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workbookProtection lockStructure="1"/>
  <bookViews>
    <workbookView xWindow="0" yWindow="90" windowWidth="10110" windowHeight="5850" tabRatio="709" activeTab="0"/>
  </bookViews>
  <sheets>
    <sheet name="Project Information" sheetId="28" r:id="rId1"/>
    <sheet name="Proposal" sheetId="19" r:id="rId2"/>
    <sheet name="Measure Input" sheetId="8" r:id="rId3"/>
    <sheet name="Completion Report" sheetId="20" r:id="rId4"/>
    <sheet name="Project Summary" sheetId="10" r:id="rId5"/>
    <sheet name="Measure_List" sheetId="12" r:id="rId6"/>
    <sheet name="ProjectUpload" sheetId="26" state="hidden" r:id="rId7"/>
    <sheet name="change log" sheetId="27" state="hidden" r:id="rId8"/>
    <sheet name="MeasureUpload" sheetId="25" state="hidden" r:id="rId9"/>
    <sheet name="Drop Downs" sheetId="11" state="hidden" r:id="rId10"/>
    <sheet name="AvoidedCostTable" sheetId="13" state="hidden" r:id="rId11"/>
  </sheets>
  <definedNames>
    <definedName name="_xlnm._FilterDatabase" localSheetId="5" hidden="1">'Measure_List'!$A$2:$AE$759</definedName>
    <definedName name="All_States">'Drop Downs'!$S$3:$S$52</definedName>
    <definedName name="BuildingType_Primary">'Drop Downs'!$F$3:$F$27</definedName>
    <definedName name="BuildingType_Secondary">'Drop Downs'!$G$3:$G$23</definedName>
    <definedName name="ConReno">'Drop Downs'!$R$4:$R$6</definedName>
    <definedName name="Eligibility">'Drop Downs'!$L$3:$L$5</definedName>
    <definedName name="Federal">'Drop Downs'!$H$3:$H$4</definedName>
    <definedName name="Funding_Source">'Drop Downs'!$I$3:$I$5</definedName>
    <definedName name="MandV">'Drop Downs'!$T$3:$T$9</definedName>
    <definedName name="Process_Type">'Drop Downs'!$Q$3:$Q$20</definedName>
    <definedName name="Progress_Payment">'Drop Downs'!$N$3:$N$5</definedName>
    <definedName name="Project_Type">'Drop Downs'!$J$3:$J$7</definedName>
    <definedName name="Retail_Rate" localSheetId="0">'Project Information'!$D$33</definedName>
    <definedName name="State">'Drop Downs'!$S$3:$S$52</definedName>
    <definedName name="Utility_Name">'Drop Downs'!$B$3:$B$141</definedName>
  </definedNames>
  <calcPr calcId="162913"/>
</workbook>
</file>

<file path=xl/comments2.xml><?xml version="1.0" encoding="utf-8"?>
<comments xmlns="http://schemas.openxmlformats.org/spreadsheetml/2006/main">
  <authors>
    <author>BPA User</author>
  </authors>
  <commentList>
    <comment ref="B184" authorId="0">
      <text>
        <r>
          <rPr>
            <sz val="8"/>
            <rFont val="Tahoma"/>
            <family val="2"/>
          </rPr>
          <t>Secondary QC Review is required for:
1. ESI if &gt; 1M kWh
2. Commercial if &gt;1M kWh</t>
        </r>
      </text>
    </comment>
  </commentList>
</comments>
</file>

<file path=xl/comments4.xml><?xml version="1.0" encoding="utf-8"?>
<comments xmlns="http://schemas.openxmlformats.org/spreadsheetml/2006/main">
  <authors>
    <author>BPA User</author>
  </authors>
  <commentList>
    <comment ref="B195" authorId="0">
      <text>
        <r>
          <rPr>
            <sz val="8"/>
            <rFont val="Tahoma"/>
            <family val="2"/>
          </rPr>
          <t>Secondary QC Review is required for:
1. ESI if &gt; 1M kWh
2. Commercial if &gt;1M kWh</t>
        </r>
      </text>
    </comment>
  </commentList>
</comments>
</file>

<file path=xl/comments7.xml><?xml version="1.0" encoding="utf-8"?>
<comments xmlns="http://schemas.openxmlformats.org/spreadsheetml/2006/main">
  <authors>
    <author>Danielle Gidding</author>
  </authors>
  <commentList>
    <comment ref="AX1" authorId="0">
      <text>
        <r>
          <rPr>
            <b/>
            <sz val="9"/>
            <rFont val="Tahoma"/>
            <family val="2"/>
          </rPr>
          <t>Danielle Gidding:</t>
        </r>
        <r>
          <rPr>
            <sz val="9"/>
            <rFont val="Tahoma"/>
            <family val="2"/>
          </rPr>
          <t xml:space="preserve">
with version 2.0 - this field becomes optional - only needed if proposal is completed</t>
        </r>
      </text>
    </comment>
    <comment ref="BV1" authorId="0">
      <text>
        <r>
          <rPr>
            <b/>
            <sz val="9"/>
            <rFont val="Tahoma"/>
            <family val="2"/>
          </rPr>
          <t>Danielle Gidding:</t>
        </r>
        <r>
          <rPr>
            <sz val="9"/>
            <rFont val="Tahoma"/>
            <family val="2"/>
          </rPr>
          <t xml:space="preserve">
O2 field - NA for O1 but in upload tab for consistancy between 2 calcs</t>
        </r>
      </text>
    </comment>
    <comment ref="BW1" authorId="0">
      <text>
        <r>
          <rPr>
            <b/>
            <sz val="9"/>
            <rFont val="Tahoma"/>
            <family val="2"/>
          </rPr>
          <t>Danielle Gidding:</t>
        </r>
        <r>
          <rPr>
            <sz val="9"/>
            <rFont val="Tahoma"/>
            <family val="2"/>
          </rPr>
          <t xml:space="preserve">
new column for V2..0</t>
        </r>
      </text>
    </comment>
  </commentList>
</comments>
</file>

<file path=xl/sharedStrings.xml><?xml version="1.0" encoding="utf-8"?>
<sst xmlns="http://schemas.openxmlformats.org/spreadsheetml/2006/main" count="8161" uniqueCount="2067">
  <si>
    <t>All Fields Optional</t>
  </si>
  <si>
    <t>1.   The time period from the BPA custom project proposal approval date to the completion report submittal date meets or exceeds 12 months</t>
  </si>
  <si>
    <t>2.   The amount of each progress payment is $100,000 or greater</t>
  </si>
  <si>
    <t>3.   The estimated incentive for the project is $250,000 or greater</t>
  </si>
  <si>
    <t>Sam Johnson</t>
  </si>
  <si>
    <t>Completion Report Submitted by</t>
  </si>
  <si>
    <t>Were Engineering Calculations with Verification used?</t>
  </si>
  <si>
    <t>Primary Building Use</t>
  </si>
  <si>
    <t>Secondary Building Use</t>
  </si>
  <si>
    <t>TSP1647</t>
  </si>
  <si>
    <t>Item</t>
  </si>
  <si>
    <t>ExLgRetGasHt</t>
  </si>
  <si>
    <t>ExLgRetHtPmpHt</t>
  </si>
  <si>
    <t>ExRest</t>
  </si>
  <si>
    <t>ExRestElecHt</t>
  </si>
  <si>
    <t>ExRestGasHt</t>
  </si>
  <si>
    <t>ExRestHtPmpHt</t>
  </si>
  <si>
    <t>ExSchool</t>
  </si>
  <si>
    <t>ExSchoolElecHt</t>
  </si>
  <si>
    <t>ExSchoolGasHt</t>
  </si>
  <si>
    <t>ExSchoolHtPmpHt</t>
  </si>
  <si>
    <t>ExSmOff</t>
  </si>
  <si>
    <t>ExSmOffElecHt</t>
  </si>
  <si>
    <t>ExSmOffGasHt</t>
  </si>
  <si>
    <t>ExSmOffHtPmpHt</t>
  </si>
  <si>
    <t>ExSmRet</t>
  </si>
  <si>
    <t>ExSmRetElecHt</t>
  </si>
  <si>
    <t>ExSmRetGasHt</t>
  </si>
  <si>
    <t>ExSmRetHtPmpHt</t>
  </si>
  <si>
    <t>ExWareh</t>
  </si>
  <si>
    <t>ExWarehElecHt</t>
  </si>
  <si>
    <t>ExWarehGasHt</t>
  </si>
  <si>
    <t>ExWarehHtPmpHt</t>
  </si>
  <si>
    <t>Flat 00-24h by 7d</t>
  </si>
  <si>
    <t>Flat 06-24h x 7d</t>
  </si>
  <si>
    <t>Flat 08-18h x 5d</t>
  </si>
  <si>
    <t>Flat 08-18h x 7d</t>
  </si>
  <si>
    <t>GrocAutoCloser</t>
  </si>
  <si>
    <t>GrocCaseLight18h</t>
  </si>
  <si>
    <t>GrocCaseLight24h</t>
  </si>
  <si>
    <t>GrocDoorGasket</t>
  </si>
  <si>
    <t>GrocFloatHeadAir</t>
  </si>
  <si>
    <t>GrocFloatHeadEvap</t>
  </si>
  <si>
    <t>GrocNightCover</t>
  </si>
  <si>
    <t>GrocRefLoad</t>
  </si>
  <si>
    <t>GrocRefLoadFixedEvapSea</t>
  </si>
  <si>
    <t>GrocRefLoadFloatAirBoi</t>
  </si>
  <si>
    <t>GrocRefUnload</t>
  </si>
  <si>
    <t>Hotel Bath Night Light</t>
  </si>
  <si>
    <t>IndShift1</t>
  </si>
  <si>
    <t>IndShift2</t>
  </si>
  <si>
    <t>IndShift3</t>
  </si>
  <si>
    <t>NewCOMM</t>
  </si>
  <si>
    <t>NewCommLight</t>
  </si>
  <si>
    <t>NewGroc</t>
  </si>
  <si>
    <t>NewGrocElecHt</t>
  </si>
  <si>
    <t>NewGrocGasHt</t>
  </si>
  <si>
    <t>NewGrocHtPmpHt</t>
  </si>
  <si>
    <t>NewHealth</t>
  </si>
  <si>
    <t>NewHealthElecHt</t>
  </si>
  <si>
    <t>NewHealthGasHt</t>
  </si>
  <si>
    <t>NewHealthHtPmpHt</t>
  </si>
  <si>
    <t>NewHotel</t>
  </si>
  <si>
    <t>NewHotelElecHt</t>
  </si>
  <si>
    <t>NewHotelGasHt</t>
  </si>
  <si>
    <t>NewHotelHtPmpHt</t>
  </si>
  <si>
    <t>NewLgOff</t>
  </si>
  <si>
    <t>NewLgOffElecHt</t>
  </si>
  <si>
    <t>NewLgOffGasHt</t>
  </si>
  <si>
    <t>NewLgOffHtPmpHt</t>
  </si>
  <si>
    <t>NewLgRet</t>
  </si>
  <si>
    <t>NewLgRetElecHt</t>
  </si>
  <si>
    <t>NewLgRetGasHt</t>
  </si>
  <si>
    <t>NewLgRetHtPmpHt</t>
  </si>
  <si>
    <t>NewLgRetTopDay</t>
  </si>
  <si>
    <t>NewRest</t>
  </si>
  <si>
    <t>NewRestElecHt</t>
  </si>
  <si>
    <t>NewRestGasHt</t>
  </si>
  <si>
    <t>NewRestHtPmpHt</t>
  </si>
  <si>
    <t>NewSchool</t>
  </si>
  <si>
    <t>NewSchoolElecHt</t>
  </si>
  <si>
    <t>NewSchoolGasHt</t>
  </si>
  <si>
    <t>NewSchoolHtPmpHt</t>
  </si>
  <si>
    <t>NewSchoolTopDay</t>
  </si>
  <si>
    <t>NewSmOff</t>
  </si>
  <si>
    <t>NewSmOffElecHt</t>
  </si>
  <si>
    <t>NewSmOffGasHt</t>
  </si>
  <si>
    <t>NewSmOffHtPmpHt</t>
  </si>
  <si>
    <t>NewSmRet</t>
  </si>
  <si>
    <t>NewSmRetElecHt</t>
  </si>
  <si>
    <t>NewSmRetGasHt</t>
  </si>
  <si>
    <t>NewSmRetHtPmpHt</t>
  </si>
  <si>
    <t>NewWareh</t>
  </si>
  <si>
    <t>NewWarehElecHt</t>
  </si>
  <si>
    <t>NewWarehGasHt</t>
  </si>
  <si>
    <t>NewWarehHtPmpHt</t>
  </si>
  <si>
    <t>NewWarehTopDay</t>
  </si>
  <si>
    <t>OTECDis</t>
  </si>
  <si>
    <t>Premium Vent - HP</t>
  </si>
  <si>
    <t>RefrigWarehouseGroc</t>
  </si>
  <si>
    <t>ResCACPNW</t>
  </si>
  <si>
    <t>ResCACZ1</t>
  </si>
  <si>
    <t>ResCACZ2</t>
  </si>
  <si>
    <t>ResCACZ3</t>
  </si>
  <si>
    <t>ResCOOK</t>
  </si>
  <si>
    <t>ResDesktop</t>
  </si>
  <si>
    <t>ResDHW</t>
  </si>
  <si>
    <t>ResDRY</t>
  </si>
  <si>
    <t>ResFRIG</t>
  </si>
  <si>
    <t>ResFRZR</t>
  </si>
  <si>
    <t>ResLIGHT</t>
  </si>
  <si>
    <t>ResMonitor</t>
  </si>
  <si>
    <t>ResOTHER</t>
  </si>
  <si>
    <t>Jane Doe</t>
  </si>
  <si>
    <t>ACME Manufacturing</t>
  </si>
  <si>
    <t>P.O. Box 5000 (Corporate HQ)</t>
  </si>
  <si>
    <t>123 Main Street</t>
  </si>
  <si>
    <t>John Doe</t>
  </si>
  <si>
    <t>Maintenance Manager</t>
  </si>
  <si>
    <t>john.doe@acmeindustrial.com</t>
  </si>
  <si>
    <t>Install dedicated low-flow 10HP recirculation pump (in addition to existing 150HP "Transfer Pump"). Transfer Pump to no longer be used for recirculation purposes.</t>
  </si>
  <si>
    <t>Power Utility Plus</t>
  </si>
  <si>
    <t>Comm Center #5</t>
  </si>
  <si>
    <t>WA</t>
  </si>
  <si>
    <t>Metro City</t>
  </si>
  <si>
    <t>Midville</t>
  </si>
  <si>
    <t>OR</t>
  </si>
  <si>
    <t>360-800-0000</t>
  </si>
  <si>
    <t>425-999-0000</t>
  </si>
  <si>
    <t>State</t>
  </si>
  <si>
    <t>ID</t>
  </si>
  <si>
    <t>ResSHNEW</t>
  </si>
  <si>
    <t>ResSHWX</t>
  </si>
  <si>
    <t>ResSpHtBBZ1</t>
  </si>
  <si>
    <t>ResSpHtBBZ2</t>
  </si>
  <si>
    <t>ResSpHtBBZ3</t>
  </si>
  <si>
    <t>ResSpHtFAFZ1</t>
  </si>
  <si>
    <t>ResSpHtFAFZ2</t>
  </si>
  <si>
    <t>ResSpHtFAFZ3</t>
  </si>
  <si>
    <t>ResSpHtHPZ1</t>
  </si>
  <si>
    <t>ResSpHtHPZ2</t>
  </si>
  <si>
    <t>ResSpHtHPZ3</t>
  </si>
  <si>
    <t>ResSTB</t>
  </si>
  <si>
    <t>ResTV</t>
  </si>
  <si>
    <t>ResWACPNW</t>
  </si>
  <si>
    <t>ResWACZ1</t>
  </si>
  <si>
    <t>ResWACZ2</t>
  </si>
  <si>
    <t>ResWACZ3</t>
  </si>
  <si>
    <t>ResWASH</t>
  </si>
  <si>
    <t>Segment1</t>
  </si>
  <si>
    <t>Segment2</t>
  </si>
  <si>
    <t>Segment3</t>
  </si>
  <si>
    <t>Segment4</t>
  </si>
  <si>
    <t>SIC20</t>
  </si>
  <si>
    <t>SIC24</t>
  </si>
  <si>
    <t>SIC26</t>
  </si>
  <si>
    <t>SIC28</t>
  </si>
  <si>
    <t>SIC29</t>
  </si>
  <si>
    <t>SIC33</t>
  </si>
  <si>
    <t>SIC37</t>
  </si>
  <si>
    <t>SmComCAC</t>
  </si>
  <si>
    <t>SmComHP</t>
  </si>
  <si>
    <t>SmComWX</t>
  </si>
  <si>
    <t>SolarDHWZ1S</t>
  </si>
  <si>
    <t>SolarDHWZ1W</t>
  </si>
  <si>
    <t>SolarDHWZ2S</t>
  </si>
  <si>
    <t>SolarDHWZ2W</t>
  </si>
  <si>
    <t>SolarDHWZ3S</t>
  </si>
  <si>
    <t>SolarDHWZ3W</t>
  </si>
  <si>
    <t>SolarDHWZ4S</t>
  </si>
  <si>
    <t>SolarDHWZ4W</t>
  </si>
  <si>
    <t>SolarDHWZ5S</t>
  </si>
  <si>
    <t>SolarDHWZ5W</t>
  </si>
  <si>
    <t>StreetLight</t>
  </si>
  <si>
    <t>VendContrl</t>
  </si>
  <si>
    <t>WalkInDoorHeater</t>
  </si>
  <si>
    <t>WalkInECMotor</t>
  </si>
  <si>
    <t>WECCOffPeak</t>
  </si>
  <si>
    <t>WECCOnPeak</t>
  </si>
  <si>
    <t>Project Summary</t>
  </si>
  <si>
    <t>Calculated</t>
  </si>
  <si>
    <t>Progress Payments</t>
  </si>
  <si>
    <t>BPA Assigned Project ID</t>
  </si>
  <si>
    <t>Estimated (Proposal) Calculations</t>
  </si>
  <si>
    <t>Actual (Completion Report) Calculations</t>
  </si>
  <si>
    <t>Project Type</t>
  </si>
  <si>
    <t xml:space="preserve"> Eligibility Criteria Checklist</t>
  </si>
  <si>
    <t>Eligibility Criteria</t>
  </si>
  <si>
    <t>`</t>
  </si>
  <si>
    <t>Estimated Project Costs</t>
  </si>
  <si>
    <t>M&amp;V Completion Date</t>
  </si>
  <si>
    <t xml:space="preserve">Serving Utility </t>
  </si>
  <si>
    <t>Partial Self-Funding</t>
  </si>
  <si>
    <t>Date Submitted (MM/DD/YYYY)</t>
  </si>
  <si>
    <t>Cost Cap</t>
  </si>
  <si>
    <t>Total Project Savings -  Site (kWh)</t>
  </si>
  <si>
    <t>Total Project Savings -  Busbar (kWh)</t>
  </si>
  <si>
    <t>Self Funding</t>
  </si>
  <si>
    <t>Measure Inputs</t>
  </si>
  <si>
    <t>Percentage EEI Funding</t>
  </si>
  <si>
    <t>Percentage of Funds Not Requested from BPA</t>
  </si>
  <si>
    <t>Summary</t>
  </si>
  <si>
    <t>Reimbursement already paid through progress payments</t>
  </si>
  <si>
    <t>Checklist</t>
  </si>
  <si>
    <t>Request for Progress Payments</t>
  </si>
  <si>
    <t>Estimated (Proposal) Funding and Payment Information</t>
  </si>
  <si>
    <t>Are you requesting Progress Payments?</t>
  </si>
  <si>
    <t>Additional Project Information</t>
  </si>
  <si>
    <t>Unique Site ID</t>
  </si>
  <si>
    <t>check against EEC utility list</t>
  </si>
  <si>
    <t>alpha</t>
  </si>
  <si>
    <t>numeric</t>
  </si>
  <si>
    <t>alpha/numeric</t>
  </si>
  <si>
    <t>drop down</t>
  </si>
  <si>
    <t>date</t>
  </si>
  <si>
    <t>must be X.X (not 0.0X)</t>
  </si>
  <si>
    <t>mm/dd/YYYY</t>
  </si>
  <si>
    <t>data type</t>
  </si>
  <si>
    <t xml:space="preserve">validation </t>
  </si>
  <si>
    <t>these will be deleted</t>
  </si>
  <si>
    <t>Facility Street Address</t>
  </si>
  <si>
    <t>Facility City</t>
  </si>
  <si>
    <t>Facility State</t>
  </si>
  <si>
    <t>Building Name(s)</t>
  </si>
  <si>
    <t>Project Contact Name (employee at Facility)</t>
  </si>
  <si>
    <t>Project Contact Job Title</t>
  </si>
  <si>
    <t>Project Contact Phone Number</t>
  </si>
  <si>
    <t>Project Contact Email</t>
  </si>
  <si>
    <t>&lt;&lt;&lt;</t>
  </si>
  <si>
    <t>Brief Project Summary (1-3 sentences)</t>
  </si>
  <si>
    <t>Commercial</t>
  </si>
  <si>
    <t>Agricultural</t>
  </si>
  <si>
    <t>Custom Project Completion Report</t>
  </si>
  <si>
    <t>Proposal</t>
  </si>
  <si>
    <t>Completion Report</t>
  </si>
  <si>
    <t>Project Cost Cap</t>
  </si>
  <si>
    <t>Maximum BPA Reimbursement</t>
  </si>
  <si>
    <t>Data Pulled from Measure Identifier</t>
  </si>
  <si>
    <t>Required</t>
  </si>
  <si>
    <t>Optional</t>
  </si>
  <si>
    <t>NA</t>
  </si>
  <si>
    <t>Funding Source</t>
  </si>
  <si>
    <t>Federal? (Yes/No)</t>
  </si>
  <si>
    <t>Measure Name</t>
  </si>
  <si>
    <t>Measure RefNo</t>
  </si>
  <si>
    <t>Utility-Assigned Project ID</t>
  </si>
  <si>
    <t>Third Party Contract Number</t>
  </si>
  <si>
    <t>Audit Tracking Number</t>
  </si>
  <si>
    <t>Total Payment to End User ($)</t>
  </si>
  <si>
    <t>Estimated Calculated Reimbursement ($)</t>
  </si>
  <si>
    <t>EstimatedBusbar kWh Savings</t>
  </si>
  <si>
    <t xml:space="preserve">Estimated Present Value of Energy Savings </t>
  </si>
  <si>
    <t>Estimated Present Value of Non-Energy Benefits</t>
  </si>
  <si>
    <t>Estimated Present Value of O&amp;M Change</t>
  </si>
  <si>
    <t>Estimated - Total Present Value of Benefits</t>
  </si>
  <si>
    <t>Estimated Total Costs</t>
  </si>
  <si>
    <t>Avoided Cost per kWh Saved</t>
  </si>
  <si>
    <t>Row Reference for Avoided Costs</t>
  </si>
  <si>
    <t>Column Reference for Avoided Cost</t>
  </si>
  <si>
    <t>Calculated Reimbursement ($)</t>
  </si>
  <si>
    <t>Actual - Busbar kWh Savings</t>
  </si>
  <si>
    <t xml:space="preserve">Present Value of Energy Savings </t>
  </si>
  <si>
    <t>Present Value of Non-Energy Benefits</t>
  </si>
  <si>
    <t>Present Value of O&amp;M Change</t>
  </si>
  <si>
    <t>Actual - Total Present Value of Benefits</t>
  </si>
  <si>
    <t>Actual - Total Costs</t>
  </si>
  <si>
    <t>Sector</t>
  </si>
  <si>
    <t>End Use</t>
  </si>
  <si>
    <t>Category</t>
  </si>
  <si>
    <t>Technology/ Activity/ Practice</t>
  </si>
  <si>
    <t>Default Load Shape</t>
  </si>
  <si>
    <t>Default Measure Life</t>
  </si>
  <si>
    <t>Row Reference on List Minus 1</t>
  </si>
  <si>
    <t>EEI</t>
  </si>
  <si>
    <t>No</t>
  </si>
  <si>
    <t>Self Funded</t>
  </si>
  <si>
    <t>CMDMC92059</t>
  </si>
  <si>
    <t>Duct Insulation</t>
  </si>
  <si>
    <t>CHVHI92028</t>
  </si>
  <si>
    <t>IMDMC93060</t>
  </si>
  <si>
    <t>Non building measure</t>
  </si>
  <si>
    <t>UUDTR95007</t>
  </si>
  <si>
    <t>UUTVM95018</t>
  </si>
  <si>
    <t>Small Office</t>
  </si>
  <si>
    <t>Yes</t>
  </si>
  <si>
    <t>CMDMC82059</t>
  </si>
  <si>
    <t>CHVHI82028</t>
  </si>
  <si>
    <t>IMDMC83060</t>
  </si>
  <si>
    <t>UUDTR85007</t>
  </si>
  <si>
    <t>UUTVM85018</t>
  </si>
  <si>
    <t>Sum of Project Costs</t>
  </si>
  <si>
    <t>70% of Project Cost Cap</t>
  </si>
  <si>
    <t>Sum of Measure-Level Reimbursement</t>
  </si>
  <si>
    <t>Estimated Simple Payback (Years)</t>
  </si>
  <si>
    <t>Payment to End User</t>
  </si>
  <si>
    <t>Busbar savings</t>
  </si>
  <si>
    <t>Account_Name</t>
  </si>
  <si>
    <t>Description</t>
  </si>
  <si>
    <t>BES_Number</t>
  </si>
  <si>
    <t>Building Type</t>
  </si>
  <si>
    <t>Secondary Building use</t>
  </si>
  <si>
    <t>Federal</t>
  </si>
  <si>
    <t>Discount Rate</t>
  </si>
  <si>
    <t>ALBION</t>
  </si>
  <si>
    <t>ALDER</t>
  </si>
  <si>
    <t>ASHLAND</t>
  </si>
  <si>
    <t>ASOTIN PUD</t>
  </si>
  <si>
    <t>BANDON</t>
  </si>
  <si>
    <t>BANGOR</t>
  </si>
  <si>
    <t>BENTON CO. PUD #1</t>
  </si>
  <si>
    <t>BENTON REA</t>
  </si>
  <si>
    <t>BIG BEND ELECTRIC COOP.</t>
  </si>
  <si>
    <t>Multifamily</t>
  </si>
  <si>
    <t>BLACHLY-LANE ELECTRIC COOP</t>
  </si>
  <si>
    <t>BLAINE</t>
  </si>
  <si>
    <t>Other</t>
  </si>
  <si>
    <t>BONNERS FERRY</t>
  </si>
  <si>
    <t>BREMERTON</t>
  </si>
  <si>
    <t>BURLEY</t>
  </si>
  <si>
    <t>Restaurant</t>
  </si>
  <si>
    <t>CANBY</t>
  </si>
  <si>
    <t>Canby Utility Board</t>
  </si>
  <si>
    <t>CASCADE LOCKS</t>
  </si>
  <si>
    <t>CENTRAL ELECTRIC COOP.</t>
  </si>
  <si>
    <t>CENTRAL LINCOLN PUD</t>
  </si>
  <si>
    <t>CHENEY</t>
  </si>
  <si>
    <t>CHEWELAH</t>
  </si>
  <si>
    <t>CLALLAM CO. PUD #1</t>
  </si>
  <si>
    <t>CLARK CO. PUD #1</t>
  </si>
  <si>
    <t>Clark Public Utilities</t>
  </si>
  <si>
    <t>CLATSKANIE PUD</t>
  </si>
  <si>
    <t>CLEARWATER POWER CO.</t>
  </si>
  <si>
    <t>COLUMBIA BASIN COOP.</t>
  </si>
  <si>
    <t>COLUMBIA POWER COOP.</t>
  </si>
  <si>
    <t>COLUMBIA REA</t>
  </si>
  <si>
    <t>Columbia Rural Electric Association</t>
  </si>
  <si>
    <t>COLUMBIA RIVER PUD</t>
  </si>
  <si>
    <t>CONSUMERS POWER, INC.</t>
  </si>
  <si>
    <t>COOS-CURRY ELECTRIC COOP.</t>
  </si>
  <si>
    <t>COULEE DAM</t>
  </si>
  <si>
    <t>COWLITZ CO. PUD #1</t>
  </si>
  <si>
    <t>DOUGLAS ELECTRIC COOP.</t>
  </si>
  <si>
    <t>DRAIN</t>
  </si>
  <si>
    <t>EAST END</t>
  </si>
  <si>
    <t>EATONVILLE</t>
  </si>
  <si>
    <t>ELLENSBURG</t>
  </si>
  <si>
    <t>ELMHURST</t>
  </si>
  <si>
    <t>EMERALD PUD</t>
  </si>
  <si>
    <t>ENERGY NORTHWEST</t>
  </si>
  <si>
    <t>EUGENE</t>
  </si>
  <si>
    <t>EVERETT</t>
  </si>
  <si>
    <t>FARMERS</t>
  </si>
  <si>
    <t>FERRY CO. PUD #1</t>
  </si>
  <si>
    <t>FLATHEAD ELECTRIC COOP.</t>
  </si>
  <si>
    <t>FOREST GROVE</t>
  </si>
  <si>
    <t>FRANKLIN CO. PUD #1</t>
  </si>
  <si>
    <t>GLACIER ELECTRIC COOP.</t>
  </si>
  <si>
    <t>GRANT CO. PUD #2</t>
  </si>
  <si>
    <t>GRAYS HARBOR CO. PUD #1</t>
  </si>
  <si>
    <t>HARNEY ELECTRIC COOP.</t>
  </si>
  <si>
    <t>HEYBURN</t>
  </si>
  <si>
    <t>HOOD RIVER ELECTRIC COOP.</t>
  </si>
  <si>
    <t>IDAHO CO. L &amp; P COOP.</t>
  </si>
  <si>
    <t>IDAHO FALLS</t>
  </si>
  <si>
    <t>JEFFERSON</t>
  </si>
  <si>
    <t>KITTITAS CO. PUD #1</t>
  </si>
  <si>
    <t>KLICKITAT CO. PUD #1</t>
  </si>
  <si>
    <t>LAKEVIEW L &amp; P CO.</t>
  </si>
  <si>
    <t>LEWIS CO. PUD #1</t>
  </si>
  <si>
    <t>LINCOLN ELECTRIC COOP. MONT</t>
  </si>
  <si>
    <t>LOST RIVER ELECTRIC COOP.</t>
  </si>
  <si>
    <t>LOWER VALLEY ENERGY</t>
  </si>
  <si>
    <t>MASON CO. PUD #1</t>
  </si>
  <si>
    <t>MASON CO. PUD #3</t>
  </si>
  <si>
    <t>MCCLEARY</t>
  </si>
  <si>
    <t>MCMINNVILLE</t>
  </si>
  <si>
    <t>MIDSTATE ELECTRIC COOP.</t>
  </si>
  <si>
    <t>MILTON-FREEWATER</t>
  </si>
  <si>
    <t>MINIDOKA</t>
  </si>
  <si>
    <t>MISSION VALLEY POWER</t>
  </si>
  <si>
    <t>MISSOULA ELECTRIC COOP.</t>
  </si>
  <si>
    <t>MODERN ELECTRIC WATER</t>
  </si>
  <si>
    <t>Modern Electric Water Company</t>
  </si>
  <si>
    <t>MONMOUTH</t>
  </si>
  <si>
    <t>NESPELEM VALLEY ELECTRIC</t>
  </si>
  <si>
    <t>NORTHERN LIGHTS, INC.</t>
  </si>
  <si>
    <t>NORTHERN WASCO PUD</t>
  </si>
  <si>
    <t>OHOP MUTUAL</t>
  </si>
  <si>
    <t>OKANOGAN CO. ELECTRIC COOP.</t>
  </si>
  <si>
    <t>OKANOGAN CO. PUD #1</t>
  </si>
  <si>
    <t>OREGON TRAIL ELECTRIC COOP.</t>
  </si>
  <si>
    <t>PACIFIC CO. PUD #2</t>
  </si>
  <si>
    <t>PARKLAND P &amp; L</t>
  </si>
  <si>
    <t>PEND OREILLE CO. PUD #1</t>
  </si>
  <si>
    <t>PENINSULA POWER &amp; LIGHT INC.</t>
  </si>
  <si>
    <t>PLUMMER</t>
  </si>
  <si>
    <t>PNGC</t>
  </si>
  <si>
    <t>PORT ANGELES</t>
  </si>
  <si>
    <t>PORT OF SEATTLE</t>
  </si>
  <si>
    <t>RAFT RIVER ELECTRIC COOP.</t>
  </si>
  <si>
    <t>RAVALLI ELECTRIC COOP.</t>
  </si>
  <si>
    <t>RICHLAND</t>
  </si>
  <si>
    <t>RIVERSIDE</t>
  </si>
  <si>
    <t>RUPERT</t>
  </si>
  <si>
    <t>SALEM ELECTRIC</t>
  </si>
  <si>
    <t>Salem Electric</t>
  </si>
  <si>
    <t>SALMON RIVER ELECTRIC COOP.</t>
  </si>
  <si>
    <t>SEATTLE</t>
  </si>
  <si>
    <t>SKAMANIA CO. PUD #1</t>
  </si>
  <si>
    <t>SNOHOMISH CO. PUD #1</t>
  </si>
  <si>
    <t>SODA SPRINGS</t>
  </si>
  <si>
    <t>South Side Electric, Inc.</t>
  </si>
  <si>
    <t>SPRINGFIELD</t>
  </si>
  <si>
    <t>Springfield Utility Board</t>
  </si>
  <si>
    <t>STEILACOOM</t>
  </si>
  <si>
    <t>SUMAS</t>
  </si>
  <si>
    <t>SURPRISE VALLEY ELECTRIC CORP.</t>
  </si>
  <si>
    <t>TANNER ELECTRIC</t>
  </si>
  <si>
    <t>TILLAMOOK PUD</t>
  </si>
  <si>
    <t>UMATILLA ELECTRIC COOP.</t>
  </si>
  <si>
    <t>UNITED ELECTRIC COOPERATIVE, INC.</t>
  </si>
  <si>
    <t>VERA WATER &amp; POWER</t>
  </si>
  <si>
    <t>Vera Water &amp; Power</t>
  </si>
  <si>
    <t>VIGILANTE ELECTRIC COOP.</t>
  </si>
  <si>
    <t>WAHKIAKUM CO. PUD #1</t>
  </si>
  <si>
    <t>WASCO ELECTRIC COOP.</t>
  </si>
  <si>
    <t>Wells Rural Electric Company</t>
  </si>
  <si>
    <t>WEST OREGON ELECTRIC COOP.</t>
  </si>
  <si>
    <t>WHATCOM</t>
  </si>
  <si>
    <t>Yakama Power</t>
  </si>
  <si>
    <t>ACACC94001</t>
  </si>
  <si>
    <t>Compressed Air</t>
  </si>
  <si>
    <t>Compressed Air System Controls</t>
  </si>
  <si>
    <t>Compressed Air Control Improvements (non-VFD)</t>
  </si>
  <si>
    <t>L</t>
  </si>
  <si>
    <t>FLAT</t>
  </si>
  <si>
    <t>ACACC94002</t>
  </si>
  <si>
    <t>Compressed Air Control Improvements (VFD)</t>
  </si>
  <si>
    <t>ACACI94003</t>
  </si>
  <si>
    <t>Compressed Air System Improvements</t>
  </si>
  <si>
    <t>Compressed Air System Compressor Improvements (non-VFD)</t>
  </si>
  <si>
    <t>ACACI94004</t>
  </si>
  <si>
    <t>Compressed Air System Compressor Improvements (VFD)</t>
  </si>
  <si>
    <t>ACACI94005</t>
  </si>
  <si>
    <t>Compressed Air System Demand Side Improvements</t>
  </si>
  <si>
    <t>ACACI94006</t>
  </si>
  <si>
    <t>Compressed Air System Dryer Improvements</t>
  </si>
  <si>
    <t>ACACI94007</t>
  </si>
  <si>
    <t>Compressed Air System Regulation Improvements</t>
  </si>
  <si>
    <t>ACACI94008</t>
  </si>
  <si>
    <t>Compressed Air System Storage Improvements</t>
  </si>
  <si>
    <t>ACACI94009</t>
  </si>
  <si>
    <t>Compressed Air System Supply Side Improvements</t>
  </si>
  <si>
    <t>ACACI94010</t>
  </si>
  <si>
    <t>Compressors</t>
  </si>
  <si>
    <t>ACACI94091</t>
  </si>
  <si>
    <t>Interactive Compressed Air System Supply/Demand Improvements</t>
  </si>
  <si>
    <t>ACAHR94011</t>
  </si>
  <si>
    <t>Heat Recovery</t>
  </si>
  <si>
    <t>Heat Recovery Improvements</t>
  </si>
  <si>
    <t>AHVHI94095</t>
  </si>
  <si>
    <t>HVAC</t>
  </si>
  <si>
    <t>HVAC System Improvements</t>
  </si>
  <si>
    <t>Interactive HVAC System Improvements</t>
  </si>
  <si>
    <t>CommSector</t>
  </si>
  <si>
    <t>AIRCP94012</t>
  </si>
  <si>
    <t>Irrigation</t>
  </si>
  <si>
    <t>Center Pivot System and Equipment</t>
  </si>
  <si>
    <t>Center Pivot Conversions</t>
  </si>
  <si>
    <t>AgrIrrg</t>
  </si>
  <si>
    <t>AIRCP94013</t>
  </si>
  <si>
    <t>Reduce System Friction Head</t>
  </si>
  <si>
    <t>AIRCP94014</t>
  </si>
  <si>
    <t>Reduce System Leakage</t>
  </si>
  <si>
    <t>AIRCP94015</t>
  </si>
  <si>
    <t>Reduce System Lift</t>
  </si>
  <si>
    <t>AIRCP94016</t>
  </si>
  <si>
    <t>System Water Delivery Improvements</t>
  </si>
  <si>
    <t>AIRDF94017</t>
  </si>
  <si>
    <t>Discharge Fitting Equipment</t>
  </si>
  <si>
    <t>Drop Installation for Spray Heads and Pressure Regulators</t>
  </si>
  <si>
    <t>AIRDF94018</t>
  </si>
  <si>
    <t>Flow Control Nozzles and Diffuser</t>
  </si>
  <si>
    <t>AIRDF94019</t>
  </si>
  <si>
    <t>Impact Sprinkler Heads</t>
  </si>
  <si>
    <t>AIRDF94020</t>
  </si>
  <si>
    <t>Low Angle Heads</t>
  </si>
  <si>
    <t>AIRDF94021</t>
  </si>
  <si>
    <t>Low Pressure End guns/Big guns</t>
  </si>
  <si>
    <t>AIRDF94022</t>
  </si>
  <si>
    <t>Nozzle Replacement</t>
  </si>
  <si>
    <t>AIRDF94023</t>
  </si>
  <si>
    <t>Spray Heads</t>
  </si>
  <si>
    <t>AIRHE94024</t>
  </si>
  <si>
    <t>Handmove and Sideroll System and Equipment</t>
  </si>
  <si>
    <t>AIRHE94025</t>
  </si>
  <si>
    <t>AIRHE94026</t>
  </si>
  <si>
    <t>AIRHE94027</t>
  </si>
  <si>
    <t>AIRIS94028</t>
  </si>
  <si>
    <t>Irrigation System Improvements</t>
  </si>
  <si>
    <t>Change in Water Source</t>
  </si>
  <si>
    <t>AIRIS94029</t>
  </si>
  <si>
    <t>AIRIS94030</t>
  </si>
  <si>
    <t>Reduce Delivery System Leakage</t>
  </si>
  <si>
    <t>AIRMS94031</t>
  </si>
  <si>
    <t>Mainline System and Equipment</t>
  </si>
  <si>
    <t>Interactive Mainline System and Equipment Improvements</t>
  </si>
  <si>
    <t>AIRMS94032</t>
  </si>
  <si>
    <t>Mainline System Pump Improvements</t>
  </si>
  <si>
    <t>AIRMS94033</t>
  </si>
  <si>
    <t>Reduce Friction Loss</t>
  </si>
  <si>
    <t>AIRMS94034</t>
  </si>
  <si>
    <t>AIRMS94035</t>
  </si>
  <si>
    <t>AIRMS94036</t>
  </si>
  <si>
    <t>AIRMS94037</t>
  </si>
  <si>
    <t>AIRPF94038</t>
  </si>
  <si>
    <t>Pumps and Fans</t>
  </si>
  <si>
    <t>Centrifugal Pump System Improvements</t>
  </si>
  <si>
    <t>AIRPF94039</t>
  </si>
  <si>
    <t>Turbine Pump System Improvements</t>
  </si>
  <si>
    <t>Vacuum Pump System Improvements</t>
  </si>
  <si>
    <t>AIRSF94041</t>
  </si>
  <si>
    <t>Suction Fittings Equipment</t>
  </si>
  <si>
    <t>Reduce Cavitation</t>
  </si>
  <si>
    <t>AIRSF94042</t>
  </si>
  <si>
    <t>AIRSF94043</t>
  </si>
  <si>
    <t>AIRSF94044</t>
  </si>
  <si>
    <t>ALIDE94045</t>
  </si>
  <si>
    <t>Lighting</t>
  </si>
  <si>
    <t>Delamping</t>
  </si>
  <si>
    <t>ExCommLight</t>
  </si>
  <si>
    <t>Lamps/Ballasts/Fixtures</t>
  </si>
  <si>
    <t>ALILB94054</t>
  </si>
  <si>
    <t>Stall Lighting</t>
  </si>
  <si>
    <t>ALILC94055</t>
  </si>
  <si>
    <t>Lighting Controls</t>
  </si>
  <si>
    <t>Control Panels</t>
  </si>
  <si>
    <t>ALILC94056</t>
  </si>
  <si>
    <t>Daylighting</t>
  </si>
  <si>
    <t>ALILC94057</t>
  </si>
  <si>
    <t>Occupancy Sensors</t>
  </si>
  <si>
    <t>ALILC94058</t>
  </si>
  <si>
    <t>Photocells</t>
  </si>
  <si>
    <t>ALILC94059</t>
  </si>
  <si>
    <t>Timers</t>
  </si>
  <si>
    <t>AMDCI94092</t>
  </si>
  <si>
    <t>Motors/Drives</t>
  </si>
  <si>
    <t>Motors/Drives Installation on Compressed Air System</t>
  </si>
  <si>
    <t>AMDMO94060</t>
  </si>
  <si>
    <t>Motors</t>
  </si>
  <si>
    <t>AMDMC94061</t>
  </si>
  <si>
    <t>Motors/Drives Controls</t>
  </si>
  <si>
    <t>Dairy Milking Machine Control Improvements (VFD)</t>
  </si>
  <si>
    <t>AgrDairyVFD</t>
  </si>
  <si>
    <t>AMDMC94062</t>
  </si>
  <si>
    <t>Electronically Commutated Motor (ECM)</t>
  </si>
  <si>
    <t>AMDMC94063</t>
  </si>
  <si>
    <t>Energy Management Systems/System Controls</t>
  </si>
  <si>
    <t>AMDMC94064</t>
  </si>
  <si>
    <t>Motors/Drives Control Improvements (non-VFD)</t>
  </si>
  <si>
    <t>Motors/Drives Control Improvements (VFD)</t>
  </si>
  <si>
    <t>AMDPF94066</t>
  </si>
  <si>
    <t>Motors/Drives Installation on Fan System</t>
  </si>
  <si>
    <t>AMDPF94093</t>
  </si>
  <si>
    <t>Motors/Drives Installation on Pump System</t>
  </si>
  <si>
    <t>Motors/Drives Installation on Vacuum Pumps</t>
  </si>
  <si>
    <t>APLPL94094</t>
  </si>
  <si>
    <t>Process Loads</t>
  </si>
  <si>
    <t>Process Loads System Improvements</t>
  </si>
  <si>
    <t>Interactive Process Loads System Improvements</t>
  </si>
  <si>
    <t>APLPF94068</t>
  </si>
  <si>
    <t>APLPF94069</t>
  </si>
  <si>
    <t>Fan System Improvements</t>
  </si>
  <si>
    <t>APLPF94070</t>
  </si>
  <si>
    <t>Pump System Improvements</t>
  </si>
  <si>
    <t>APLPF94071</t>
  </si>
  <si>
    <t>APLPF94072</t>
  </si>
  <si>
    <t>AREDS94073</t>
  </si>
  <si>
    <t>Refrigeration</t>
  </si>
  <si>
    <t>Dairy System Improvements</t>
  </si>
  <si>
    <t>AgrDairyDHW</t>
  </si>
  <si>
    <t>AREDS94074</t>
  </si>
  <si>
    <t>Plate Milk Pre-cooler</t>
  </si>
  <si>
    <t>New Construction or Major Renovation</t>
  </si>
  <si>
    <t>Example Entry and Format</t>
  </si>
  <si>
    <t>Yes/No</t>
  </si>
  <si>
    <t>Approved By (COTR name)</t>
  </si>
  <si>
    <t>This information has been pulled over from the project proposal tab, but you can also overwrite it by simply typing into this box.</t>
  </si>
  <si>
    <t>Measure Cost</t>
  </si>
  <si>
    <t>Site Savings</t>
  </si>
  <si>
    <t>Annual Non-Energy Benefits</t>
  </si>
  <si>
    <t>Estimated (Proposal) ($)</t>
  </si>
  <si>
    <t>Actual (Completion Report) ($)</t>
  </si>
  <si>
    <t>Estimated (Proposal) (kWh)</t>
  </si>
  <si>
    <t>Actual (Completion Report) (kWh)</t>
  </si>
  <si>
    <t>Estimated (Proposal) ($/Year)</t>
  </si>
  <si>
    <t>Actual (Completion Report) ($/Year)</t>
  </si>
  <si>
    <t>AREHR94075</t>
  </si>
  <si>
    <t>AREPR94076</t>
  </si>
  <si>
    <t>Packaged Refrigeration</t>
  </si>
  <si>
    <t>Packaged Refrigeration System Improvements</t>
  </si>
  <si>
    <t>ExComm</t>
  </si>
  <si>
    <t>AREPF94077</t>
  </si>
  <si>
    <t>WalkInFanControl</t>
  </si>
  <si>
    <t>AREPF94078</t>
  </si>
  <si>
    <t>Evaporator Coil Fan System Improvements</t>
  </si>
  <si>
    <t>AREPF94079</t>
  </si>
  <si>
    <t>Evaporator Fan System Improvements</t>
  </si>
  <si>
    <t>ARERC94080</t>
  </si>
  <si>
    <t>Refrigeration System Controls</t>
  </si>
  <si>
    <t>Defrost Control Improvements</t>
  </si>
  <si>
    <t>ARERC94081</t>
  </si>
  <si>
    <t>Refrigeration Control Improvements (non-VFD)</t>
  </si>
  <si>
    <t>ARERC94082</t>
  </si>
  <si>
    <t>Refrigeration Control Improvements (VFD)</t>
  </si>
  <si>
    <t>ARERI94083</t>
  </si>
  <si>
    <t>Refrigeration System Improvements</t>
  </si>
  <si>
    <t>Chiller Improvements</t>
  </si>
  <si>
    <t>CommCOOL</t>
  </si>
  <si>
    <t>ARERI94084</t>
  </si>
  <si>
    <t>Insulation</t>
  </si>
  <si>
    <t>AgrSTOCKtank</t>
  </si>
  <si>
    <t>ARERI94085</t>
  </si>
  <si>
    <t>Interactive Refrigeration System Improvements</t>
  </si>
  <si>
    <t>AUDTR94086</t>
  </si>
  <si>
    <t>Utility Distribution System</t>
  </si>
  <si>
    <t>Transformers</t>
  </si>
  <si>
    <t>De-Energization</t>
  </si>
  <si>
    <t>AWHHR94087</t>
  </si>
  <si>
    <t>Water Heating</t>
  </si>
  <si>
    <t>AWHSE94088</t>
  </si>
  <si>
    <t>System Efficiency Improvements</t>
  </si>
  <si>
    <t>AWHWH94089</t>
  </si>
  <si>
    <t>Water Heaters</t>
  </si>
  <si>
    <t>AWBWB94090</t>
  </si>
  <si>
    <t>Whole Bldg/Meter Level</t>
  </si>
  <si>
    <t>Whole Bldg/Meter Level System Improvements</t>
  </si>
  <si>
    <t>Interactive Whole Bldg/Meter Level System Improvements</t>
  </si>
  <si>
    <t>CCACC92001</t>
  </si>
  <si>
    <t>CCACC92002</t>
  </si>
  <si>
    <t>CCACI92003</t>
  </si>
  <si>
    <t>CCACI92004</t>
  </si>
  <si>
    <t>CCACI92005</t>
  </si>
  <si>
    <t>CCACI92006</t>
  </si>
  <si>
    <t>CCACI92007</t>
  </si>
  <si>
    <t>CCACI92008</t>
  </si>
  <si>
    <t>CCACI92009</t>
  </si>
  <si>
    <t>CCACI92010</t>
  </si>
  <si>
    <t>CCACI92098</t>
  </si>
  <si>
    <t>CCAHR92011</t>
  </si>
  <si>
    <t>CELCT92012</t>
  </si>
  <si>
    <t>Electronics</t>
  </si>
  <si>
    <t>Computer Technologies</t>
  </si>
  <si>
    <t>Server Virtualization/Load Reduction</t>
  </si>
  <si>
    <t>EStarVend&amp;Control</t>
  </si>
  <si>
    <t>CELCT92013</t>
  </si>
  <si>
    <t>Servers</t>
  </si>
  <si>
    <t>SysLoad</t>
  </si>
  <si>
    <t>CFPCO92014</t>
  </si>
  <si>
    <t>Food Preparation</t>
  </si>
  <si>
    <t>Cooking</t>
  </si>
  <si>
    <t>Cooking Equipment</t>
  </si>
  <si>
    <t>CHVEN92015</t>
  </si>
  <si>
    <t>Envelope</t>
  </si>
  <si>
    <t>Air Sealing</t>
  </si>
  <si>
    <t>CHVEN92016</t>
  </si>
  <si>
    <t>CHVEN92017</t>
  </si>
  <si>
    <t>Windows</t>
  </si>
  <si>
    <t>CHVHR92018</t>
  </si>
  <si>
    <t>CHVHR92019</t>
  </si>
  <si>
    <t>Humidification/Dehumidification Improvements</t>
  </si>
  <si>
    <t>CHVHC92020</t>
  </si>
  <si>
    <t>HVAC System Controls</t>
  </si>
  <si>
    <t>CHVHC92021</t>
  </si>
  <si>
    <t>HVAC Control Improvements (non-VFD)</t>
  </si>
  <si>
    <t>CHVHC92022</t>
  </si>
  <si>
    <t>HVAC Control Improvements (VFD)</t>
  </si>
  <si>
    <t>CHVHC92023</t>
  </si>
  <si>
    <t>Pneumatic to DDC Control Improvements</t>
  </si>
  <si>
    <t>CHVHC92024</t>
  </si>
  <si>
    <t>Thermostats</t>
  </si>
  <si>
    <t>CommHEAT</t>
  </si>
  <si>
    <t>CHVHI92025</t>
  </si>
  <si>
    <t>Air-Source Heat Pumps</t>
  </si>
  <si>
    <t>CHVHI92026</t>
  </si>
  <si>
    <t>Building Commissioning Improvements</t>
  </si>
  <si>
    <t>CHVHI92027</t>
  </si>
  <si>
    <t>Centrifugal Chiller Improvements</t>
  </si>
  <si>
    <t>CHVHI92029</t>
  </si>
  <si>
    <t>Ductless Heat Pumps</t>
  </si>
  <si>
    <t>CHVHI92030</t>
  </si>
  <si>
    <t>Economizer System Improvements</t>
  </si>
  <si>
    <t>ComEconoMizer</t>
  </si>
  <si>
    <t>CHVHI92031</t>
  </si>
  <si>
    <t>CHVHI92032</t>
  </si>
  <si>
    <t>Reciprocating Chiller Improvements</t>
  </si>
  <si>
    <t>CommCool</t>
  </si>
  <si>
    <t>CHVHI92033</t>
  </si>
  <si>
    <t>Rooftop Units</t>
  </si>
  <si>
    <t>CHVHI92034</t>
  </si>
  <si>
    <t>Rotary Screw Chiller Improvements</t>
  </si>
  <si>
    <t>CHVHI92035</t>
  </si>
  <si>
    <t>Scroll Chiller Improvements</t>
  </si>
  <si>
    <t>CHVHI92036</t>
  </si>
  <si>
    <t>Storage Tank Insulation Improvements</t>
  </si>
  <si>
    <t>CHVHI92037</t>
  </si>
  <si>
    <t>All States</t>
  </si>
  <si>
    <t>AK</t>
  </si>
  <si>
    <t>AZ</t>
  </si>
  <si>
    <t>AR</t>
  </si>
  <si>
    <t>CO</t>
  </si>
  <si>
    <t>CT</t>
  </si>
  <si>
    <t>DE</t>
  </si>
  <si>
    <t>FL</t>
  </si>
  <si>
    <t>GA</t>
  </si>
  <si>
    <t>HI</t>
  </si>
  <si>
    <t>IL</t>
  </si>
  <si>
    <t>IN</t>
  </si>
  <si>
    <t>IA</t>
  </si>
  <si>
    <t>KS</t>
  </si>
  <si>
    <t>KY</t>
  </si>
  <si>
    <t>LA</t>
  </si>
  <si>
    <t>ME</t>
  </si>
  <si>
    <t>MD</t>
  </si>
  <si>
    <t>MA</t>
  </si>
  <si>
    <t>MI</t>
  </si>
  <si>
    <t>MN</t>
  </si>
  <si>
    <t>MS</t>
  </si>
  <si>
    <t>MO</t>
  </si>
  <si>
    <t>NE</t>
  </si>
  <si>
    <t>NV</t>
  </si>
  <si>
    <t>NH</t>
  </si>
  <si>
    <t>NJ</t>
  </si>
  <si>
    <t>NM</t>
  </si>
  <si>
    <t>NY</t>
  </si>
  <si>
    <t>NC</t>
  </si>
  <si>
    <t>ND</t>
  </si>
  <si>
    <t>OH</t>
  </si>
  <si>
    <t>OK</t>
  </si>
  <si>
    <t>PA</t>
  </si>
  <si>
    <t>RI</t>
  </si>
  <si>
    <t>SC</t>
  </si>
  <si>
    <t>SD</t>
  </si>
  <si>
    <t>TN</t>
  </si>
  <si>
    <t>TX</t>
  </si>
  <si>
    <t>VT</t>
  </si>
  <si>
    <t>VA</t>
  </si>
  <si>
    <t>WV</t>
  </si>
  <si>
    <t>WI</t>
  </si>
  <si>
    <t xml:space="preserve">AL </t>
  </si>
  <si>
    <t>Comm Center #5 - Pump Improvement</t>
  </si>
  <si>
    <t>Process Type (Industrial Sector Only)</t>
  </si>
  <si>
    <t>Is this project Associated with an Energy Project Manager via the Energy Smart Industrial Program?</t>
  </si>
  <si>
    <t>Reimbursement already paid through progress payments (EEI)</t>
  </si>
  <si>
    <t>Self-funding Allocated kWh %</t>
  </si>
  <si>
    <t xml:space="preserve">Final Requested BPA Reimbursement </t>
  </si>
  <si>
    <t>Version</t>
  </si>
  <si>
    <t>Construction Type</t>
  </si>
  <si>
    <t>Total Available BPA Reimbursement</t>
  </si>
  <si>
    <t>Total Available BPA Reimbursement (using project cost caps)</t>
  </si>
  <si>
    <t>Retrofit</t>
  </si>
  <si>
    <t>Major Renovation</t>
  </si>
  <si>
    <t>John Smith</t>
  </si>
  <si>
    <t>Expected Total Payment to End User ($)</t>
  </si>
  <si>
    <t>New Construction</t>
  </si>
  <si>
    <t>.</t>
  </si>
  <si>
    <t>Sector Error Flag</t>
  </si>
  <si>
    <t>Resource Opportunity Type</t>
  </si>
  <si>
    <t>Resource Opportunity Type Error Flag</t>
  </si>
  <si>
    <t>Resource Opportunity Type (L= New Construction or Major Renovation; R=Retrofit)</t>
  </si>
  <si>
    <t>ERRORS</t>
  </si>
  <si>
    <t>Adjusted BPA Reimbursement - EEI ($)</t>
  </si>
  <si>
    <t>Total Project kWh</t>
  </si>
  <si>
    <t>Measure RefNo Error</t>
  </si>
  <si>
    <t>Date Measure(s) Installed</t>
  </si>
  <si>
    <t>Estimated M&amp;V Completion Date</t>
  </si>
  <si>
    <t>Proposal Submitter Email</t>
  </si>
  <si>
    <t>Proposal Submitter Phone</t>
  </si>
  <si>
    <t>Cold Storage</t>
  </si>
  <si>
    <t>Data Center</t>
  </si>
  <si>
    <t>Mining</t>
  </si>
  <si>
    <t>Municipal Water</t>
  </si>
  <si>
    <t>Waste Water</t>
  </si>
  <si>
    <t>Engineering Technical Review Approval Date</t>
  </si>
  <si>
    <t>M&amp;V and Energy Savings Calculations</t>
  </si>
  <si>
    <t>1R1000102</t>
  </si>
  <si>
    <t>James Smith</t>
  </si>
  <si>
    <t>Richard Miller</t>
  </si>
  <si>
    <t>Richard Smith</t>
  </si>
  <si>
    <t>Pete Johnson</t>
  </si>
  <si>
    <t>Variable Refrigerant Flow System Improvements</t>
  </si>
  <si>
    <t>CHVHI92038</t>
  </si>
  <si>
    <t>Ventilation System Improvements</t>
  </si>
  <si>
    <t>CommVENT</t>
  </si>
  <si>
    <t>CHVHI92039</t>
  </si>
  <si>
    <t>Water-Source Heat Pumps</t>
  </si>
  <si>
    <t>CLIDE92040</t>
  </si>
  <si>
    <t>CLILC92049</t>
  </si>
  <si>
    <t>CLILC92050</t>
  </si>
  <si>
    <t>CLILC92051</t>
  </si>
  <si>
    <t>CLILC92052</t>
  </si>
  <si>
    <t>CLILC92053</t>
  </si>
  <si>
    <t>CMDCI92099</t>
  </si>
  <si>
    <t>CMDMO92054</t>
  </si>
  <si>
    <t>Motor Rewind</t>
  </si>
  <si>
    <t>CMDMO92055</t>
  </si>
  <si>
    <t>CMDMC92056</t>
  </si>
  <si>
    <t>CMDMC92057</t>
  </si>
  <si>
    <t>CMDMC92058</t>
  </si>
  <si>
    <t>CMDPF92060</t>
  </si>
  <si>
    <t>CMDPF92100</t>
  </si>
  <si>
    <t>CMDPF92061</t>
  </si>
  <si>
    <t>CPLEL92062</t>
  </si>
  <si>
    <t>Elevators</t>
  </si>
  <si>
    <t>CPLES92063</t>
  </si>
  <si>
    <t>Escalators</t>
  </si>
  <si>
    <t>CPLHR92064</t>
  </si>
  <si>
    <t>CPLPC92065</t>
  </si>
  <si>
    <t>Process Loads System Controls</t>
  </si>
  <si>
    <t>Process Loads Control Improvements (non-VFD)</t>
  </si>
  <si>
    <t>CPLPC92066</t>
  </si>
  <si>
    <t>Process Loads Control Improvements (VFD)</t>
  </si>
  <si>
    <t>CPLPL92067</t>
  </si>
  <si>
    <t>CPLPF92068</t>
  </si>
  <si>
    <t>CPLPF92069</t>
  </si>
  <si>
    <t>CPLPF92070</t>
  </si>
  <si>
    <t>CPLPF92071</t>
  </si>
  <si>
    <t>CPLPF92072</t>
  </si>
  <si>
    <t>CREHR92073</t>
  </si>
  <si>
    <t>CREPR92074</t>
  </si>
  <si>
    <t>CREPR92075</t>
  </si>
  <si>
    <t>Refrigerators</t>
  </si>
  <si>
    <t>CREPF92076</t>
  </si>
  <si>
    <t>CREPF92077</t>
  </si>
  <si>
    <t>CREPF92078</t>
  </si>
  <si>
    <t>CRERC92079</t>
  </si>
  <si>
    <t>CRERC92080</t>
  </si>
  <si>
    <t>CRERC92081</t>
  </si>
  <si>
    <t>CRERI92082</t>
  </si>
  <si>
    <t>CRERI92083</t>
  </si>
  <si>
    <t>CRERI92084</t>
  </si>
  <si>
    <t>CRERI92085</t>
  </si>
  <si>
    <t>CRERI92086</t>
  </si>
  <si>
    <t>CRERI92087</t>
  </si>
  <si>
    <t>CRERI92088</t>
  </si>
  <si>
    <t>Motion Sensors</t>
  </si>
  <si>
    <t>CWHHR92089</t>
  </si>
  <si>
    <t>CWHPS92090</t>
  </si>
  <si>
    <t>Pool System Improvements</t>
  </si>
  <si>
    <t>Pool Blankets</t>
  </si>
  <si>
    <t>CWHPS92091</t>
  </si>
  <si>
    <t>CWHSE92092</t>
  </si>
  <si>
    <t>CWHWH92093</t>
  </si>
  <si>
    <t>CWHWC92094</t>
  </si>
  <si>
    <t>Water Heating Controls</t>
  </si>
  <si>
    <t>CWHWC92095</t>
  </si>
  <si>
    <t>Water Heating Control Improvements (non-VFD)</t>
  </si>
  <si>
    <t>CWHWC92096</t>
  </si>
  <si>
    <t>Water Heating Control Improvements (VFD)</t>
  </si>
  <si>
    <t>CWBWB92097</t>
  </si>
  <si>
    <t>ICACC93001</t>
  </si>
  <si>
    <t>Industrial</t>
  </si>
  <si>
    <t>IndOther</t>
  </si>
  <si>
    <t>ICACC93002</t>
  </si>
  <si>
    <t>ICACI93003</t>
  </si>
  <si>
    <t>ICACI93004</t>
  </si>
  <si>
    <t>ICACI93005</t>
  </si>
  <si>
    <t>ICACI93006</t>
  </si>
  <si>
    <t>ICACI93007</t>
  </si>
  <si>
    <t>ICACI93008</t>
  </si>
  <si>
    <t>ICACI93009</t>
  </si>
  <si>
    <t>ICACI93010</t>
  </si>
  <si>
    <t>ICACI93093</t>
  </si>
  <si>
    <t>ICAHR93011</t>
  </si>
  <si>
    <t>IFDCA93012</t>
  </si>
  <si>
    <t>Facility Distribution System</t>
  </si>
  <si>
    <t>Capacitors</t>
  </si>
  <si>
    <t>Fixed and Switched Shunt Capacitor</t>
  </si>
  <si>
    <t>IFDCN93013</t>
  </si>
  <si>
    <t>Conductors</t>
  </si>
  <si>
    <t>Service Conductor Replacement</t>
  </si>
  <si>
    <t>IFDPO93014</t>
  </si>
  <si>
    <t>Power Factor Improvements</t>
  </si>
  <si>
    <t>VAR Management/Controls</t>
  </si>
  <si>
    <t>IFDTR93015</t>
  </si>
  <si>
    <t>IFDTR93016</t>
  </si>
  <si>
    <t>Transformers (NEMA TP-1 or Higher)</t>
  </si>
  <si>
    <t>IFDVM93017</t>
  </si>
  <si>
    <t>Voltage Management</t>
  </si>
  <si>
    <t>Conservation Voltage Reduction (CVR)</t>
  </si>
  <si>
    <t>IHVEN93018</t>
  </si>
  <si>
    <t>IHVEN93019</t>
  </si>
  <si>
    <t>IHVEN93020</t>
  </si>
  <si>
    <t>IHVHR93021</t>
  </si>
  <si>
    <t>IHVHR93022</t>
  </si>
  <si>
    <t>IHVHC93023</t>
  </si>
  <si>
    <t>IHVHC93024</t>
  </si>
  <si>
    <t>IHVHC93025</t>
  </si>
  <si>
    <t>IHVHC93026</t>
  </si>
  <si>
    <t>IHVHC93027</t>
  </si>
  <si>
    <t>IHVHI93028</t>
  </si>
  <si>
    <t>IHVHI93029</t>
  </si>
  <si>
    <t>IHVHI93030</t>
  </si>
  <si>
    <t>IHVHI93031</t>
  </si>
  <si>
    <t>IHVHI93032</t>
  </si>
  <si>
    <t>IHVHI93033</t>
  </si>
  <si>
    <t>IHVHI93034</t>
  </si>
  <si>
    <t>IHVHI93035</t>
  </si>
  <si>
    <t>IHVHI93036</t>
  </si>
  <si>
    <t>IHVHI93037</t>
  </si>
  <si>
    <t>IHVHI93038</t>
  </si>
  <si>
    <t>IHVHI93039</t>
  </si>
  <si>
    <t>IHVHI93040</t>
  </si>
  <si>
    <t>IHVHI93041</t>
  </si>
  <si>
    <t>ILIDE93042</t>
  </si>
  <si>
    <t>ILILC93051</t>
  </si>
  <si>
    <t>ILILC93052</t>
  </si>
  <si>
    <t>ILILC93053</t>
  </si>
  <si>
    <t>ILILC93054</t>
  </si>
  <si>
    <t>ILILC93055</t>
  </si>
  <si>
    <t>IMDCI93094</t>
  </si>
  <si>
    <t>IMDMO93056</t>
  </si>
  <si>
    <t>IMDMC93057</t>
  </si>
  <si>
    <t>IMDMC93058</t>
  </si>
  <si>
    <t>IMDMC93059</t>
  </si>
  <si>
    <t>IMDPF93096</t>
  </si>
  <si>
    <t>Motors/Drives Installation on Blower System</t>
  </si>
  <si>
    <t>IMDPF93061</t>
  </si>
  <si>
    <t>IMDPF93095</t>
  </si>
  <si>
    <t>IMDPF93062</t>
  </si>
  <si>
    <t>IPLHR93063</t>
  </si>
  <si>
    <t>IPLPC93064</t>
  </si>
  <si>
    <t>IPLPC93065</t>
  </si>
  <si>
    <t>IPLPL93066</t>
  </si>
  <si>
    <t>IPLPF93097</t>
  </si>
  <si>
    <t>Blower System Improvements</t>
  </si>
  <si>
    <t>IPLPF93067</t>
  </si>
  <si>
    <t>IPLPF93068</t>
  </si>
  <si>
    <t>IPLPF93069</t>
  </si>
  <si>
    <t>IPLPF93070</t>
  </si>
  <si>
    <t>IPLPF93071</t>
  </si>
  <si>
    <t>IPLWS93072</t>
  </si>
  <si>
    <t>Wastewater System Improvements</t>
  </si>
  <si>
    <t>Interactive Wastewater System Improvements</t>
  </si>
  <si>
    <t>IREHR93073</t>
  </si>
  <si>
    <t>IREPR93074</t>
  </si>
  <si>
    <t>IREPF93075</t>
  </si>
  <si>
    <t>IREPF93076</t>
  </si>
  <si>
    <t>IREPF93077</t>
  </si>
  <si>
    <t>IRERC93078</t>
  </si>
  <si>
    <t>IRERC93079</t>
  </si>
  <si>
    <t>IRERC93080</t>
  </si>
  <si>
    <t>IRERI93081</t>
  </si>
  <si>
    <t>IRERI93082</t>
  </si>
  <si>
    <t>IRERI93083</t>
  </si>
  <si>
    <t>Fast Acting Doors</t>
  </si>
  <si>
    <t>IRERI93084</t>
  </si>
  <si>
    <t>IRERI93085</t>
  </si>
  <si>
    <t>IWHHR93086</t>
  </si>
  <si>
    <t>IWHPI93087</t>
  </si>
  <si>
    <t>Pipe Insulation</t>
  </si>
  <si>
    <t>IWHSE93088</t>
  </si>
  <si>
    <t>IWHWC93089</t>
  </si>
  <si>
    <t>IWHWC93090</t>
  </si>
  <si>
    <t>IWHWC93091</t>
  </si>
  <si>
    <t>IWBWB93092</t>
  </si>
  <si>
    <t>UUDCA95001</t>
  </si>
  <si>
    <t>Utility System Efficiency</t>
  </si>
  <si>
    <t>UUDCN95002</t>
  </si>
  <si>
    <t>UUDIN95003</t>
  </si>
  <si>
    <t>Insulators</t>
  </si>
  <si>
    <t>UUDPO95004</t>
  </si>
  <si>
    <t>Operation System Improvements</t>
  </si>
  <si>
    <t>UUDPO95005</t>
  </si>
  <si>
    <t>VAR management/Controls</t>
  </si>
  <si>
    <t>UUDTR95006</t>
  </si>
  <si>
    <t>Transformer Load Management</t>
  </si>
  <si>
    <t>UUDUS95008</t>
  </si>
  <si>
    <t>Utility Station Service Loads</t>
  </si>
  <si>
    <t>Utility Remote Feedback</t>
  </si>
  <si>
    <t>UUDUS95009</t>
  </si>
  <si>
    <t>Utility Service Connection Standards</t>
  </si>
  <si>
    <t>UUGUS95010</t>
  </si>
  <si>
    <t>Utility Generation System</t>
  </si>
  <si>
    <t>Service Station System Improvements</t>
  </si>
  <si>
    <t>UUTOP95011</t>
  </si>
  <si>
    <t>Utility Transmission System</t>
  </si>
  <si>
    <t>Operation</t>
  </si>
  <si>
    <t>UUTCA95012</t>
  </si>
  <si>
    <t>UUTCN95013</t>
  </si>
  <si>
    <t>UUTIN95014</t>
  </si>
  <si>
    <t>UUTPO95015</t>
  </si>
  <si>
    <t>UUTTR95016</t>
  </si>
  <si>
    <t>UUTTR95017</t>
  </si>
  <si>
    <t>Residential</t>
  </si>
  <si>
    <t>ResSector</t>
  </si>
  <si>
    <t>ACACC84001</t>
  </si>
  <si>
    <t>R</t>
  </si>
  <si>
    <t>ACACC84002</t>
  </si>
  <si>
    <t>ACACI84003</t>
  </si>
  <si>
    <t>ACACI84004</t>
  </si>
  <si>
    <t>ACACI84005</t>
  </si>
  <si>
    <t>ACACI84006</t>
  </si>
  <si>
    <t>ACACI84007</t>
  </si>
  <si>
    <t>ACACI84008</t>
  </si>
  <si>
    <t>ACACI84009</t>
  </si>
  <si>
    <t>ACACI84010</t>
  </si>
  <si>
    <t>ACACI84091</t>
  </si>
  <si>
    <t>ACAHR84011</t>
  </si>
  <si>
    <t>AHVHI84095</t>
  </si>
  <si>
    <t>AIRCP84012</t>
  </si>
  <si>
    <t>AIRCP84013</t>
  </si>
  <si>
    <t>AIRCP84014</t>
  </si>
  <si>
    <t>AIRCP84015</t>
  </si>
  <si>
    <t>AIRCP84016</t>
  </si>
  <si>
    <t>AIRDF84017</t>
  </si>
  <si>
    <t>AIRDF84018</t>
  </si>
  <si>
    <t>AIRDF84019</t>
  </si>
  <si>
    <t>AIRDF84020</t>
  </si>
  <si>
    <t>AIRDF84021</t>
  </si>
  <si>
    <t>AIRDF84022</t>
  </si>
  <si>
    <t>AIRDF84023</t>
  </si>
  <si>
    <t>AIRHE84024</t>
  </si>
  <si>
    <t>AIRHE84025</t>
  </si>
  <si>
    <t>AIRHE84026</t>
  </si>
  <si>
    <t>AIRHE84027</t>
  </si>
  <si>
    <t>AIRIS84028</t>
  </si>
  <si>
    <t>AIRIS84029</t>
  </si>
  <si>
    <t>AIRIS84030</t>
  </si>
  <si>
    <t>AIRMS84031</t>
  </si>
  <si>
    <t>AIRMS84032</t>
  </si>
  <si>
    <t>AIRMS84033</t>
  </si>
  <si>
    <t>AIRMS84034</t>
  </si>
  <si>
    <t>AIRMS84035</t>
  </si>
  <si>
    <t>AIRMS84036</t>
  </si>
  <si>
    <t>AIRMS84037</t>
  </si>
  <si>
    <t>AIRPF84038</t>
  </si>
  <si>
    <t>AIRPF84039</t>
  </si>
  <si>
    <t>AIRSF84041</t>
  </si>
  <si>
    <t>AIRSF84042</t>
  </si>
  <si>
    <t>AIRSF84043</t>
  </si>
  <si>
    <t>AIRSF84044</t>
  </si>
  <si>
    <t>ALIDE84045</t>
  </si>
  <si>
    <t>ALILB84054</t>
  </si>
  <si>
    <t>ALILC84055</t>
  </si>
  <si>
    <t>ALILC84056</t>
  </si>
  <si>
    <t>ALILC84057</t>
  </si>
  <si>
    <t>ALILC84058</t>
  </si>
  <si>
    <t>ALILC84059</t>
  </si>
  <si>
    <t>AMDCI84092</t>
  </si>
  <si>
    <t>AMDMO84060</t>
  </si>
  <si>
    <t>AMDMC84061</t>
  </si>
  <si>
    <t>AMDMC84062</t>
  </si>
  <si>
    <t>AMDMC84063</t>
  </si>
  <si>
    <t>AMDMC84064</t>
  </si>
  <si>
    <t>AMDPF84066</t>
  </si>
  <si>
    <t>AMDPF84093</t>
  </si>
  <si>
    <t>APLPL84094</t>
  </si>
  <si>
    <t>APLPF84068</t>
  </si>
  <si>
    <t>APLPF84069</t>
  </si>
  <si>
    <t>APLPF84070</t>
  </si>
  <si>
    <t>APLPF84071</t>
  </si>
  <si>
    <t>APLPF84072</t>
  </si>
  <si>
    <t>AREDS84073</t>
  </si>
  <si>
    <t>AREDS84074</t>
  </si>
  <si>
    <t>AREHR84075</t>
  </si>
  <si>
    <t>AREPR84076</t>
  </si>
  <si>
    <t>AREPF84077</t>
  </si>
  <si>
    <t>AREPF84078</t>
  </si>
  <si>
    <t>AREPF84079</t>
  </si>
  <si>
    <t>ARERC84080</t>
  </si>
  <si>
    <t>ARERC84081</t>
  </si>
  <si>
    <t>ARERC84082</t>
  </si>
  <si>
    <t>ARERI84083</t>
  </si>
  <si>
    <t>ARERI84084</t>
  </si>
  <si>
    <t>ARERI84085</t>
  </si>
  <si>
    <t>AUDTR84086</t>
  </si>
  <si>
    <t>AWHHR84087</t>
  </si>
  <si>
    <t>AWHSE84088</t>
  </si>
  <si>
    <t>AWHWH84089</t>
  </si>
  <si>
    <t>AWBWB84090</t>
  </si>
  <si>
    <t>CCACC82001</t>
  </si>
  <si>
    <t>CCACC82002</t>
  </si>
  <si>
    <t>CCACI82003</t>
  </si>
  <si>
    <t>CCACI82004</t>
  </si>
  <si>
    <t>CCACI82005</t>
  </si>
  <si>
    <t>CCACI82006</t>
  </si>
  <si>
    <t>CCACI82007</t>
  </si>
  <si>
    <t>CCACI82008</t>
  </si>
  <si>
    <t>CCACI82009</t>
  </si>
  <si>
    <t>CCACI82010</t>
  </si>
  <si>
    <t>CCACI82098</t>
  </si>
  <si>
    <t>CCAHR82011</t>
  </si>
  <si>
    <t>CELCT82012</t>
  </si>
  <si>
    <t>CELCT82013</t>
  </si>
  <si>
    <t>CFPCO82014</t>
  </si>
  <si>
    <t>CHVEN82015</t>
  </si>
  <si>
    <t>CHVEN82016</t>
  </si>
  <si>
    <t>CHVEN82017</t>
  </si>
  <si>
    <t>CHVHR82018</t>
  </si>
  <si>
    <t>CHVHR82019</t>
  </si>
  <si>
    <t>CHVHC82020</t>
  </si>
  <si>
    <t>CHVHC82021</t>
  </si>
  <si>
    <t>CHVHC82022</t>
  </si>
  <si>
    <t>CHVHC82023</t>
  </si>
  <si>
    <t>CHVHC82024</t>
  </si>
  <si>
    <t>CHVHI82025</t>
  </si>
  <si>
    <t>CHVHI82026</t>
  </si>
  <si>
    <t>CHVHI82027</t>
  </si>
  <si>
    <t>CHVHI82029</t>
  </si>
  <si>
    <t>CHVHI82030</t>
  </si>
  <si>
    <t>CHVHI82031</t>
  </si>
  <si>
    <t>CHVHI82032</t>
  </si>
  <si>
    <t>CHVHI82033</t>
  </si>
  <si>
    <t>CHVHI82034</t>
  </si>
  <si>
    <t>CHVHI82035</t>
  </si>
  <si>
    <t>CHVHI82036</t>
  </si>
  <si>
    <t>CHVHI82037</t>
  </si>
  <si>
    <t>CHVHI82038</t>
  </si>
  <si>
    <t>CHVHI82039</t>
  </si>
  <si>
    <t>CLIDE82040</t>
  </si>
  <si>
    <t>CLILC82049</t>
  </si>
  <si>
    <t>CLILC82050</t>
  </si>
  <si>
    <t>CLILC82051</t>
  </si>
  <si>
    <t>CLILC82052</t>
  </si>
  <si>
    <t>CLILC82053</t>
  </si>
  <si>
    <t>CMDCI82099</t>
  </si>
  <si>
    <t>CMDMO82054</t>
  </si>
  <si>
    <t>CMDMO82055</t>
  </si>
  <si>
    <t>CMDMC82056</t>
  </si>
  <si>
    <t>CMDMC82057</t>
  </si>
  <si>
    <t>CMDMC82058</t>
  </si>
  <si>
    <t>CMDPF82060</t>
  </si>
  <si>
    <t>CMDPF82100</t>
  </si>
  <si>
    <t>CMDPF82061</t>
  </si>
  <si>
    <t>CPLEL82062</t>
  </si>
  <si>
    <t>CPLES82063</t>
  </si>
  <si>
    <t>CPLHR82064</t>
  </si>
  <si>
    <t>CPLPC82065</t>
  </si>
  <si>
    <t>CPLPC82066</t>
  </si>
  <si>
    <t>CPLPL82067</t>
  </si>
  <si>
    <t>CPLPF82068</t>
  </si>
  <si>
    <t>CPLPF82069</t>
  </si>
  <si>
    <t>CPLPF82070</t>
  </si>
  <si>
    <t>CPLPF82071</t>
  </si>
  <si>
    <t>CPLPF82072</t>
  </si>
  <si>
    <t>CREHR82073</t>
  </si>
  <si>
    <t>CREPR82074</t>
  </si>
  <si>
    <t>CREPR82075</t>
  </si>
  <si>
    <t>CREPF82076</t>
  </si>
  <si>
    <t>CREPF82077</t>
  </si>
  <si>
    <t>CREPF82078</t>
  </si>
  <si>
    <t>CRERC82079</t>
  </si>
  <si>
    <t>CRERC82080</t>
  </si>
  <si>
    <t>CRERC82081</t>
  </si>
  <si>
    <t>CRERI82082</t>
  </si>
  <si>
    <t>CRERI82083</t>
  </si>
  <si>
    <t>CRERI82084</t>
  </si>
  <si>
    <t>CRERI82085</t>
  </si>
  <si>
    <t>CRERI82086</t>
  </si>
  <si>
    <t>CRERI82087</t>
  </si>
  <si>
    <t>CRERI82088</t>
  </si>
  <si>
    <t>CWHHR82089</t>
  </si>
  <si>
    <t>CWHPS82090</t>
  </si>
  <si>
    <t>CWHPS82091</t>
  </si>
  <si>
    <t>CWHSE82092</t>
  </si>
  <si>
    <t>CWHWH82093</t>
  </si>
  <si>
    <t>CWHWC82094</t>
  </si>
  <si>
    <t>CWHWC82095</t>
  </si>
  <si>
    <t>CWHWC82096</t>
  </si>
  <si>
    <t>CWBWB82097</t>
  </si>
  <si>
    <t>Estimated Project TRC Ratio</t>
  </si>
  <si>
    <t>Actual Total Project Savings -  Site (kWh)</t>
  </si>
  <si>
    <t>Actual Total Project Savings -  Busbar (kWh)</t>
  </si>
  <si>
    <t>Actual Sum of Project Benefits</t>
  </si>
  <si>
    <t>Actual Sum of Project Costs</t>
  </si>
  <si>
    <t>Actual Project TRC Ratio</t>
  </si>
  <si>
    <t>need to be XXX-XXX-XXXX</t>
  </si>
  <si>
    <t>5 digits</t>
  </si>
  <si>
    <t>Measure Based Eligible Reimbursement Rate ($/kWh)</t>
  </si>
  <si>
    <t>Container Name</t>
  </si>
  <si>
    <t>Actual Project Start Date</t>
  </si>
  <si>
    <t>COTR Approval Date</t>
  </si>
  <si>
    <t>These should say 'required' when D44 is "yes"</t>
  </si>
  <si>
    <t xml:space="preserve">Facility Street Address </t>
  </si>
  <si>
    <t xml:space="preserve">Facility City </t>
  </si>
  <si>
    <t xml:space="preserve">Facility State </t>
  </si>
  <si>
    <t xml:space="preserve">Facility ZIP </t>
  </si>
  <si>
    <t xml:space="preserve">Primary Building Use </t>
  </si>
  <si>
    <t xml:space="preserve">Secondary Building Use </t>
  </si>
  <si>
    <t xml:space="preserve">Federal? (Yes/No) </t>
  </si>
  <si>
    <t xml:space="preserve">TSP Number </t>
  </si>
  <si>
    <t xml:space="preserve">Brief Project Summary (1-3 sentences) </t>
  </si>
  <si>
    <t xml:space="preserve">Utility Retail Rate (cents/kWh) </t>
  </si>
  <si>
    <t xml:space="preserve">Unique Site ID </t>
  </si>
  <si>
    <t xml:space="preserve">Third Party Contract Number </t>
  </si>
  <si>
    <t xml:space="preserve">Audit Tracking Number </t>
  </si>
  <si>
    <t>COTR Approval Date (Proposal)</t>
  </si>
  <si>
    <t>Approved By (COTR name) (Proposal)</t>
  </si>
  <si>
    <t>Engineering Technical Review provided by: (Proposal)</t>
  </si>
  <si>
    <t>CENTRALIA</t>
  </si>
  <si>
    <t>CHELAN CO. PUD #1</t>
  </si>
  <si>
    <t>Chelan Co. PUD #1</t>
  </si>
  <si>
    <t>TROY</t>
  </si>
  <si>
    <t>CONSOLIDATED IRRIGATION DISTRICT #19</t>
  </si>
  <si>
    <t>DECLO</t>
  </si>
  <si>
    <t>City of Declo</t>
  </si>
  <si>
    <t>US DOE RICHLAND</t>
  </si>
  <si>
    <t>DOUGLAS CO. PUD #1</t>
  </si>
  <si>
    <t>FAIRCHILD AIRFORCE BASE</t>
  </si>
  <si>
    <t>FIRCREST</t>
  </si>
  <si>
    <t>HERMISTON ENERGY SERVICES</t>
  </si>
  <si>
    <t xml:space="preserve">INLAND POWER &amp; LIGHT </t>
  </si>
  <si>
    <t>KOOTENAI ELECTRIC COOP.</t>
  </si>
  <si>
    <t>MILTON</t>
  </si>
  <si>
    <t>ORCAS POWER &amp; LIGHT COOP.</t>
  </si>
  <si>
    <t>SOUTH SIDE ELECTRIC</t>
  </si>
  <si>
    <t>TACOMA POWER</t>
  </si>
  <si>
    <t>UMPQUA INDIAN UTILITY COOP</t>
  </si>
  <si>
    <t>US BIA WAPATO</t>
  </si>
  <si>
    <t>US BIA - Wapato</t>
  </si>
  <si>
    <t>US DOE NATIONAL TECHNOLOGY LAB</t>
  </si>
  <si>
    <t>WEISER</t>
  </si>
  <si>
    <t>WELLS RURAL ELECTRIC</t>
  </si>
  <si>
    <t>YAKAMA POWER</t>
  </si>
  <si>
    <t>FALL RIVER RURAL ELECTRIC COOP.</t>
  </si>
  <si>
    <t>LANE ELECTRIC COOP.</t>
  </si>
  <si>
    <t>ID Numbers</t>
  </si>
  <si>
    <t>Utility-Assigned Project ID (Previously entered into the Project Proposal tab)</t>
  </si>
  <si>
    <t>Completion Report COTR Approval Date</t>
  </si>
  <si>
    <t xml:space="preserve">Completion Report Approved By: </t>
  </si>
  <si>
    <t>Completion Report Engineering Technical Review provided by:</t>
  </si>
  <si>
    <t>Non-Reportable</t>
  </si>
  <si>
    <t>Large Project Fund</t>
  </si>
  <si>
    <t>Estimated Measure Cost ($)</t>
  </si>
  <si>
    <t>Actual Measure Cost ($)</t>
  </si>
  <si>
    <t>Estimated Measure SITE Savings (kWh)</t>
  </si>
  <si>
    <t>Actual Measure SITE Savings (kWh)</t>
  </si>
  <si>
    <t>Completion Report Date Submitted (MM/DD/YYYY)</t>
  </si>
  <si>
    <t>Proposal Submission Date</t>
  </si>
  <si>
    <t>Actual Project EEI Funded Savings</t>
  </si>
  <si>
    <t>Actual Project Self-Funded Savings</t>
  </si>
  <si>
    <t>Actual Sum of Total Project Costs</t>
  </si>
  <si>
    <t>Estimated Project Simple Payback (Years)</t>
  </si>
  <si>
    <t>Maximum Project BPA Reimbursement</t>
  </si>
  <si>
    <t>Total Project Payment to End User ($)</t>
  </si>
  <si>
    <t>Reimbursement already paid by progress payments</t>
  </si>
  <si>
    <t>Adjusted Maximum Project BPA Reimbursement</t>
  </si>
  <si>
    <t>Estimated Annual Measure Non-Energy Benefits ($/Year)</t>
  </si>
  <si>
    <t>Actual Annual Measure Non-Energy Benefits ($/Year)</t>
  </si>
  <si>
    <t>Estimated Annual Measure O&amp;M Change ($/Year)</t>
  </si>
  <si>
    <t>Actual Annual Measure O&amp;M Change ($/Year)</t>
  </si>
  <si>
    <t xml:space="preserve">Estimated Measure  B/C Ratio </t>
  </si>
  <si>
    <t>Estimated Measure Calculated Reimbursement ($)</t>
  </si>
  <si>
    <t>Estimated Measure Busbar kWh Savings</t>
  </si>
  <si>
    <t xml:space="preserve">Estimated Measure Present Value of Energy Savings </t>
  </si>
  <si>
    <t>Estimated Measure Present Value of Non-Energy Benefits</t>
  </si>
  <si>
    <t>Estimated Measure Present Value of O&amp;M Change</t>
  </si>
  <si>
    <t>Estimated Measure Total Present Value of Benefits</t>
  </si>
  <si>
    <t>Estimated Measure Total Costs</t>
  </si>
  <si>
    <t xml:space="preserve">Actual Measure B/C Ratio </t>
  </si>
  <si>
    <t>Calculated Measure Reimbursement ($)</t>
  </si>
  <si>
    <t>Actual Measure Busbar kWh Savings</t>
  </si>
  <si>
    <t xml:space="preserve">Present Value of Measure Energy Savings </t>
  </si>
  <si>
    <t>Present Value of Measure Non-Energy Benefits</t>
  </si>
  <si>
    <t>Present Value of Measure O&amp;M Change</t>
  </si>
  <si>
    <t>Actual Measure Total Present Value of Benefits</t>
  </si>
  <si>
    <t>Actual Measure Total Costs</t>
  </si>
  <si>
    <t>Project Sector</t>
  </si>
  <si>
    <t>Actual Project Simple Payback (Years)</t>
  </si>
  <si>
    <t>Company Name</t>
  </si>
  <si>
    <t>Company Mailing Address</t>
  </si>
  <si>
    <t>Company City</t>
  </si>
  <si>
    <t>Company State</t>
  </si>
  <si>
    <t>Company ZIP</t>
  </si>
  <si>
    <t>Project Name</t>
  </si>
  <si>
    <t>Account (BES) Number</t>
  </si>
  <si>
    <t>Process Type</t>
  </si>
  <si>
    <t>Lighting Wattage Reduction (%)</t>
  </si>
  <si>
    <t>Primary Aluminum Smelting</t>
  </si>
  <si>
    <t>All Non-DSI Industrial</t>
  </si>
  <si>
    <t>Food Processing</t>
  </si>
  <si>
    <t>Lumber and Wood Products</t>
  </si>
  <si>
    <t>Petroleum Refining</t>
  </si>
  <si>
    <t>Pulp and Paper</t>
  </si>
  <si>
    <t>Chemical Processing</t>
  </si>
  <si>
    <t>Non-DSI Primary Metals</t>
  </si>
  <si>
    <t>Transportation</t>
  </si>
  <si>
    <t>Non-Reportable Savings</t>
  </si>
  <si>
    <t>Associated EPM Name</t>
  </si>
  <si>
    <t>Requested Project BPA Reimbursment - EEI ($)</t>
  </si>
  <si>
    <t>Requested BPA Reimbursement - EEI ($)</t>
  </si>
  <si>
    <t>Total Requested BPA Reimbursement</t>
  </si>
  <si>
    <t>Anchor Retail</t>
  </si>
  <si>
    <t>Assembly</t>
  </si>
  <si>
    <t>Big Box Retail</t>
  </si>
  <si>
    <t>High End Retail</t>
  </si>
  <si>
    <t>Hospital</t>
  </si>
  <si>
    <t>K-12 School</t>
  </si>
  <si>
    <t>Large Office</t>
  </si>
  <si>
    <t>Lodging</t>
  </si>
  <si>
    <t>Medium Office</t>
  </si>
  <si>
    <t>MiniMart</t>
  </si>
  <si>
    <t>OtherHealth</t>
  </si>
  <si>
    <t>Small Box Retail</t>
  </si>
  <si>
    <t>Supermarket</t>
  </si>
  <si>
    <t>University</t>
  </si>
  <si>
    <t>Warehouse</t>
  </si>
  <si>
    <t>Associated Energy Project Manager Name (First Name, Last Name)</t>
  </si>
  <si>
    <t>Technical Service Provider (TSP) Number</t>
  </si>
  <si>
    <t>Notes</t>
  </si>
  <si>
    <t>Total Project Savings - Site (kWh)</t>
  </si>
  <si>
    <t>Total Project Savings - Busbar (kWh)</t>
  </si>
  <si>
    <t>Sum of Measure Level Reimbursement</t>
  </si>
  <si>
    <t>Generic Plant with One Shift</t>
  </si>
  <si>
    <t>Generic Plant with Two Shifts</t>
  </si>
  <si>
    <t>Generic Plant with Three Shifts</t>
  </si>
  <si>
    <t>Utility Retail Rate ($/kWh)</t>
  </si>
  <si>
    <t>Utility Retail Rate</t>
  </si>
  <si>
    <t>CPP Approval Date</t>
  </si>
  <si>
    <t>COTR Completion Report Approval Date</t>
  </si>
  <si>
    <t>Reimbursement Payment Table</t>
  </si>
  <si>
    <t>The reimbursement payment for this project is based on actual project costs and annual verified energy savings resulting from the project. Verification is secured through a mutually agreed upon verification scheme submitted as part of the Proposal.  The amount of the incentive payment shall be taken as the lesser of the two quantities given by the following calculation methods:</t>
  </si>
  <si>
    <t>(a)    Annual verified Busbar energy savings(kWh/yr) multiplied by the acquisition reimbursement rate/kWh</t>
  </si>
  <si>
    <t>Input or Select Dropdown</t>
  </si>
  <si>
    <t>Select from Dropdown</t>
  </si>
  <si>
    <t xml:space="preserve">Provide a summary of the progress payment request, including how many milestones are expected, the total amount of reimbursement, and expected dates of milestones (use language from the Implementation Manual). </t>
  </si>
  <si>
    <t xml:space="preserve">Sum of Total Costs </t>
  </si>
  <si>
    <t>Total Present Value of Benefits</t>
  </si>
  <si>
    <t xml:space="preserve">(b)    70% of the incremental project cost. </t>
  </si>
  <si>
    <t>ICACC83001</t>
  </si>
  <si>
    <t>ICACC83002</t>
  </si>
  <si>
    <t>ICACI83003</t>
  </si>
  <si>
    <t>ICACI83004</t>
  </si>
  <si>
    <t>ICACI83005</t>
  </si>
  <si>
    <t>ICACI83006</t>
  </si>
  <si>
    <t>ICACI83007</t>
  </si>
  <si>
    <t>ICACI83008</t>
  </si>
  <si>
    <t>ICACI83009</t>
  </si>
  <si>
    <t>ICACI83010</t>
  </si>
  <si>
    <t>ICACI83093</t>
  </si>
  <si>
    <t>ICAHR83011</t>
  </si>
  <si>
    <t>IFDCA83012</t>
  </si>
  <si>
    <t>IFDCN83013</t>
  </si>
  <si>
    <t>IFDPO83014</t>
  </si>
  <si>
    <t>IFDTR83015</t>
  </si>
  <si>
    <t>IFDTR83016</t>
  </si>
  <si>
    <t>IFDVM83017</t>
  </si>
  <si>
    <t>IHVEN83018</t>
  </si>
  <si>
    <t>IHVEN83019</t>
  </si>
  <si>
    <t>IHVEN83020</t>
  </si>
  <si>
    <t>IHVHR83021</t>
  </si>
  <si>
    <t>IHVHR83022</t>
  </si>
  <si>
    <t>IHVHC83023</t>
  </si>
  <si>
    <t>IHVHC83024</t>
  </si>
  <si>
    <t>IHVHC83025</t>
  </si>
  <si>
    <t>IHVHC83026</t>
  </si>
  <si>
    <t>IHVHC83027</t>
  </si>
  <si>
    <t>IHVHI83028</t>
  </si>
  <si>
    <t>IHVHI83029</t>
  </si>
  <si>
    <t>IHVHI83030</t>
  </si>
  <si>
    <t>IHVHI83031</t>
  </si>
  <si>
    <t>IHVHI83032</t>
  </si>
  <si>
    <t>IHVHI83033</t>
  </si>
  <si>
    <t>IHVHI83034</t>
  </si>
  <si>
    <t>IHVHI83035</t>
  </si>
  <si>
    <t>IHVHI83036</t>
  </si>
  <si>
    <t>IHVHI83037</t>
  </si>
  <si>
    <t>IHVHI83038</t>
  </si>
  <si>
    <t>IHVHI83039</t>
  </si>
  <si>
    <t>IHVHI83040</t>
  </si>
  <si>
    <t>IHVHI83041</t>
  </si>
  <si>
    <t>ILIDE83042</t>
  </si>
  <si>
    <t>ILILC83051</t>
  </si>
  <si>
    <t>ILILC83052</t>
  </si>
  <si>
    <t>ILILC83053</t>
  </si>
  <si>
    <t>ILILC83054</t>
  </si>
  <si>
    <t>ILILC83055</t>
  </si>
  <si>
    <t>IMDCI83094</t>
  </si>
  <si>
    <t>IMDMO83056</t>
  </si>
  <si>
    <t>IMDMC83057</t>
  </si>
  <si>
    <t>IMDMC83058</t>
  </si>
  <si>
    <t>IMDMC83059</t>
  </si>
  <si>
    <t>IMDPF83096</t>
  </si>
  <si>
    <t>IMDPF83061</t>
  </si>
  <si>
    <t>IMDPF83095</t>
  </si>
  <si>
    <t>IMDPF83062</t>
  </si>
  <si>
    <t>IPLHR83063</t>
  </si>
  <si>
    <t>IPLPC83064</t>
  </si>
  <si>
    <t>IPLPC83065</t>
  </si>
  <si>
    <t>IPLPL83066</t>
  </si>
  <si>
    <t>IPLPF83097</t>
  </si>
  <si>
    <t>IPLPF83067</t>
  </si>
  <si>
    <t>IPLPF83068</t>
  </si>
  <si>
    <t>IPLPF83069</t>
  </si>
  <si>
    <t>IPLPF83070</t>
  </si>
  <si>
    <t>IPLPF83071</t>
  </si>
  <si>
    <t>IPLWS83072</t>
  </si>
  <si>
    <t>IREHR83073</t>
  </si>
  <si>
    <t>IREPR83074</t>
  </si>
  <si>
    <t>IREPF83075</t>
  </si>
  <si>
    <t>IREPF83076</t>
  </si>
  <si>
    <t>IREPF83077</t>
  </si>
  <si>
    <t>IRERC83078</t>
  </si>
  <si>
    <t>IRERC83079</t>
  </si>
  <si>
    <t>IRERC83080</t>
  </si>
  <si>
    <t>IRERI83081</t>
  </si>
  <si>
    <t>IRERI83082</t>
  </si>
  <si>
    <t>IRERI83083</t>
  </si>
  <si>
    <t>IRERI83084</t>
  </si>
  <si>
    <t>IRERI83085</t>
  </si>
  <si>
    <t>IWHHR83086</t>
  </si>
  <si>
    <t>IWHPI83087</t>
  </si>
  <si>
    <t>IWHSE83088</t>
  </si>
  <si>
    <t>IWHWC83089</t>
  </si>
  <si>
    <t>IWHWC83090</t>
  </si>
  <si>
    <t>IWHWC83091</t>
  </si>
  <si>
    <t>IWBWB83092</t>
  </si>
  <si>
    <t>UUDCA85001</t>
  </si>
  <si>
    <t>UUDCN85002</t>
  </si>
  <si>
    <t>UUDIN85003</t>
  </si>
  <si>
    <t>UUDPO85004</t>
  </si>
  <si>
    <t>UUDPO85005</t>
  </si>
  <si>
    <t>UUDTR85006</t>
  </si>
  <si>
    <t>UUDUS85008</t>
  </si>
  <si>
    <t>UUDUS85009</t>
  </si>
  <si>
    <t>UUGUS85010</t>
  </si>
  <si>
    <t>UUTOP85011</t>
  </si>
  <si>
    <t>UUTCA85012</t>
  </si>
  <si>
    <t>UUTCN85013</t>
  </si>
  <si>
    <t>UUTIN85014</t>
  </si>
  <si>
    <t>UUTPO85015</t>
  </si>
  <si>
    <t>UUTTR85016</t>
  </si>
  <si>
    <t>UUTTR85017</t>
  </si>
  <si>
    <t>combo year, lost op</t>
  </si>
  <si>
    <t>Year</t>
  </si>
  <si>
    <t>Lost Opp Acs</t>
  </si>
  <si>
    <t>Total PV Benefits ($/kWh)</t>
  </si>
  <si>
    <t>Non Lost Opp</t>
  </si>
  <si>
    <t>5P Wt Average Cons</t>
  </si>
  <si>
    <t>6P Wt Average Cons</t>
  </si>
  <si>
    <t>AgrIRRG</t>
  </si>
  <si>
    <t>ComDesktop</t>
  </si>
  <si>
    <t>CommLIGHT</t>
  </si>
  <si>
    <t>ComMonitor</t>
  </si>
  <si>
    <t>CSPVCS1</t>
  </si>
  <si>
    <t>CSPVCS2</t>
  </si>
  <si>
    <t>CSPVCS3</t>
  </si>
  <si>
    <t>CSPVCS4</t>
  </si>
  <si>
    <t>CSPVCW1</t>
  </si>
  <si>
    <t>CSPVCW2</t>
  </si>
  <si>
    <t>CSPVCW3</t>
  </si>
  <si>
    <t>CSPVCW4</t>
  </si>
  <si>
    <t>CSPVCW5</t>
  </si>
  <si>
    <t>Ctrl Atm</t>
  </si>
  <si>
    <t>Ctrl Atm Refrig</t>
  </si>
  <si>
    <t>DEIAverage</t>
  </si>
  <si>
    <t>DSIAlum</t>
  </si>
  <si>
    <t>EStarVend</t>
  </si>
  <si>
    <t>ExGroc</t>
  </si>
  <si>
    <t>ExGrocElecHt</t>
  </si>
  <si>
    <t>ExGrocGasHt</t>
  </si>
  <si>
    <t>ExGrocHtPmpHt</t>
  </si>
  <si>
    <t>ExHealth</t>
  </si>
  <si>
    <t>ExHealthElecHt</t>
  </si>
  <si>
    <t>ExHealthGasHt</t>
  </si>
  <si>
    <t>ExHealthHtPmpHt</t>
  </si>
  <si>
    <t>ExHotel</t>
  </si>
  <si>
    <t>ExHotelElecHt</t>
  </si>
  <si>
    <t>ExHotelGasHt</t>
  </si>
  <si>
    <t>ExHotelHtPmpHt</t>
  </si>
  <si>
    <t>ExLgOff</t>
  </si>
  <si>
    <t>ExLgOffElecHt</t>
  </si>
  <si>
    <t>ExLgOffGasHt</t>
  </si>
  <si>
    <t>ExLgOffHtPmpHt</t>
  </si>
  <si>
    <t>ExLgRet</t>
  </si>
  <si>
    <r>
      <t xml:space="preserve">Annual O&amp;M Cost Change </t>
    </r>
    <r>
      <rPr>
        <b/>
        <sz val="12"/>
        <color indexed="9"/>
        <rFont val="Calibri"/>
        <family val="2"/>
      </rPr>
      <t>(cost savings is negative)</t>
    </r>
  </si>
  <si>
    <t>For Proposals:</t>
  </si>
  <si>
    <t>For Completion Reports:</t>
  </si>
  <si>
    <t>Technology / Activity / Practice (TAP) (Calculated based on RefNo)</t>
  </si>
  <si>
    <t xml:space="preserve">Include detailed description of completed project including, equipment installed and modifications to the project from the project description in the accepted proposal. </t>
  </si>
  <si>
    <t>Enter your information into the white space below starting with row 8…</t>
  </si>
  <si>
    <t>Proposal Submitter Name</t>
  </si>
  <si>
    <t>Facility ZIP Code</t>
  </si>
  <si>
    <t>ExLgRetElecHt</t>
  </si>
  <si>
    <t>CA</t>
  </si>
  <si>
    <t>MT</t>
  </si>
  <si>
    <t>UT</t>
  </si>
  <si>
    <t>WY</t>
  </si>
  <si>
    <t>From Procost Version 257F_v9_9</t>
  </si>
  <si>
    <t>Program year set to measure life</t>
  </si>
  <si>
    <t>sponsor parameters set to melded</t>
  </si>
  <si>
    <t>carbon year set to 2010</t>
  </si>
  <si>
    <t>0% Admin Adder</t>
  </si>
  <si>
    <t>folder location: EECentral/IS2.0/ProCost_CustomProjectCal</t>
  </si>
  <si>
    <t>AgrSpudOnionVSD</t>
  </si>
  <si>
    <t>GrocCaseLightMotionSensor</t>
  </si>
  <si>
    <t>ResLIGHTandSpaceHeatNew</t>
  </si>
  <si>
    <t>HVAC System</t>
  </si>
  <si>
    <t>Air-Source Heat Pumps w/Duct Sealing</t>
  </si>
  <si>
    <t>Air-Source Heat Pumps w/o Duct Sealing</t>
  </si>
  <si>
    <t>Ground-source Heat Pump</t>
  </si>
  <si>
    <t>Ground-Source Heat Pumps w/ Duct Sealing</t>
  </si>
  <si>
    <t>Ground-Source Heat Pumps w/o Duct Sealing</t>
  </si>
  <si>
    <t>Variable Speed Heat Pumps w/o Duct Sealing</t>
  </si>
  <si>
    <t>RHVHS91002</t>
  </si>
  <si>
    <t>RHVHS91003</t>
  </si>
  <si>
    <t>RHVHS91004</t>
  </si>
  <si>
    <t>RHVHS91005</t>
  </si>
  <si>
    <t>RHVHS91006</t>
  </si>
  <si>
    <t>RHVEN91007</t>
  </si>
  <si>
    <t>RHVEN91008</t>
  </si>
  <si>
    <t>RHVEN91009</t>
  </si>
  <si>
    <t>RHVHR91010</t>
  </si>
  <si>
    <t>RHVHS91011</t>
  </si>
  <si>
    <t>RHVHS91012</t>
  </si>
  <si>
    <t>RHVHS81002</t>
  </si>
  <si>
    <t>RHVHS81003</t>
  </si>
  <si>
    <t>RHVHS81004</t>
  </si>
  <si>
    <t>RHVHS81005</t>
  </si>
  <si>
    <t>RHVHS81006</t>
  </si>
  <si>
    <t>RHVEN81007</t>
  </si>
  <si>
    <t>RHVHR81010</t>
  </si>
  <si>
    <t>RHVHS81011</t>
  </si>
  <si>
    <t>RHVHS81012</t>
  </si>
  <si>
    <t>Estimated - TRC B/C Ratio (Measure-Level)</t>
  </si>
  <si>
    <t>Actual - TRC B/C Ratio (Measure Level)</t>
  </si>
  <si>
    <t>Project TRC B/C Ratio</t>
  </si>
  <si>
    <t>Actual Energy Cost Savings</t>
  </si>
  <si>
    <t>Irrigation System Control Improvements (VFD)</t>
  </si>
  <si>
    <t>Irrigation System Control Improvements (non-VFD)</t>
  </si>
  <si>
    <t>AIRIS94096</t>
  </si>
  <si>
    <t>AIRIS94097</t>
  </si>
  <si>
    <t>CHVHI92102</t>
  </si>
  <si>
    <t>CHVHI92103</t>
  </si>
  <si>
    <t>AIRIS84096</t>
  </si>
  <si>
    <t>AIRIS84097</t>
  </si>
  <si>
    <t>CHVHI82102</t>
  </si>
  <si>
    <t>CHVHI82103</t>
  </si>
  <si>
    <t>Date</t>
  </si>
  <si>
    <t>Change</t>
  </si>
  <si>
    <t>By</t>
  </si>
  <si>
    <t>New Version?</t>
  </si>
  <si>
    <t>Updated measure list with new ag and commercial measures</t>
  </si>
  <si>
    <t>Gidding</t>
  </si>
  <si>
    <t>LPF cell defaulted to 'no'</t>
  </si>
  <si>
    <t>updated de-energization measure load shape to HVAC</t>
  </si>
  <si>
    <t>added 'non-energy benefits and O&amp;M changes to savings description box</t>
  </si>
  <si>
    <t>switched engineer approval date and name to match with COTR order</t>
  </si>
  <si>
    <t>changed LPF forumla that if LPF = yes, then EEI % is NA and LPF is required field</t>
  </si>
  <si>
    <t>Estimated Energy Cost Savings</t>
  </si>
  <si>
    <t>removed 'annual from cell W7 on measure input tab</t>
  </si>
  <si>
    <t>added errors for engineer approval date of proposal and completion report before propsal submission date. Added COTR flag for completion report</t>
  </si>
  <si>
    <t>Gravity Feed Pressurization Improvements</t>
  </si>
  <si>
    <t>AIRMS94098</t>
  </si>
  <si>
    <t>AIRMS84098</t>
  </si>
  <si>
    <t>added error to flag cell D4 on completion report - error if date entered is not in correct date format</t>
  </si>
  <si>
    <t>added error flag for cell D147 on completion report - error if information entered is not a date</t>
  </si>
  <si>
    <t>added new industrial refnos - IPLP83097 and IPLP93097</t>
  </si>
  <si>
    <t>Extrusion System Improvements</t>
  </si>
  <si>
    <t>removed start date rules on proposal tab (row 33 error deleted and row hidden). Removed error flag (row 42) on project summary - "submission must be prior to start date"</t>
  </si>
  <si>
    <t>Date Proposal Submitted (MM/DD/YYYY)</t>
  </si>
  <si>
    <t>Select M&amp;V Protocol utilized (click link below to view protocols)</t>
  </si>
  <si>
    <t>M&amp;V Protocols: See Custom Project section</t>
  </si>
  <si>
    <t>M&amp;V Protocols</t>
  </si>
  <si>
    <t>Existing Building Commissioning</t>
  </si>
  <si>
    <t>Engineering Calculations with Verification</t>
  </si>
  <si>
    <t>Verification by Equipment or End-Use Metering</t>
  </si>
  <si>
    <t>End-Use Metering Absent Baseline Measurement</t>
  </si>
  <si>
    <t>Verification by Energy Modeling</t>
  </si>
  <si>
    <t>Verification by Energy Use Indexing</t>
  </si>
  <si>
    <t>Project Information</t>
  </si>
  <si>
    <t>Are you Submitting a Proposal?</t>
  </si>
  <si>
    <t>2.   The measures are designed to result in improvements in the efficiency of electricity generation, distribution or use.</t>
  </si>
  <si>
    <t xml:space="preserve">3.   The expected life of the energy savings for each measure is greater than one year. </t>
  </si>
  <si>
    <t>4.   The proposed baseline for each measure is documented and provides a basis for establishing energy savings.</t>
  </si>
  <si>
    <t>5.   The proposal includes a measurement and verification plan showing how energy savings will be verified.</t>
  </si>
  <si>
    <t>6.   The expected project benefit/cost ratio meets the current BPA minimum requirement.</t>
  </si>
  <si>
    <t>Question</t>
  </si>
  <si>
    <t>Question Comments</t>
  </si>
  <si>
    <t>Additional Notes</t>
  </si>
  <si>
    <t>Has all necessary technical documentation been provided?</t>
  </si>
  <si>
    <t>If not, what is missing?</t>
  </si>
  <si>
    <t>Are project baseline conditions clear and technically accurate?</t>
  </si>
  <si>
    <t>If not, provide the reasons</t>
  </si>
  <si>
    <t>Are the descriptions of the measures clear and technically accurate?</t>
  </si>
  <si>
    <t>Are the energy savings estimates reasonable and accurate?</t>
  </si>
  <si>
    <t>Does Estimated Total (or Incremental) Project Cost appear reasonable and accurate?</t>
  </si>
  <si>
    <t>Is the M&amp;V Plan clear and reasonable?</t>
  </si>
  <si>
    <t>Does the M&amp;V Plan follow BPA Standard protocols?</t>
  </si>
  <si>
    <t>If yes, which protocol?</t>
  </si>
  <si>
    <t>Are the O&amp;M or Non-Electric Energy Benefits clearly defined?</t>
  </si>
  <si>
    <t>Do you find the CPP technically acceptable?</t>
  </si>
  <si>
    <t>Other comments</t>
  </si>
  <si>
    <t>Does this project require a secondary Quality Control review?</t>
  </si>
  <si>
    <t>If so, provide the reasons</t>
  </si>
  <si>
    <t>Reviewing Engineer's Name</t>
  </si>
  <si>
    <t>BPA ESI Engineer's Name</t>
  </si>
  <si>
    <t>Technical Review</t>
  </si>
  <si>
    <t>COMPLIANCE REVIEW - CPP</t>
  </si>
  <si>
    <t>Comments</t>
  </si>
  <si>
    <t>Are the required fields (e.g. BPA Project ID, eligibility criteria, etc.) populated?</t>
  </si>
  <si>
    <t>Did the Engineer recommend acceptance?</t>
  </si>
  <si>
    <t>Do you accept the CPP?</t>
  </si>
  <si>
    <t>Reviewing COTR's Name</t>
  </si>
  <si>
    <t xml:space="preserve">Was M&amp;V Plan completed in the Proposal? </t>
  </si>
  <si>
    <t xml:space="preserve">Describe the changes to the M&amp;V plan if proposal was submitted. </t>
  </si>
  <si>
    <t>Measure Based Eligible Reimbursement Rate ($/kWh) - based on project start date</t>
  </si>
  <si>
    <t>Utility-Assigned Project ID (Previously entered into the Project Information tab)</t>
  </si>
  <si>
    <t>Was the M&amp;V performed in accordance with the approved M&amp;V Plan?</t>
  </si>
  <si>
    <t>Are the final verified energy savings accurate?</t>
  </si>
  <si>
    <t>Do you find the CR technically acceptable?</t>
  </si>
  <si>
    <t>Do the invoices and purchase orders support the project cost?</t>
  </si>
  <si>
    <t>Do you accept the CR?</t>
  </si>
  <si>
    <t>M&amp;V Protocol Utilized</t>
  </si>
  <si>
    <t xml:space="preserve"> Proposed Project Description</t>
  </si>
  <si>
    <t>Proposed Energy Savings Estimate/Calculations</t>
  </si>
  <si>
    <t xml:space="preserve"> Proposed Measurement and Verification (M&amp;V) Plan</t>
  </si>
  <si>
    <t>Estimated TRC B/C Ratio at Proposal</t>
  </si>
  <si>
    <t>Engineering Technical Review provided by (Engineer name)</t>
  </si>
  <si>
    <t>BPA-Assigned Project ID</t>
  </si>
  <si>
    <t>Summary of requested reimbursement</t>
  </si>
  <si>
    <t>Installed Project Description</t>
  </si>
  <si>
    <t>Actual Project Costs Verification</t>
  </si>
  <si>
    <t>Actual TRC B/C Ratio at completion</t>
  </si>
  <si>
    <t>BPA Completion Report Approval</t>
  </si>
  <si>
    <t>BPA Proposal Approval</t>
  </si>
  <si>
    <t>BPA Use Only</t>
  </si>
  <si>
    <t>BPA ESI Technical Review provided by (Engineer name)</t>
  </si>
  <si>
    <t>Calculated if project savings &gt;1,000,000 kWh</t>
  </si>
  <si>
    <t>BPA ESI Technical Review Approval Date</t>
  </si>
  <si>
    <t xml:space="preserve">Describe the installed system. If attaching file, please include full file name and a brief summary. </t>
  </si>
  <si>
    <t xml:space="preserve">Describe the existing system (baseline). If attaching file, please include full file name and a brief summary. </t>
  </si>
  <si>
    <t>Provide summary of total project cost. Submit details in separate attachment.  If attaching files, please include full file name.</t>
  </si>
  <si>
    <t xml:space="preserve">Describe the Estimated Project Costs. If attaching file, please include full file name and a brief summary. </t>
  </si>
  <si>
    <t xml:space="preserve">Describe the Energy Savings Estimate / Calculations (Including Non-energy benefits and O&amp;M changes if applicable). If attaching file, please include full file name and a brief summary. </t>
  </si>
  <si>
    <t xml:space="preserve">Describe the Proposed System. If attaching file, please include full file name and a brief summary. </t>
  </si>
  <si>
    <t xml:space="preserve">Describe the Existing System (Baseline). If attaching file, please include full file name and a brief summary. </t>
  </si>
  <si>
    <t>Energy Smart Industrial Partner (ESIP) or Outreach Engineer Name</t>
  </si>
  <si>
    <t xml:space="preserve">$0.20/kWh, not to exceed 50% of project cost
</t>
  </si>
  <si>
    <t>6.   The actual project benefit/cost ratio meets the current BPA minimum requirement.</t>
  </si>
  <si>
    <t>5.   The project includes a measurement and verification plan showing how energy savings will be verified.</t>
  </si>
  <si>
    <t>4.   The  baseline for each measure is documented and provides a basis for establishing energy savings.</t>
  </si>
  <si>
    <t>IPLPL83098</t>
  </si>
  <si>
    <t>IPLPL93098</t>
  </si>
  <si>
    <t>Porfolio TRC</t>
  </si>
  <si>
    <t>corrected new construction commercial incentives from $.20 to $.27/kWh - HVAC measures starting 10/1/2008</t>
  </si>
  <si>
    <t>CLILB82104</t>
  </si>
  <si>
    <t>CLILB82105</t>
  </si>
  <si>
    <t>CLILB82106</t>
  </si>
  <si>
    <t>CLILB82107</t>
  </si>
  <si>
    <t>CLILB82108</t>
  </si>
  <si>
    <t>CLILB82109</t>
  </si>
  <si>
    <t>CLILB82110</t>
  </si>
  <si>
    <t>CLILB82111</t>
  </si>
  <si>
    <t>CLILB82112</t>
  </si>
  <si>
    <t>CLILB82113</t>
  </si>
  <si>
    <t>CLILB82114</t>
  </si>
  <si>
    <t>CLILB82115</t>
  </si>
  <si>
    <t>CLILC82116</t>
  </si>
  <si>
    <t>CLILB82117</t>
  </si>
  <si>
    <t>CLILB82118</t>
  </si>
  <si>
    <t>CLILB92119</t>
  </si>
  <si>
    <t>Controls</t>
  </si>
  <si>
    <t>Induction</t>
  </si>
  <si>
    <t>Electronic Metal Halide</t>
  </si>
  <si>
    <t>Linear Fluorescent High Bay</t>
  </si>
  <si>
    <t>LED High Bay</t>
  </si>
  <si>
    <t>LED Parking Garage</t>
  </si>
  <si>
    <t>added new lighting refnos (16 of them)</t>
  </si>
  <si>
    <t>corrected self funding 'required' field in completion report</t>
  </si>
  <si>
    <t>added energy management measures (1 year measure life) for commercial pilot</t>
  </si>
  <si>
    <t>Walker</t>
  </si>
  <si>
    <t>CWBWB82101</t>
  </si>
  <si>
    <t>CWBWB92101</t>
  </si>
  <si>
    <t>corrected cell D44 on completion report - was caculating self funding percentage incorrectly when utilities were entering dollar amount for funding calculations</t>
  </si>
  <si>
    <t>ALILB84099</t>
  </si>
  <si>
    <t>ALILB84100</t>
  </si>
  <si>
    <t>ALILB84101</t>
  </si>
  <si>
    <t>ALILB84102</t>
  </si>
  <si>
    <t>ALILB84103</t>
  </si>
  <si>
    <t>ALILB84104</t>
  </si>
  <si>
    <t>ALILB84105</t>
  </si>
  <si>
    <t>ALILB84106</t>
  </si>
  <si>
    <t>ALILB84107</t>
  </si>
  <si>
    <t>ALILB84108</t>
  </si>
  <si>
    <t>ALILB84109</t>
  </si>
  <si>
    <t>ALILB84110</t>
  </si>
  <si>
    <t>ALILC84111</t>
  </si>
  <si>
    <t>ALILB84112</t>
  </si>
  <si>
    <t>ALILB84113</t>
  </si>
  <si>
    <t>ALILB94114</t>
  </si>
  <si>
    <t>ILILB83098</t>
  </si>
  <si>
    <t>ILILB83099</t>
  </si>
  <si>
    <t>ILILB83100</t>
  </si>
  <si>
    <t>ILILB83101</t>
  </si>
  <si>
    <t>ILILB83102</t>
  </si>
  <si>
    <t>ILILB83103</t>
  </si>
  <si>
    <t>ILILB83104</t>
  </si>
  <si>
    <t>ILILB83105</t>
  </si>
  <si>
    <t>ILILB83106</t>
  </si>
  <si>
    <t>ILILB83107</t>
  </si>
  <si>
    <t>ILILB83108</t>
  </si>
  <si>
    <t>ILILB83109</t>
  </si>
  <si>
    <t>ILILC83110</t>
  </si>
  <si>
    <t>ILILB83111</t>
  </si>
  <si>
    <t>ILILB83112</t>
  </si>
  <si>
    <t>ILILB93113</t>
  </si>
  <si>
    <t>Compact Fluorescents</t>
  </si>
  <si>
    <t>Decommissioning/Fixtures Increase</t>
  </si>
  <si>
    <t>T8 Linear Fluorescents</t>
  </si>
  <si>
    <t>Manthey</t>
  </si>
  <si>
    <t>Added Non-Res Lighting Measures to Ag/Industrial; corrected TAPs</t>
  </si>
  <si>
    <t>CLILB92104</t>
  </si>
  <si>
    <t>CLILB92105</t>
  </si>
  <si>
    <t>CLILB92106</t>
  </si>
  <si>
    <t>CLILB92107</t>
  </si>
  <si>
    <t>CLILB92108</t>
  </si>
  <si>
    <t>CLILB92109</t>
  </si>
  <si>
    <t>CLILB92110</t>
  </si>
  <si>
    <t>CLILB92111</t>
  </si>
  <si>
    <t>CLILB92112</t>
  </si>
  <si>
    <t>CLILB92113</t>
  </si>
  <si>
    <t>CLILB92114</t>
  </si>
  <si>
    <t>CLILB92115</t>
  </si>
  <si>
    <t>CLILC92116</t>
  </si>
  <si>
    <t>CLILB92117</t>
  </si>
  <si>
    <t>CLILB92118</t>
  </si>
  <si>
    <t>ILILB93098</t>
  </si>
  <si>
    <t>ILILB93099</t>
  </si>
  <si>
    <t>ILILB93100</t>
  </si>
  <si>
    <t>ILILB93101</t>
  </si>
  <si>
    <t>ILILB93102</t>
  </si>
  <si>
    <t>ILILB93103</t>
  </si>
  <si>
    <t>ILILB93104</t>
  </si>
  <si>
    <t>ILILB93105</t>
  </si>
  <si>
    <t>ILILB93106</t>
  </si>
  <si>
    <t>ILILB93107</t>
  </si>
  <si>
    <t>ILILB93108</t>
  </si>
  <si>
    <t>ILILB93109</t>
  </si>
  <si>
    <t>ILILC93110</t>
  </si>
  <si>
    <t>ILILB93111</t>
  </si>
  <si>
    <t>ILILB93112</t>
  </si>
  <si>
    <t>ALILB94099</t>
  </si>
  <si>
    <t>ALILB94100</t>
  </si>
  <si>
    <t>ALILB94101</t>
  </si>
  <si>
    <t>ALILB94102</t>
  </si>
  <si>
    <t>ALILB94103</t>
  </si>
  <si>
    <t>ALILB94104</t>
  </si>
  <si>
    <t>ALILB94105</t>
  </si>
  <si>
    <t>ALILB94106</t>
  </si>
  <si>
    <t>ALILB94107</t>
  </si>
  <si>
    <t>ALILB94108</t>
  </si>
  <si>
    <t>ALILB94109</t>
  </si>
  <si>
    <t>ALILB94110</t>
  </si>
  <si>
    <t>ALILC94111</t>
  </si>
  <si>
    <t>ALILB94112</t>
  </si>
  <si>
    <t>ALILB94113</t>
  </si>
  <si>
    <t>Non-Standard</t>
  </si>
  <si>
    <t>CELCT92120</t>
  </si>
  <si>
    <t>CELCT82120</t>
  </si>
  <si>
    <t>CELCT92121</t>
  </si>
  <si>
    <t>CELCT82121</t>
  </si>
  <si>
    <t>Uninterruptible Power Supply (UPS)  &lt;10 KVA</t>
  </si>
  <si>
    <t>Uninterruptible Power Supply (UPS)  ≥10 KVA</t>
  </si>
  <si>
    <t>added a measure specifically for data center Uninteruptible Power Supply (UPS); created both a 5 year measure life one and a 12 year measure life one to reflect the size of the data center</t>
  </si>
  <si>
    <t>no</t>
  </si>
  <si>
    <t>IELCT83114</t>
  </si>
  <si>
    <t>IELCT93114</t>
  </si>
  <si>
    <t>Total Estimated Project Savings (Site)</t>
  </si>
  <si>
    <t>Total Estimated Project Costs</t>
  </si>
  <si>
    <t>Added referece to project savings and costs to the proposal and completion report sections, as requested by engineering team</t>
  </si>
  <si>
    <t>Total Actual Project Savings (Site)</t>
  </si>
  <si>
    <t>Total Actual Project Costs</t>
  </si>
  <si>
    <t>IPLWS93116</t>
  </si>
  <si>
    <t>IPLWS83116</t>
  </si>
  <si>
    <t>Piping and Valves</t>
  </si>
  <si>
    <t>CHVHI92122</t>
  </si>
  <si>
    <t>CHVHI82122</t>
  </si>
  <si>
    <t>Data Center Airflow Management</t>
  </si>
  <si>
    <t>Percentage LPP Funding</t>
  </si>
  <si>
    <t>Requested Project BPA Reimbursment - LPP ($)</t>
  </si>
  <si>
    <t>Actual Project LPP Funded Savings</t>
  </si>
  <si>
    <t>Actual Project LPF Funded Savings</t>
  </si>
  <si>
    <t>Requested Project BPA Reimbursment - LPF ($)</t>
  </si>
  <si>
    <t>Percentage LPF Funding</t>
  </si>
  <si>
    <t xml:space="preserve">Updated calculator for LPP: The columns no longer effective are AP, AW and BF (I have deleted the formula in the cell and greyed them out). The new columns are: 
- BX – Percentage LLP Funding
- BY – Requested Project BPA  Reimbursement – LLP ($)
- BZ – Actual Project LPP Funded Savings
I have also removed the error on the project summary tab. 
</t>
  </si>
  <si>
    <t xml:space="preserve">a second row was added to the project upload tab. This 2nd row captures the LPP savings and funding amounts. The top row now only captures BPA and self funded savings and funding. </t>
  </si>
  <si>
    <t>New Homes</t>
  </si>
  <si>
    <t>Outreach Engineer</t>
  </si>
  <si>
    <t>IELCT83115</t>
  </si>
  <si>
    <t>IELCT93115</t>
  </si>
  <si>
    <t>incentive rate for commercial lighting new construction was set at 27 cents, should be 18 cents. Made correction</t>
  </si>
  <si>
    <t>incorrect incentive rates for some industrial retrofit measures were found (motors, refrigeration, process loads and water heating end uses). Incentives were corrected to 25 cents/kWh</t>
  </si>
  <si>
    <t>yes</t>
  </si>
  <si>
    <t xml:space="preserve">incorrect incentive rates for some lost opp measures were found across various sectors. </t>
  </si>
  <si>
    <t>new LPP row in project upload tab was double counting savings, costs. Added if statement off of LPP question on proposal tab so that only 1 row shows up at a time for savings and cost</t>
  </si>
  <si>
    <t>cell D14 on completion report not rounding and was causing difference when cells D22-D24 were manually entered with cost info. D14 now rounds to 2nd decimal place</t>
  </si>
  <si>
    <t>incorrect formula in cell H88 on completion report, completed formula</t>
  </si>
  <si>
    <t>COMPLIANCE REVIEW - CR</t>
  </si>
  <si>
    <t>Olson</t>
  </si>
  <si>
    <t>For M&amp;V Completion Date ((line 6 of Project Summary) changed data validation to less than Date Submitted (D4)
For BPA-Assigned Project ID (line 157 of Project Summary) changed reference to : =IF(ISBLANK('Project Information'!D38),"Required - Missing",'Project Information'!D38)
from =IF(ISBLANK('Project Information'!D38),"",'Project Information'!D38)
For Estimated Project Start Date (line 7 of Proposal) changed data validation to any valid date
For Eligibility Criteria Checklist (line 140 of Proposal) changed Question 1: “This project does not result in fuel switching.” to “This project does not result in fuel switching (Yes=True).”
For Eligibility Criteria Checklist (line 156 of Completion Report) changed Question 1: “This project does not result in fuel switching.” to “This project does not result in fuel switching (Yes=True).”
Line 215 of Completion Report changed heading COMPLIANCE REVIEW – CPP to COMPLIANCE REVIEW – CR
Line 224 of Project Summary – added data validation for Date as “Must = Today()”.
Line 146 of Completion Report – changed “CR Percentage of Funds Not Requested from BPA” (cell F146) from “=D19” to “='Project Summary'!C10”.
               This matches the way the Proposal column is handled (getting the % from the project Summary tab).
Line 146 of Completion Report – changed “CR Percentage LPP Funding (cell F145) from “=D18” to “='Project Summary'!C9”.
               This matches the way the Proposal column is handled.
Line 22 “Requested BPA Reimbursement - EEI ($)” on Completion Report – added data validation that the amount entered must be less than or equal to the Total Available BPA Reimbursement (Line 14).</t>
  </si>
  <si>
    <t>6/272016</t>
  </si>
  <si>
    <t>Measure Upload for rows with data, display zeros for numeric fields instad of blanks.  For Measure Upload and Project Upload remove percentage signs.</t>
  </si>
  <si>
    <t>Reference Number</t>
  </si>
  <si>
    <t>Updated Measure List</t>
  </si>
  <si>
    <t>RHVHS91013</t>
  </si>
  <si>
    <t>Ductless Heat Pump</t>
  </si>
  <si>
    <t>RLILB91001</t>
  </si>
  <si>
    <t>Lamps/Fixtures</t>
  </si>
  <si>
    <t>RWHWH91001</t>
  </si>
  <si>
    <t>Heat Pump Water Heaters</t>
  </si>
  <si>
    <t>RWHWU91001</t>
  </si>
  <si>
    <t>Water Using Devices</t>
  </si>
  <si>
    <t>Clothes Washers</t>
  </si>
  <si>
    <t>RELPL91001</t>
  </si>
  <si>
    <t>Plug Load</t>
  </si>
  <si>
    <t>Clothes Dryers</t>
  </si>
  <si>
    <t>RWHWU91002</t>
  </si>
  <si>
    <t>Showerheads</t>
  </si>
  <si>
    <t>RWBWB92123</t>
  </si>
  <si>
    <t xml:space="preserve">Resource Opportunity Type </t>
  </si>
  <si>
    <t>Technology/Activity/Practice</t>
  </si>
  <si>
    <t>Changed date validation inProposal  input cells D3, D7, D206,.  Completion Report D224</t>
  </si>
  <si>
    <t>ALILB94123</t>
  </si>
  <si>
    <t>LED Low Bay</t>
  </si>
  <si>
    <t>ALILB84123</t>
  </si>
  <si>
    <t>CLILB92123</t>
  </si>
  <si>
    <t>CLILB82123</t>
  </si>
  <si>
    <t>ILILB93123</t>
  </si>
  <si>
    <t>ILILB83123</t>
  </si>
  <si>
    <t>ALILB94124</t>
  </si>
  <si>
    <t>LED Mogul Base</t>
  </si>
  <si>
    <t>ALILB84124</t>
  </si>
  <si>
    <t>CLILB92124</t>
  </si>
  <si>
    <t>CLILB82124</t>
  </si>
  <si>
    <t>ILILB93124</t>
  </si>
  <si>
    <t>ILILB83124</t>
  </si>
  <si>
    <t>ALILB94125</t>
  </si>
  <si>
    <t>LED Exit Sign</t>
  </si>
  <si>
    <t>ALILB84125</t>
  </si>
  <si>
    <t>CLILB92125</t>
  </si>
  <si>
    <t>CLILB82125</t>
  </si>
  <si>
    <t>ILILB93125</t>
  </si>
  <si>
    <t>ILILB83125</t>
  </si>
  <si>
    <t>ALILB94126</t>
  </si>
  <si>
    <t xml:space="preserve">Fluorescent </t>
  </si>
  <si>
    <t>ALILB84126</t>
  </si>
  <si>
    <t>CLILB92126</t>
  </si>
  <si>
    <t>CLILB82126</t>
  </si>
  <si>
    <t>ILILB93126</t>
  </si>
  <si>
    <t>ILILB83126</t>
  </si>
  <si>
    <t>ALILB94127</t>
  </si>
  <si>
    <t>Signage</t>
  </si>
  <si>
    <t>ALILB84127</t>
  </si>
  <si>
    <t>CLILB92127</t>
  </si>
  <si>
    <t>CLILB82127</t>
  </si>
  <si>
    <t>ILILB93127</t>
  </si>
  <si>
    <t>ILILB83127</t>
  </si>
  <si>
    <t>LED Linear Strip</t>
  </si>
  <si>
    <t>LED Small Lamp / Fixture</t>
  </si>
  <si>
    <t>LED Tubes</t>
  </si>
  <si>
    <t>LED Exterior</t>
  </si>
  <si>
    <t>School K-12</t>
  </si>
  <si>
    <t>Residential Care</t>
  </si>
  <si>
    <t>Large Office (&gt;50,000 sq ft)</t>
  </si>
  <si>
    <t>Small Office (&lt;5,000 sq ft)</t>
  </si>
  <si>
    <t>Extra Large Retail (&gt;100,000 sq ft)</t>
  </si>
  <si>
    <t>Large Retail (50,000 - 100,000 sq ft)</t>
  </si>
  <si>
    <t>Medium Office (5,000 - 50,000 sq ft)</t>
  </si>
  <si>
    <t>Medium Retail (5,000 - 50,000 sq ft)</t>
  </si>
  <si>
    <t>Small Retail (&lt;5,000 sq ft)</t>
  </si>
  <si>
    <t>Supermarket (&gt;5,000 sq ft)</t>
  </si>
  <si>
    <t>MiniMart (&lt;5,000 sq ft)</t>
  </si>
  <si>
    <t>Completion Report Funding and Savings Information</t>
  </si>
  <si>
    <t>Industrial Facility</t>
  </si>
  <si>
    <t>Dairy</t>
  </si>
  <si>
    <t>Non building measure (Motors)</t>
  </si>
  <si>
    <t>Potato/Onion Shed</t>
  </si>
  <si>
    <t>Winery</t>
  </si>
  <si>
    <t>Total Available BPA Reimbursement (Estimated)</t>
  </si>
  <si>
    <r>
      <t>1.   This project does not result in fuel switching (</t>
    </r>
    <r>
      <rPr>
        <b/>
        <sz val="11"/>
        <color indexed="8"/>
        <rFont val="Calibri"/>
        <family val="2"/>
      </rPr>
      <t>Yes=True</t>
    </r>
    <r>
      <rPr>
        <sz val="11"/>
        <color indexed="8"/>
        <rFont val="Calibri"/>
        <family val="2"/>
      </rPr>
      <t>).</t>
    </r>
  </si>
  <si>
    <t>Do you agree with the ESI/secondary QC recommendation?</t>
  </si>
  <si>
    <t>RHVEN81008</t>
  </si>
  <si>
    <t>Alder Mutual Light Company</t>
  </si>
  <si>
    <t>Benton Rural Electric Association</t>
  </si>
  <si>
    <t>Big Bend Electric Cooperative</t>
  </si>
  <si>
    <t>Blachly-Lane Electric Cooperative</t>
  </si>
  <si>
    <t>Central Electric Cooperative, Inc.</t>
  </si>
  <si>
    <t>Central Lincoln People's Utility District</t>
  </si>
  <si>
    <t>City of Albion</t>
  </si>
  <si>
    <t>City of Ashland</t>
  </si>
  <si>
    <t>City of Bandon</t>
  </si>
  <si>
    <t>City of Blaine</t>
  </si>
  <si>
    <t>City of Bonners Ferry</t>
  </si>
  <si>
    <t>City of Burley</t>
  </si>
  <si>
    <t>City of Cascade Locks</t>
  </si>
  <si>
    <t>City of Centralia</t>
  </si>
  <si>
    <t>City of Cheney</t>
  </si>
  <si>
    <t>City of Chewelah</t>
  </si>
  <si>
    <t>City of Drain</t>
  </si>
  <si>
    <t>City of Ellensburg</t>
  </si>
  <si>
    <t>City of Forest Grove</t>
  </si>
  <si>
    <t>City of Hermiston</t>
  </si>
  <si>
    <t>City of Heyburn</t>
  </si>
  <si>
    <t>City of Idaho Falls</t>
  </si>
  <si>
    <t>City of McCleary</t>
  </si>
  <si>
    <t>City of Milton</t>
  </si>
  <si>
    <t>City of Milton-Freewater</t>
  </si>
  <si>
    <t>City of Minidoka</t>
  </si>
  <si>
    <t>City of Monmouth</t>
  </si>
  <si>
    <t>City of Plummer</t>
  </si>
  <si>
    <t>City of Port Angeles</t>
  </si>
  <si>
    <t>City of Richland, Washington</t>
  </si>
  <si>
    <t>City of Rupert</t>
  </si>
  <si>
    <t>City of Seattle, City Light Dept</t>
  </si>
  <si>
    <t>City of Soda Springs</t>
  </si>
  <si>
    <t>City of Sumas</t>
  </si>
  <si>
    <t>City of Troy</t>
  </si>
  <si>
    <t>City of Weiser</t>
  </si>
  <si>
    <t>Clatskanie People's Utility District</t>
  </si>
  <si>
    <t>Clearwater Power Company</t>
  </si>
  <si>
    <t>Columbia Basin Electric Cooperative, Inc.</t>
  </si>
  <si>
    <t>Columbia Power Cooperative Association</t>
  </si>
  <si>
    <t>Columbia River People's Utility District</t>
  </si>
  <si>
    <t>Consolidated Irrigation District No. 19</t>
  </si>
  <si>
    <t>Consumers Power, Inc.</t>
  </si>
  <si>
    <t>Coos-Curry Electric Cooperative, Inc.</t>
  </si>
  <si>
    <t>Douglas Electric Cooperative, Inc.</t>
  </si>
  <si>
    <t>East End Mutual Electric Company, LTD</t>
  </si>
  <si>
    <t>Elmhurst Mutual Power &amp; Light Company</t>
  </si>
  <si>
    <t>Emerald People's Utility District</t>
  </si>
  <si>
    <t>Energy Northwest</t>
  </si>
  <si>
    <t>Eugene Water &amp; Electric Board</t>
  </si>
  <si>
    <t>Fairchild Air Force Base</t>
  </si>
  <si>
    <t>Fall River Rural Electric Cooperative, Inc.</t>
  </si>
  <si>
    <t>Farmers Electric Company, LTD</t>
  </si>
  <si>
    <t>Flathead Electric Cooperative, Inc.</t>
  </si>
  <si>
    <t>Glacier Electric Cooperative, Inc.</t>
  </si>
  <si>
    <t>Harney Electric Cooperative, Inc.</t>
  </si>
  <si>
    <t>Hood River Electric Cooperative</t>
  </si>
  <si>
    <t>Idaho County Light &amp; Power Cooperative Association, Inc.</t>
  </si>
  <si>
    <t>Inland Power &amp; Light Company</t>
  </si>
  <si>
    <t>Kalispel Indian Community of the Kalispel Reservation</t>
  </si>
  <si>
    <t>Kootenai Electric Cooperative, Inc.</t>
  </si>
  <si>
    <t>Lakeview Light &amp; Power Company</t>
  </si>
  <si>
    <t>Lane Electric Cooperative, Inc.</t>
  </si>
  <si>
    <t>Lincoln Electric Cooperative, Inc.</t>
  </si>
  <si>
    <t>Lost River Electric Cooperative, Inc.</t>
  </si>
  <si>
    <t>Lower Valley Energy, Inc.</t>
  </si>
  <si>
    <t>Midstate Electric Cooperative, Inc.</t>
  </si>
  <si>
    <t>Mission Valley Power</t>
  </si>
  <si>
    <t>Missoula Electric Cooperative, Inc.</t>
  </si>
  <si>
    <t>Nespelem Valley Electric Cooperative, Inc.</t>
  </si>
  <si>
    <t>Northern Lights, Inc.</t>
  </si>
  <si>
    <t>Northern Wasco County People's Utility District</t>
  </si>
  <si>
    <t>Ohop Mutual Light Company</t>
  </si>
  <si>
    <t>Okanogan County Electric Cooperative, Inc.</t>
  </si>
  <si>
    <t>Okanogan County Public Utility District No. 1</t>
  </si>
  <si>
    <t>Orcas Power &amp; Light Cooperative</t>
  </si>
  <si>
    <t>Oregon Trail Electric Consumers Cooperative, Inc.</t>
  </si>
  <si>
    <t>Pacific Northwest Generating Cooperative</t>
  </si>
  <si>
    <t>Parkland Light &amp; Water Company</t>
  </si>
  <si>
    <t>Pend Oreille County PUD No. 1</t>
  </si>
  <si>
    <t>Peninsula Light Company</t>
  </si>
  <si>
    <t>Port of Seattle - Seattle-Tacoma International Airport</t>
  </si>
  <si>
    <t>Public Utility District #1 of Skamania County</t>
  </si>
  <si>
    <t>Public Utility District No 1 of Whatcom County</t>
  </si>
  <si>
    <t>Public Utility District No. 1 of Asotin County</t>
  </si>
  <si>
    <t>Public Utility District No. 1 of Benton County</t>
  </si>
  <si>
    <t>Public Utility District No. 1 of Clallam County</t>
  </si>
  <si>
    <t>Public Utility District No. 1 of Cowlitz County</t>
  </si>
  <si>
    <t>Public Utility District No. 1 of Ferry County</t>
  </si>
  <si>
    <t>Public Utility District No. 1 of Franklin County</t>
  </si>
  <si>
    <t>Public Utility District No. 1 of Grays Harbor County Washington</t>
  </si>
  <si>
    <t>Public Utility District No. 1 of Kittitas County</t>
  </si>
  <si>
    <t>Public Utility District No. 1 of Klickitat County</t>
  </si>
  <si>
    <t>Public Utility District No. 1 of Lewis County</t>
  </si>
  <si>
    <t>Public Utility District No. 1 of Mason County</t>
  </si>
  <si>
    <t>Public Utility District No. 1 Of Snohomish County</t>
  </si>
  <si>
    <t>Public Utility District No. 1 of Wahkiakum County</t>
  </si>
  <si>
    <t>Public Utility District No. 2 of Grant County, Washington</t>
  </si>
  <si>
    <t>Public Utility District No. 2 of Pacific County</t>
  </si>
  <si>
    <t>Public Utility District No. 3 of Mason County</t>
  </si>
  <si>
    <t>Public Utility District No.1 of Jefferson County</t>
  </si>
  <si>
    <t>Raft River Rural Electric Cooperative, Inc.</t>
  </si>
  <si>
    <t>Ravalli County Electric Cooperative, Inc.</t>
  </si>
  <si>
    <t>Riverside Electric Company, LTD</t>
  </si>
  <si>
    <t>Salmon River Electric Cooperative, Inc.</t>
  </si>
  <si>
    <t>Surprise Valley Electrification Corporation</t>
  </si>
  <si>
    <t>Tacoma Power</t>
  </si>
  <si>
    <t>Tanner Electric Cooperative</t>
  </si>
  <si>
    <t>The City of McMinnville</t>
  </si>
  <si>
    <t>Tillamook People's Utility District</t>
  </si>
  <si>
    <t>Town of Coulee Dam</t>
  </si>
  <si>
    <t>Town of Eatonville</t>
  </si>
  <si>
    <t>Town of Steilacoom</t>
  </si>
  <si>
    <t>Umatilla Electric Cooperative</t>
  </si>
  <si>
    <t>Umpqua Indian Utility Cooperative</t>
  </si>
  <si>
    <t>United Electric Co-op, Inc.</t>
  </si>
  <si>
    <t>US Department of Energy - Richland Operations Office</t>
  </si>
  <si>
    <t>US DOE Natl Energy Technology Lab</t>
  </si>
  <si>
    <t>USN Bangor</t>
  </si>
  <si>
    <t>USN Bremerton</t>
  </si>
  <si>
    <t>USN Everett-Jim Creek</t>
  </si>
  <si>
    <t>Vigilante Electric Cooperative, Inc.</t>
  </si>
  <si>
    <t>Wasco Electric Cooperative, Inc.</t>
  </si>
  <si>
    <t>West Oregon Electric Cooperative, Inc.</t>
  </si>
  <si>
    <t>KALISPEL</t>
  </si>
  <si>
    <t>EEI and self-funded savings are allocated in proportion to the EEI and self-funding shares of BPA’s willingness to pay per the current Self Funding Guidance document.</t>
  </si>
  <si>
    <t>Percentage BPA Reimbursement requested in EEI</t>
  </si>
  <si>
    <t>Dollar amount BPA Reimbursement Requested in EEI</t>
  </si>
  <si>
    <t>Dollar amount of Funds Not Requested from BPA</t>
  </si>
  <si>
    <t>Would you like to request EEI as a percentage of total available reimbursement? (if no, request based on dollar amounts)</t>
  </si>
  <si>
    <t>If requesting funding based on percentages, complete rows 17-18</t>
  </si>
  <si>
    <t>Percentage BPA Reimbursement requested from EEI</t>
  </si>
  <si>
    <t>Funds Not Requested from BPA ($)</t>
  </si>
  <si>
    <t>EEI Allocated kWh</t>
  </si>
  <si>
    <t xml:space="preserve">Self-funding Allocated kWh </t>
  </si>
  <si>
    <t>Self-funding Allocated kWh (%)</t>
  </si>
  <si>
    <t>Completion Report Savings Allocation</t>
  </si>
  <si>
    <t>Self-funding Allocated kWh</t>
  </si>
  <si>
    <t>Estimated Project Start Date (MM/DD/YYYY)</t>
  </si>
  <si>
    <t xml:space="preserve">  Calculated</t>
  </si>
  <si>
    <t>If requesting funding based on percentages, complete rows 14-15</t>
  </si>
  <si>
    <t>If requesting funding based on dollar amounts, complete rows 18-19</t>
  </si>
  <si>
    <t>Describe the Measurement and Verification Plan. In the description, please include the following information:
- Baseline conditions: current practice or pre condition
- Pre metering: whole building, affected end use, or none
- Post metering: whole building, affected end use, or none
- Model type: engineering, regression, or indexing
- File attachment: full file name and a brief summary (if applicable)</t>
  </si>
  <si>
    <t>Review Checklist (BPA Use Only)</t>
  </si>
  <si>
    <r>
      <t xml:space="preserve">In the </t>
    </r>
    <r>
      <rPr>
        <sz val="11"/>
        <color indexed="8"/>
        <rFont val="Calibri"/>
        <family val="2"/>
      </rPr>
      <t>individual measure descriptions section, are the sector and reimbursement rate correct?</t>
    </r>
  </si>
  <si>
    <t xml:space="preserve"> See rows 4 and 5 below for required and optional fields</t>
  </si>
  <si>
    <t>If requesting funding based on dollar amounts, complete rows 21-22</t>
  </si>
  <si>
    <r>
      <t xml:space="preserve">1. This project does not result in fuel switching </t>
    </r>
    <r>
      <rPr>
        <b/>
        <sz val="11"/>
        <color indexed="8"/>
        <rFont val="Calibri"/>
        <family val="2"/>
      </rPr>
      <t>(Yes=True)</t>
    </r>
    <r>
      <rPr>
        <sz val="11"/>
        <color indexed="8"/>
        <rFont val="Calibri"/>
        <family val="2"/>
      </rPr>
      <t>.</t>
    </r>
  </si>
  <si>
    <r>
      <t xml:space="preserve">Is the </t>
    </r>
    <r>
      <rPr>
        <b/>
        <sz val="11"/>
        <color indexed="8"/>
        <rFont val="Calibri"/>
        <family val="2"/>
      </rPr>
      <t>reimbursement rate</t>
    </r>
    <r>
      <rPr>
        <sz val="11"/>
        <color indexed="8"/>
        <rFont val="Calibri"/>
        <family val="2"/>
      </rPr>
      <t xml:space="preserve"> correct and does it match the CPP?</t>
    </r>
  </si>
  <si>
    <t xml:space="preserve">Estimated Project Start Date (MM/DD/YYYY) </t>
  </si>
  <si>
    <t>4.   The sum of the progress payment does not exceed the lower of (a) 70% of actual expenditures of the project incurred up to the date of the progress payment invoice to BPA or (b) 50% of the estimated total project incentive</t>
  </si>
  <si>
    <t>Utility Requested Rules/Caps to be Applied to Payment</t>
  </si>
  <si>
    <t>Condenser Fan System Improvements</t>
  </si>
  <si>
    <t>Condensers</t>
  </si>
  <si>
    <t>Corrected funding calc cell references in Project Summary B14</t>
  </si>
  <si>
    <t>Mabee</t>
  </si>
  <si>
    <t>Updated date validations and errors on Proposal and Completion Report tabs</t>
  </si>
  <si>
    <t>Removed future Measure List dates--they create errors</t>
  </si>
  <si>
    <t>Updated wording in CPP Row 25 and CR Row 30</t>
  </si>
  <si>
    <t>Corrected spelling errors in Proposal tab error messages</t>
  </si>
  <si>
    <t>Updated Measure List and corrected misspellings</t>
  </si>
  <si>
    <t>CWBWB82128</t>
  </si>
  <si>
    <t>CFDVM92129</t>
  </si>
  <si>
    <t>CFDVM82129</t>
  </si>
  <si>
    <t>Updated payment values and updated table range in formulas referencing it</t>
  </si>
  <si>
    <t>This section to be completed by the BPA ESI Engineer for INDUSTRIAL AND COMMERCIAL PROJECTS over 1MM kWh in savings</t>
  </si>
  <si>
    <t>Added "Residential" to primary buidling type</t>
  </si>
  <si>
    <t>Changed reimbursement rate calculation method:
 - Proposal tab COTR review date sets the rate if there is a proposal indicated
 - Proposal tab start date provides a draft rate until COTR review is completed
 - Completion Report start date sets the rate if there is no proposal</t>
  </si>
  <si>
    <t>RWHWH81001</t>
  </si>
  <si>
    <t>Small Updates
 - Fixed some missing headers in the QC/Review sections of the Proposal tab
 - formatted zip code fields to include leading zeroes, include in upload tabs
 - Added validation to Utility Retail rate to ensure only numbers are able to get entered</t>
  </si>
  <si>
    <t>CFDCA82148</t>
  </si>
  <si>
    <t>CFDCA92148</t>
  </si>
  <si>
    <t>CFDCN82153</t>
  </si>
  <si>
    <t>CFDCN92150</t>
  </si>
  <si>
    <t>CFDPO82152</t>
  </si>
  <si>
    <t>CFDPO92152</t>
  </si>
  <si>
    <t>CFDTR82147</t>
  </si>
  <si>
    <t>CFDTR82149</t>
  </si>
  <si>
    <t>CFDTR92147</t>
  </si>
  <si>
    <t>CFDTR92151</t>
  </si>
  <si>
    <t>Payment Updates - updated payment rates and added measures</t>
  </si>
  <si>
    <t>Payment Updates - updated payment rates</t>
  </si>
  <si>
    <t>Adjusted B/C ratio warning logic in Project Summary tab to align with new utility sector thresholds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</si>
</sst>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quot;$&quot;#,##0.000_);[Red]\(&quot;$&quot;#,##0.000\)"/>
    <numFmt numFmtId="166" formatCode="&quot;$&quot;#,##0.00"/>
    <numFmt numFmtId="167" formatCode="0.0"/>
    <numFmt numFmtId="168" formatCode="mm/dd/yyyy"/>
    <numFmt numFmtId="169" formatCode="[&lt;=9999999]###\-####;\(###\)\ ###\-####"/>
    <numFmt numFmtId="170" formatCode="&quot;$&quot;#,##0.000"/>
    <numFmt numFmtId="171" formatCode="00000"/>
  </numFmts>
  <fonts count="70">
    <font>
      <sz val="10"/>
      <name val="Arial"/>
      <family val="2"/>
    </font>
    <font>
      <sz val="11"/>
      <color indexed="8"/>
      <name val="Calibri"/>
      <family val="2"/>
    </font>
    <font>
      <b/>
      <sz val="16"/>
      <color indexed="8"/>
      <name val="Calibri"/>
      <family val="2"/>
    </font>
    <font>
      <b/>
      <sz val="11"/>
      <color indexed="8"/>
      <name val="Calibri"/>
      <family val="2"/>
    </font>
    <font>
      <b/>
      <u val="single"/>
      <sz val="11"/>
      <color indexed="8"/>
      <name val="Calibri"/>
      <family val="2"/>
    </font>
    <font>
      <sz val="11"/>
      <name val="Calibri"/>
      <family val="2"/>
    </font>
    <font>
      <b/>
      <sz val="11"/>
      <name val="Calibri"/>
      <family val="2"/>
    </font>
    <font>
      <sz val="10"/>
      <color indexed="10"/>
      <name val="Arial"/>
      <family val="2"/>
    </font>
    <font>
      <sz val="10"/>
      <color indexed="8"/>
      <name val="Arial"/>
      <family val="2"/>
    </font>
    <font>
      <b/>
      <sz val="10"/>
      <name val="Arial"/>
      <family val="2"/>
    </font>
    <font>
      <b/>
      <sz val="12"/>
      <color indexed="9"/>
      <name val="Arial"/>
      <family val="2"/>
    </font>
    <font>
      <sz val="6"/>
      <color indexed="55"/>
      <name val="Arial"/>
      <family val="2"/>
    </font>
    <font>
      <b/>
      <sz val="12"/>
      <color indexed="8"/>
      <name val="Calibri"/>
      <family val="2"/>
    </font>
    <font>
      <sz val="12"/>
      <name val="Calibri"/>
      <family val="2"/>
    </font>
    <font>
      <sz val="12"/>
      <color indexed="8"/>
      <name val="Calibri"/>
      <family val="2"/>
    </font>
    <font>
      <b/>
      <sz val="18"/>
      <color indexed="8"/>
      <name val="Calibri"/>
      <family val="2"/>
    </font>
    <font>
      <b/>
      <sz val="12"/>
      <name val="Calibri"/>
      <family val="2"/>
    </font>
    <font>
      <sz val="12"/>
      <color indexed="10"/>
      <name val="Calibri"/>
      <family val="2"/>
    </font>
    <font>
      <b/>
      <sz val="14"/>
      <color indexed="8"/>
      <name val="Calibri"/>
      <family val="2"/>
    </font>
    <font>
      <sz val="11"/>
      <color indexed="10"/>
      <name val="Calibri"/>
      <family val="2"/>
    </font>
    <font>
      <b/>
      <sz val="11"/>
      <color indexed="10"/>
      <name val="Calibri"/>
      <family val="2"/>
    </font>
    <font>
      <sz val="10"/>
      <name val="Calibri"/>
      <family val="2"/>
    </font>
    <font>
      <b/>
      <sz val="18"/>
      <name val="Calibri"/>
      <family val="2"/>
    </font>
    <font>
      <i/>
      <sz val="11"/>
      <color indexed="23"/>
      <name val="Calibri"/>
      <family val="2"/>
    </font>
    <font>
      <sz val="8"/>
      <name val="Arial"/>
      <family val="2"/>
    </font>
    <font>
      <b/>
      <sz val="18"/>
      <color indexed="9"/>
      <name val="Calibri"/>
      <family val="2"/>
    </font>
    <font>
      <i/>
      <sz val="12"/>
      <color indexed="23"/>
      <name val="Calibri"/>
      <family val="2"/>
    </font>
    <font>
      <b/>
      <sz val="12"/>
      <color indexed="23"/>
      <name val="Calibri"/>
      <family val="2"/>
    </font>
    <font>
      <b/>
      <sz val="12"/>
      <color indexed="9"/>
      <name val="Calibri"/>
      <family val="2"/>
    </font>
    <font>
      <sz val="12"/>
      <color indexed="55"/>
      <name val="Calibri"/>
      <family val="2"/>
    </font>
    <font>
      <sz val="11"/>
      <color indexed="55"/>
      <name val="Calibri"/>
      <family val="2"/>
    </font>
    <font>
      <sz val="14"/>
      <color indexed="10"/>
      <name val="Calibri"/>
      <family val="2"/>
    </font>
    <font>
      <sz val="10"/>
      <color indexed="10"/>
      <name val="Calibri"/>
      <family val="2"/>
    </font>
    <font>
      <b/>
      <sz val="10"/>
      <color indexed="55"/>
      <name val="Arial"/>
      <family val="2"/>
    </font>
    <font>
      <b/>
      <sz val="11"/>
      <color indexed="9"/>
      <name val="Calibri"/>
      <family val="2"/>
    </font>
    <font>
      <b/>
      <sz val="16"/>
      <color indexed="9"/>
      <name val="Calibri"/>
      <family val="2"/>
    </font>
    <font>
      <b/>
      <sz val="24"/>
      <name val="Calibri"/>
      <family val="2"/>
    </font>
    <font>
      <b/>
      <sz val="18"/>
      <color indexed="55"/>
      <name val="Calibri"/>
      <family val="2"/>
    </font>
    <font>
      <b/>
      <sz val="12"/>
      <color indexed="55"/>
      <name val="Calibri"/>
      <family val="2"/>
    </font>
    <font>
      <b/>
      <sz val="10"/>
      <name val="Calibri"/>
      <family val="2"/>
    </font>
    <font>
      <b/>
      <sz val="10"/>
      <color indexed="10"/>
      <name val="Calibri"/>
      <family val="2"/>
    </font>
    <font>
      <b/>
      <sz val="12"/>
      <color indexed="10"/>
      <name val="Calibri"/>
      <family val="2"/>
    </font>
    <font>
      <sz val="11"/>
      <color indexed="56"/>
      <name val="Calibri"/>
      <family val="2"/>
    </font>
    <font>
      <sz val="9"/>
      <name val="Tahoma"/>
      <family val="2"/>
    </font>
    <font>
      <b/>
      <sz val="9"/>
      <name val="Tahoma"/>
      <family val="2"/>
    </font>
    <font>
      <sz val="8"/>
      <name val="Tahoma"/>
      <family val="2"/>
    </font>
    <font>
      <b/>
      <sz val="14"/>
      <color indexed="9"/>
      <name val="Calibri"/>
      <family val="2"/>
    </font>
    <font>
      <b/>
      <u val="single"/>
      <sz val="12"/>
      <color indexed="8"/>
      <name val="Calibri"/>
      <family val="2"/>
    </font>
    <font>
      <b/>
      <u val="single"/>
      <sz val="12"/>
      <color indexed="55"/>
      <name val="Calibri"/>
      <family val="2"/>
    </font>
    <font>
      <i/>
      <sz val="12"/>
      <color indexed="10"/>
      <name val="Calibri"/>
      <family val="2"/>
    </font>
    <font>
      <sz val="8"/>
      <color indexed="10"/>
      <name val="Calibri"/>
      <family val="2"/>
    </font>
    <font>
      <sz val="11"/>
      <name val="Arial"/>
      <family val="2"/>
    </font>
    <font>
      <sz val="11"/>
      <color theme="1"/>
      <name val="Calibri"/>
      <family val="2"/>
      <scheme val="minor"/>
    </font>
    <font>
      <u val="single"/>
      <sz val="10"/>
      <color theme="10"/>
      <name val="Arial"/>
      <family val="2"/>
    </font>
    <font>
      <u val="single"/>
      <sz val="11"/>
      <color theme="10"/>
      <name val="Calibri"/>
      <family val="2"/>
    </font>
    <font>
      <b/>
      <sz val="11"/>
      <color theme="1"/>
      <name val="Calibri"/>
      <family val="2"/>
      <scheme val="minor"/>
    </font>
    <font>
      <sz val="10"/>
      <color rgb="FFFF0000"/>
      <name val="Arial"/>
      <family val="2"/>
    </font>
    <font>
      <sz val="9"/>
      <color rgb="FF000000"/>
      <name val="Verdana"/>
      <family val="2"/>
    </font>
    <font>
      <u val="single"/>
      <sz val="11"/>
      <color theme="10"/>
      <name val="Calibri"/>
      <family val="2"/>
      <scheme val="minor"/>
    </font>
    <font>
      <sz val="11"/>
      <name val="Calibri"/>
      <family val="2"/>
      <scheme val="minor"/>
    </font>
    <font>
      <sz val="12"/>
      <name val="Calibri"/>
      <family val="2"/>
      <scheme val="minor"/>
    </font>
    <font>
      <b/>
      <sz val="12"/>
      <color theme="1"/>
      <name val="Calibri"/>
      <family val="2"/>
      <scheme val="minor"/>
    </font>
    <font>
      <sz val="11"/>
      <color theme="1"/>
      <name val="Calibri"/>
      <family val="2"/>
    </font>
    <font>
      <sz val="12"/>
      <color rgb="FF969696"/>
      <name val="Calibri"/>
      <family val="2"/>
    </font>
    <font>
      <sz val="12"/>
      <color indexed="55"/>
      <name val="Calibri"/>
      <family val="2"/>
      <scheme val="minor"/>
    </font>
    <font>
      <u val="single"/>
      <sz val="10"/>
      <color theme="10"/>
      <name val="Calibri"/>
      <family val="2"/>
      <scheme val="minor"/>
    </font>
    <font>
      <sz val="11"/>
      <color rgb="FFFF0000"/>
      <name val="Calibri"/>
      <family val="2"/>
    </font>
    <font>
      <b/>
      <sz val="11"/>
      <color rgb="FFFF0000"/>
      <name val="Calibri"/>
      <family val="2"/>
      <scheme val="minor"/>
    </font>
    <font>
      <sz val="11"/>
      <color rgb="FF000000"/>
      <name val="Calibri"/>
      <family val="2"/>
      <scheme val="minor"/>
    </font>
    <font>
      <b/>
      <sz val="8"/>
      <name val="Arial"/>
      <family val="2"/>
    </font>
  </fonts>
  <fills count="20">
    <fill>
      <patternFill/>
    </fill>
    <fill>
      <patternFill patternType="gray125"/>
    </fill>
    <fill>
      <patternFill patternType="solid">
        <fgColor indexed="42"/>
        <bgColor indexed="64"/>
      </patternFill>
    </fill>
    <fill>
      <patternFill patternType="solid">
        <fgColor indexed="51"/>
        <bgColor indexed="64"/>
      </patternFill>
    </fill>
    <fill>
      <patternFill patternType="solid">
        <fgColor indexed="44"/>
        <bgColor indexed="64"/>
      </patternFill>
    </fill>
    <fill>
      <patternFill patternType="solid">
        <fgColor indexed="9"/>
        <bgColor indexed="64"/>
      </patternFill>
    </fill>
    <fill>
      <patternFill patternType="solid">
        <fgColor indexed="12"/>
        <bgColor indexed="64"/>
      </patternFill>
    </fill>
    <fill>
      <patternFill patternType="solid">
        <fgColor indexed="55"/>
        <bgColor indexed="64"/>
      </patternFill>
    </fill>
    <fill>
      <patternFill patternType="solid">
        <fgColor indexed="22"/>
        <bgColor indexed="64"/>
      </patternFill>
    </fill>
    <fill>
      <patternFill patternType="solid">
        <fgColor indexed="21"/>
        <bgColor indexed="64"/>
      </patternFill>
    </fill>
    <fill>
      <patternFill patternType="solid">
        <fgColor indexed="48"/>
        <bgColor indexed="64"/>
      </patternFill>
    </fill>
    <fill>
      <patternFill patternType="solid">
        <fgColor indexed="23"/>
        <bgColor indexed="64"/>
      </patternFill>
    </fill>
    <fill>
      <patternFill patternType="solid">
        <fgColor indexed="13"/>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rgb="FF99D1FF"/>
        <bgColor indexed="64"/>
      </patternFill>
    </fill>
    <fill>
      <patternFill patternType="solid">
        <fgColor theme="0" tint="-0.24993999302387238"/>
        <bgColor indexed="64"/>
      </patternFill>
    </fill>
    <fill>
      <patternFill patternType="solid">
        <fgColor theme="0"/>
        <bgColor indexed="64"/>
      </patternFill>
    </fill>
    <fill>
      <patternFill patternType="solid">
        <fgColor rgb="FF99CCFF"/>
        <bgColor indexed="64"/>
      </patternFill>
    </fill>
  </fills>
  <borders count="59">
    <border>
      <left/>
      <right/>
      <top/>
      <bottom/>
      <diagonal/>
    </border>
    <border>
      <left style="thin"/>
      <right style="thin"/>
      <top style="thin"/>
      <bottom style="thin"/>
    </border>
    <border>
      <left style="thin"/>
      <right/>
      <top/>
      <bottom/>
    </border>
    <border>
      <left style="medium"/>
      <right style="thin"/>
      <top style="thin"/>
      <bottom style="thin"/>
    </border>
    <border>
      <left/>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thin"/>
      <right style="medium"/>
      <top style="thin"/>
      <bottom style="thin"/>
    </border>
    <border>
      <left/>
      <right/>
      <top/>
      <bottom style="thin"/>
    </border>
    <border>
      <left/>
      <right style="thin"/>
      <top/>
      <bottom style="thin"/>
    </border>
    <border>
      <left style="thin"/>
      <right style="thin"/>
      <top style="thin"/>
      <bottom/>
    </border>
    <border>
      <left style="medium"/>
      <right style="medium"/>
      <top style="medium"/>
      <bottom/>
    </border>
    <border>
      <left style="medium"/>
      <right style="thin"/>
      <top style="medium"/>
      <bottom style="thin"/>
    </border>
    <border>
      <left style="thin"/>
      <right style="thin"/>
      <top style="medium"/>
      <bottom style="thin"/>
    </border>
    <border>
      <left style="thin"/>
      <right style="thin"/>
      <top style="thin"/>
      <bottom style="medium"/>
    </border>
    <border>
      <left style="medium"/>
      <right/>
      <top style="medium"/>
      <bottom style="medium"/>
    </border>
    <border>
      <left style="medium"/>
      <right style="medium"/>
      <top style="medium"/>
      <bottom style="medium"/>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style="medium"/>
      <right/>
      <top/>
      <bottom style="medium"/>
    </border>
    <border>
      <left style="medium"/>
      <right style="medium"/>
      <top style="thin"/>
      <bottom style="thin"/>
    </border>
    <border>
      <left style="medium"/>
      <right style="medium"/>
      <top style="medium"/>
      <bottom style="thin"/>
    </border>
    <border>
      <left style="medium"/>
      <right style="medium"/>
      <top style="thin"/>
      <bottom style="medium"/>
    </border>
    <border>
      <left/>
      <right style="medium"/>
      <top style="thin"/>
      <bottom style="thin"/>
    </border>
    <border>
      <left style="medium"/>
      <right style="thin"/>
      <top style="medium"/>
      <bottom/>
    </border>
    <border>
      <left style="thin"/>
      <right style="thin"/>
      <top style="medium"/>
      <bottom/>
    </border>
    <border>
      <left style="thin"/>
      <right style="medium"/>
      <top style="medium"/>
      <bottom/>
    </border>
    <border>
      <left style="medium"/>
      <right style="medium"/>
      <top/>
      <bottom style="thin"/>
    </border>
    <border>
      <left/>
      <right style="medium"/>
      <top style="medium"/>
      <bottom style="medium"/>
    </border>
    <border>
      <left/>
      <right style="medium"/>
      <top style="medium"/>
      <bottom/>
    </border>
    <border>
      <left/>
      <right style="medium"/>
      <top/>
      <bottom/>
    </border>
    <border>
      <left/>
      <right/>
      <top/>
      <bottom style="medium"/>
    </border>
    <border>
      <left/>
      <right/>
      <top style="medium"/>
      <bottom style="medium"/>
    </border>
    <border>
      <left style="medium"/>
      <right style="thin"/>
      <top style="medium"/>
      <bottom style="medium"/>
    </border>
    <border>
      <left style="medium"/>
      <right/>
      <top style="medium"/>
      <bottom/>
    </border>
    <border>
      <left/>
      <right/>
      <top style="medium"/>
      <bottom/>
    </border>
    <border>
      <left style="medium"/>
      <right/>
      <top/>
      <bottom/>
    </border>
    <border>
      <left style="thin">
        <color indexed="22"/>
      </left>
      <right style="thin">
        <color indexed="22"/>
      </right>
      <top style="thin">
        <color indexed="22"/>
      </top>
      <bottom style="thin">
        <color indexed="22"/>
      </bottom>
    </border>
    <border>
      <left style="thin"/>
      <right/>
      <top style="medium"/>
      <bottom style="thin"/>
    </border>
    <border>
      <left style="thin"/>
      <right style="medium"/>
      <top style="medium"/>
      <bottom style="thin"/>
    </border>
    <border>
      <left style="thin"/>
      <right/>
      <top/>
      <bottom style="medium"/>
    </border>
    <border>
      <left style="thin"/>
      <right style="medium"/>
      <top/>
      <bottom style="medium"/>
    </border>
    <border>
      <left style="thin"/>
      <right style="thin"/>
      <top/>
      <bottom style="medium"/>
    </border>
    <border>
      <left style="medium"/>
      <right style="thin"/>
      <top/>
      <bottom style="medium"/>
    </border>
    <border>
      <left/>
      <right style="medium"/>
      <top/>
      <bottom style="medium"/>
    </border>
    <border>
      <left style="thin"/>
      <right/>
      <top style="thin"/>
      <bottom style="thin"/>
    </border>
    <border>
      <left style="medium"/>
      <right style="medium"/>
      <top/>
      <bottom/>
    </border>
    <border>
      <left style="medium"/>
      <right style="medium"/>
      <top/>
      <bottom style="medium"/>
    </border>
    <border>
      <left/>
      <right/>
      <top style="thin"/>
      <bottom style="thin"/>
    </border>
    <border>
      <left/>
      <right style="thin"/>
      <top style="thin"/>
      <bottom style="thin"/>
    </border>
    <border>
      <left style="medium"/>
      <right style="thin"/>
      <top style="thin"/>
      <bottom style="medium"/>
    </border>
    <border>
      <left style="thin"/>
      <right style="medium"/>
      <top style="thin"/>
      <bottom style="medium"/>
    </border>
    <border>
      <left/>
      <right style="medium"/>
      <top style="medium"/>
      <bottom style="thin"/>
    </border>
    <border>
      <left style="thin"/>
      <right/>
      <top style="thin"/>
      <bottom style="medium"/>
    </border>
    <border>
      <left/>
      <right style="medium"/>
      <top style="thin"/>
      <bottom style="medium"/>
    </border>
  </borders>
  <cellStyleXfs count="3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0" fontId="53" fillId="0" borderId="0" applyNumberFormat="0" applyFill="0" applyBorder="0">
      <alignment/>
      <protection locked="0"/>
    </xf>
    <xf numFmtId="0" fontId="54" fillId="0" borderId="0" applyNumberFormat="0" applyFill="0" applyBorder="0">
      <alignment/>
      <protection locked="0"/>
    </xf>
    <xf numFmtId="0" fontId="0" fillId="0" borderId="0">
      <alignment/>
      <protection/>
    </xf>
    <xf numFmtId="0" fontId="0" fillId="0" borderId="0">
      <alignment/>
      <protection/>
    </xf>
    <xf numFmtId="0" fontId="52" fillId="0" borderId="0">
      <alignment/>
      <protection/>
    </xf>
    <xf numFmtId="0" fontId="0" fillId="0" borderId="0">
      <alignment readingOrder="1"/>
      <protection/>
    </xf>
    <xf numFmtId="0" fontId="1" fillId="0" borderId="0">
      <alignment/>
      <protection/>
    </xf>
    <xf numFmtId="0" fontId="0" fillId="0" borderId="0">
      <alignment/>
      <protection/>
    </xf>
    <xf numFmtId="0" fontId="52" fillId="0" borderId="0">
      <alignment/>
      <protection/>
    </xf>
    <xf numFmtId="0" fontId="0" fillId="0" borderId="0">
      <alignment/>
      <protection/>
    </xf>
    <xf numFmtId="0" fontId="0" fillId="0" borderId="0">
      <alignment/>
      <protection/>
    </xf>
    <xf numFmtId="0" fontId="0" fillId="0" borderId="0">
      <alignment/>
      <protection/>
    </xf>
  </cellStyleXfs>
  <cellXfs count="778">
    <xf numFmtId="0" fontId="0" fillId="0" borderId="0" xfId="0"/>
    <xf numFmtId="0" fontId="0" fillId="0" borderId="0" xfId="0" applyFill="1"/>
    <xf numFmtId="0" fontId="7" fillId="0" borderId="0" xfId="0" applyFont="1"/>
    <xf numFmtId="0" fontId="11" fillId="0" borderId="0" xfId="0" applyFont="1"/>
    <xf numFmtId="0" fontId="9" fillId="0" borderId="0" xfId="0" applyFont="1"/>
    <xf numFmtId="167" fontId="8" fillId="2" borderId="1" xfId="37" applyNumberFormat="1" applyFont="1" applyFill="1" applyBorder="1" applyAlignment="1">
      <alignment horizontal="center" wrapText="1"/>
      <protection/>
    </xf>
    <xf numFmtId="0" fontId="9" fillId="0" borderId="0" xfId="0" applyFont="1" applyAlignment="1">
      <alignment wrapText="1"/>
    </xf>
    <xf numFmtId="44" fontId="0" fillId="0" borderId="0" xfId="16" applyFont="1" applyFill="1"/>
    <xf numFmtId="164" fontId="0" fillId="0" borderId="2" xfId="18" applyNumberFormat="1" applyFill="1" applyBorder="1"/>
    <xf numFmtId="0" fontId="13" fillId="0" borderId="0" xfId="0" applyFont="1"/>
    <xf numFmtId="0" fontId="13" fillId="0" borderId="0" xfId="0" applyFont="1" applyFill="1" applyBorder="1"/>
    <xf numFmtId="0" fontId="13" fillId="0" borderId="0" xfId="0" applyFont="1" applyAlignment="1">
      <alignment horizontal="center"/>
    </xf>
    <xf numFmtId="0" fontId="13" fillId="0" borderId="3" xfId="0" applyFont="1" applyFill="1" applyBorder="1" applyAlignment="1">
      <alignment horizontal="left" wrapText="1"/>
    </xf>
    <xf numFmtId="2" fontId="13" fillId="0" borderId="3" xfId="0" applyNumberFormat="1" applyFont="1" applyFill="1" applyBorder="1" applyAlignment="1">
      <alignment horizontal="left" wrapText="1"/>
    </xf>
    <xf numFmtId="0" fontId="13" fillId="0" borderId="1" xfId="0" applyFont="1" applyBorder="1"/>
    <xf numFmtId="165" fontId="5" fillId="3" borderId="4" xfId="0" applyNumberFormat="1" applyFont="1" applyFill="1" applyBorder="1" applyAlignment="1" applyProtection="1">
      <alignment wrapText="1"/>
      <protection/>
    </xf>
    <xf numFmtId="165" fontId="5" fillId="3" borderId="5" xfId="0" applyNumberFormat="1" applyFont="1" applyFill="1" applyBorder="1" applyAlignment="1" applyProtection="1">
      <alignment wrapText="1"/>
      <protection/>
    </xf>
    <xf numFmtId="165" fontId="5" fillId="3" borderId="6" xfId="0" applyNumberFormat="1" applyFont="1" applyFill="1" applyBorder="1" applyAlignment="1" applyProtection="1">
      <alignment wrapText="1"/>
      <protection/>
    </xf>
    <xf numFmtId="165" fontId="5" fillId="4" borderId="5" xfId="0" applyNumberFormat="1" applyFont="1" applyFill="1" applyBorder="1" applyAlignment="1" applyProtection="1">
      <alignment wrapText="1"/>
      <protection/>
    </xf>
    <xf numFmtId="165" fontId="5" fillId="4" borderId="7" xfId="0" applyNumberFormat="1" applyFont="1" applyFill="1" applyBorder="1" applyAlignment="1" applyProtection="1">
      <alignment wrapText="1"/>
      <protection/>
    </xf>
    <xf numFmtId="44" fontId="5" fillId="0" borderId="0" xfId="16" applyFont="1" applyProtection="1">
      <protection locked="0"/>
    </xf>
    <xf numFmtId="0" fontId="21" fillId="0" borderId="0" xfId="0" applyFont="1"/>
    <xf numFmtId="0" fontId="21" fillId="0" borderId="0" xfId="0" applyFont="1" applyAlignment="1">
      <alignment horizontal="center"/>
    </xf>
    <xf numFmtId="2" fontId="21" fillId="0" borderId="0" xfId="0" applyNumberFormat="1" applyFont="1"/>
    <xf numFmtId="0" fontId="13" fillId="0" borderId="8" xfId="0" applyFont="1" applyBorder="1"/>
    <xf numFmtId="2" fontId="13" fillId="0" borderId="1" xfId="18" applyNumberFormat="1" applyFont="1" applyBorder="1" applyAlignment="1">
      <alignment horizontal="center"/>
    </xf>
    <xf numFmtId="0" fontId="12" fillId="5" borderId="0" xfId="34" applyFont="1" applyFill="1" applyBorder="1" applyAlignment="1" applyProtection="1">
      <alignment horizontal="center" vertical="center"/>
      <protection/>
    </xf>
    <xf numFmtId="0" fontId="13" fillId="5" borderId="0" xfId="0" applyFont="1" applyFill="1"/>
    <xf numFmtId="0" fontId="13" fillId="5" borderId="0" xfId="0" applyFont="1" applyFill="1" applyBorder="1"/>
    <xf numFmtId="0" fontId="13" fillId="5" borderId="0" xfId="0" applyFont="1" applyFill="1" applyAlignment="1">
      <alignment horizontal="center" vertical="center"/>
    </xf>
    <xf numFmtId="0" fontId="18" fillId="5" borderId="0" xfId="34" applyFont="1" applyFill="1" applyAlignment="1" applyProtection="1">
      <alignment vertical="center"/>
      <protection/>
    </xf>
    <xf numFmtId="14" fontId="13" fillId="5" borderId="0" xfId="0" applyNumberFormat="1" applyFont="1" applyFill="1" applyBorder="1" applyAlignment="1">
      <alignment horizontal="center"/>
    </xf>
    <xf numFmtId="0" fontId="13" fillId="5" borderId="0" xfId="0" applyFont="1" applyFill="1" applyAlignment="1">
      <alignment horizontal="center"/>
    </xf>
    <xf numFmtId="0" fontId="14" fillId="5" borderId="0" xfId="34" applyFont="1" applyFill="1" applyBorder="1" applyAlignment="1" applyProtection="1">
      <alignment horizontal="center"/>
      <protection/>
    </xf>
    <xf numFmtId="0" fontId="13" fillId="5" borderId="0" xfId="34" applyFont="1" applyFill="1" applyBorder="1" applyAlignment="1" applyProtection="1">
      <alignment horizontal="center"/>
      <protection/>
    </xf>
    <xf numFmtId="0" fontId="17" fillId="5" borderId="0" xfId="0" applyFont="1" applyFill="1"/>
    <xf numFmtId="0" fontId="13" fillId="5" borderId="0" xfId="0" applyFont="1" applyFill="1" applyBorder="1" applyAlignment="1">
      <alignment horizontal="center"/>
    </xf>
    <xf numFmtId="0" fontId="13" fillId="5" borderId="0" xfId="0" applyFont="1" applyFill="1" applyAlignment="1">
      <alignment horizontal="right" vertical="top"/>
    </xf>
    <xf numFmtId="0" fontId="12" fillId="5" borderId="9" xfId="34" applyFont="1" applyFill="1" applyBorder="1" applyAlignment="1" applyProtection="1">
      <alignment horizontal="center" vertical="center"/>
      <protection/>
    </xf>
    <xf numFmtId="168" fontId="26" fillId="5" borderId="0" xfId="0" applyNumberFormat="1" applyFont="1" applyFill="1" applyAlignment="1">
      <alignment horizontal="left"/>
    </xf>
    <xf numFmtId="0" fontId="26" fillId="5" borderId="0" xfId="0" applyFont="1" applyFill="1" applyAlignment="1">
      <alignment horizontal="left"/>
    </xf>
    <xf numFmtId="0" fontId="23" fillId="5" borderId="0" xfId="34" applyFont="1" applyFill="1" applyAlignment="1" applyProtection="1">
      <alignment horizontal="left"/>
      <protection/>
    </xf>
    <xf numFmtId="0" fontId="26" fillId="5" borderId="0" xfId="34" applyFont="1" applyFill="1" applyBorder="1" applyAlignment="1" applyProtection="1">
      <alignment horizontal="left"/>
      <protection/>
    </xf>
    <xf numFmtId="0" fontId="27" fillId="5" borderId="0" xfId="34" applyFont="1" applyFill="1" applyBorder="1" applyAlignment="1" applyProtection="1">
      <alignment horizontal="left" vertical="center"/>
      <protection/>
    </xf>
    <xf numFmtId="0" fontId="23" fillId="5" borderId="0" xfId="34" applyFont="1" applyFill="1" applyAlignment="1" applyProtection="1">
      <alignment horizontal="justify" vertical="center" wrapText="1"/>
      <protection/>
    </xf>
    <xf numFmtId="0" fontId="13" fillId="5" borderId="0" xfId="0" applyFont="1" applyFill="1" applyAlignment="1">
      <alignment horizontal="left"/>
    </xf>
    <xf numFmtId="0" fontId="13" fillId="5" borderId="0" xfId="0" applyFont="1" applyFill="1" applyBorder="1" applyAlignment="1">
      <alignment horizontal="left"/>
    </xf>
    <xf numFmtId="0" fontId="13" fillId="5" borderId="9" xfId="0" applyFont="1" applyFill="1" applyBorder="1" applyAlignment="1">
      <alignment horizontal="left"/>
    </xf>
    <xf numFmtId="0" fontId="13" fillId="5" borderId="9" xfId="0" applyFont="1" applyFill="1" applyBorder="1" applyAlignment="1">
      <alignment horizontal="left" vertical="top"/>
    </xf>
    <xf numFmtId="166" fontId="13" fillId="5" borderId="0" xfId="0" applyNumberFormat="1" applyFont="1" applyFill="1" applyAlignment="1">
      <alignment horizontal="center"/>
    </xf>
    <xf numFmtId="0" fontId="25" fillId="5" borderId="0" xfId="34" applyFont="1" applyFill="1" applyAlignment="1" applyProtection="1">
      <alignment vertical="center"/>
      <protection/>
    </xf>
    <xf numFmtId="0" fontId="22" fillId="5" borderId="0" xfId="34" applyFont="1" applyFill="1" applyAlignment="1" applyProtection="1">
      <alignment horizontal="center" vertical="center"/>
      <protection/>
    </xf>
    <xf numFmtId="0" fontId="22" fillId="5" borderId="0" xfId="34" applyFont="1" applyFill="1" applyAlignment="1" applyProtection="1">
      <alignment vertical="center"/>
      <protection/>
    </xf>
    <xf numFmtId="0" fontId="25" fillId="5" borderId="9" xfId="34" applyFont="1" applyFill="1" applyBorder="1" applyAlignment="1" applyProtection="1">
      <alignment vertical="center"/>
      <protection/>
    </xf>
    <xf numFmtId="0" fontId="13" fillId="5" borderId="9" xfId="0" applyFont="1" applyFill="1" applyBorder="1"/>
    <xf numFmtId="0" fontId="15" fillId="5" borderId="0" xfId="34" applyFont="1" applyFill="1" applyAlignment="1" applyProtection="1">
      <alignment vertical="center"/>
      <protection/>
    </xf>
    <xf numFmtId="0" fontId="15" fillId="5" borderId="0" xfId="34" applyFont="1" applyFill="1" applyAlignment="1" applyProtection="1">
      <alignment horizontal="center" vertical="center"/>
      <protection/>
    </xf>
    <xf numFmtId="0" fontId="52" fillId="5" borderId="0" xfId="34" applyFill="1" applyBorder="1" applyAlignment="1" applyProtection="1">
      <alignment horizontal="left" vertical="top" wrapText="1"/>
      <protection/>
    </xf>
    <xf numFmtId="49" fontId="52" fillId="5" borderId="0" xfId="34" applyNumberFormat="1" applyFill="1" applyBorder="1" applyAlignment="1" applyProtection="1">
      <alignment horizontal="center" vertical="center"/>
      <protection/>
    </xf>
    <xf numFmtId="0" fontId="52" fillId="5" borderId="0" xfId="34" applyFill="1" applyAlignment="1" applyProtection="1">
      <alignment/>
      <protection/>
    </xf>
    <xf numFmtId="0" fontId="52" fillId="5" borderId="0" xfId="34" applyFill="1" applyBorder="1" applyAlignment="1" applyProtection="1">
      <alignment/>
      <protection/>
    </xf>
    <xf numFmtId="0" fontId="3" fillId="5" borderId="0" xfId="34" applyFont="1" applyFill="1" applyBorder="1" applyAlignment="1" applyProtection="1">
      <alignment horizontal="left" vertical="top"/>
      <protection/>
    </xf>
    <xf numFmtId="0" fontId="4" fillId="5" borderId="0" xfId="34" applyFont="1" applyFill="1" applyBorder="1" applyAlignment="1" applyProtection="1">
      <alignment horizontal="center" vertical="top"/>
      <protection/>
    </xf>
    <xf numFmtId="0" fontId="4" fillId="5" borderId="0" xfId="34" applyFont="1" applyFill="1" applyBorder="1" applyAlignment="1" applyProtection="1">
      <alignment horizontal="left" vertical="top"/>
      <protection/>
    </xf>
    <xf numFmtId="0" fontId="13" fillId="5" borderId="0" xfId="0" applyFont="1" applyFill="1" applyAlignment="1">
      <alignment horizontal="left" vertical="top"/>
    </xf>
    <xf numFmtId="0" fontId="13" fillId="5" borderId="0" xfId="0" applyFont="1" applyFill="1" applyAlignment="1">
      <alignment vertical="center"/>
    </xf>
    <xf numFmtId="0" fontId="3" fillId="5" borderId="0" xfId="34" applyFont="1" applyFill="1" applyBorder="1" applyAlignment="1" applyProtection="1">
      <alignment horizontal="left"/>
      <protection/>
    </xf>
    <xf numFmtId="0" fontId="12" fillId="5" borderId="0" xfId="34" applyFont="1" applyFill="1" applyBorder="1" applyAlignment="1" applyProtection="1">
      <alignment horizontal="center"/>
      <protection/>
    </xf>
    <xf numFmtId="0" fontId="2" fillId="5" borderId="0" xfId="34" applyFont="1" applyFill="1" applyBorder="1" applyAlignment="1" applyProtection="1">
      <alignment vertical="center"/>
      <protection/>
    </xf>
    <xf numFmtId="0" fontId="2" fillId="5" borderId="0" xfId="34" applyFont="1" applyFill="1" applyBorder="1" applyAlignment="1" applyProtection="1">
      <alignment horizontal="center" vertical="center"/>
      <protection/>
    </xf>
    <xf numFmtId="0" fontId="3" fillId="5" borderId="0" xfId="34" applyFont="1" applyFill="1" applyAlignment="1" applyProtection="1">
      <alignment/>
      <protection/>
    </xf>
    <xf numFmtId="0" fontId="16" fillId="5" borderId="0" xfId="0" applyFont="1" applyFill="1"/>
    <xf numFmtId="0" fontId="13" fillId="5" borderId="0" xfId="0" applyFont="1" applyFill="1" applyBorder="1" applyAlignment="1">
      <alignment wrapText="1"/>
    </xf>
    <xf numFmtId="0" fontId="13" fillId="5" borderId="0" xfId="0" applyFont="1" applyFill="1" applyBorder="1" applyAlignment="1">
      <alignment horizontal="center" vertical="center"/>
    </xf>
    <xf numFmtId="0" fontId="16" fillId="5" borderId="0" xfId="0" applyFont="1" applyFill="1" applyBorder="1"/>
    <xf numFmtId="0" fontId="13" fillId="5" borderId="0" xfId="0" applyFont="1" applyFill="1" applyBorder="1" applyAlignment="1">
      <alignment horizontal="left" wrapText="1"/>
    </xf>
    <xf numFmtId="0" fontId="1" fillId="5" borderId="0" xfId="34" applyFont="1" applyFill="1" applyBorder="1" applyAlignment="1" applyProtection="1">
      <alignment horizontal="justify" vertical="top" wrapText="1"/>
      <protection/>
    </xf>
    <xf numFmtId="0" fontId="13" fillId="5" borderId="0" xfId="0" applyFont="1" applyFill="1" applyBorder="1" applyAlignment="1">
      <alignment horizontal="justify" wrapText="1"/>
    </xf>
    <xf numFmtId="0" fontId="16" fillId="5" borderId="9" xfId="0" applyFont="1" applyFill="1" applyBorder="1"/>
    <xf numFmtId="0" fontId="13" fillId="5" borderId="9" xfId="0" applyFont="1" applyFill="1" applyBorder="1" applyAlignment="1">
      <alignment horizontal="justify" wrapText="1"/>
    </xf>
    <xf numFmtId="0" fontId="13" fillId="5" borderId="9" xfId="0" applyFont="1" applyFill="1" applyBorder="1" applyAlignment="1">
      <alignment horizontal="center"/>
    </xf>
    <xf numFmtId="0" fontId="12" fillId="5" borderId="2" xfId="34" applyFont="1" applyFill="1" applyBorder="1" applyAlignment="1" applyProtection="1">
      <alignment horizontal="center" vertical="center"/>
      <protection/>
    </xf>
    <xf numFmtId="0" fontId="13" fillId="5" borderId="2" xfId="0" applyFont="1" applyFill="1" applyBorder="1" applyAlignment="1">
      <alignment horizontal="center"/>
    </xf>
    <xf numFmtId="0" fontId="14" fillId="5" borderId="2" xfId="34" applyFont="1" applyFill="1" applyBorder="1" applyAlignment="1" applyProtection="1">
      <alignment horizontal="center"/>
      <protection/>
    </xf>
    <xf numFmtId="0" fontId="13" fillId="5" borderId="2" xfId="34" applyFont="1" applyFill="1" applyBorder="1" applyAlignment="1" applyProtection="1">
      <alignment horizontal="center"/>
      <protection/>
    </xf>
    <xf numFmtId="0" fontId="22" fillId="5" borderId="2" xfId="34" applyFont="1" applyFill="1" applyBorder="1" applyAlignment="1" applyProtection="1">
      <alignment horizontal="center" vertical="center"/>
      <protection/>
    </xf>
    <xf numFmtId="0" fontId="13" fillId="5" borderId="2" xfId="0" applyFont="1" applyFill="1" applyBorder="1"/>
    <xf numFmtId="0" fontId="15" fillId="5" borderId="2" xfId="34" applyFont="1" applyFill="1" applyBorder="1" applyAlignment="1" applyProtection="1">
      <alignment horizontal="center" vertical="center"/>
      <protection/>
    </xf>
    <xf numFmtId="0" fontId="4" fillId="5" borderId="2" xfId="34" applyFont="1" applyFill="1" applyBorder="1" applyAlignment="1" applyProtection="1">
      <alignment horizontal="left" vertical="top"/>
      <protection/>
    </xf>
    <xf numFmtId="0" fontId="13" fillId="5" borderId="2" xfId="0" applyFont="1" applyFill="1" applyBorder="1" applyAlignment="1">
      <alignment horizontal="center" vertical="center"/>
    </xf>
    <xf numFmtId="0" fontId="2" fillId="5" borderId="2" xfId="34" applyFont="1" applyFill="1" applyBorder="1" applyAlignment="1" applyProtection="1">
      <alignment horizontal="center" vertical="center"/>
      <protection/>
    </xf>
    <xf numFmtId="0" fontId="13" fillId="5" borderId="2" xfId="0" applyFont="1" applyFill="1" applyBorder="1" applyAlignment="1">
      <alignment horizontal="left" wrapText="1"/>
    </xf>
    <xf numFmtId="0" fontId="13" fillId="5" borderId="10" xfId="0" applyFont="1" applyFill="1" applyBorder="1"/>
    <xf numFmtId="0" fontId="23" fillId="5" borderId="0" xfId="0" applyFont="1" applyFill="1" applyAlignment="1">
      <alignment horizontal="left"/>
    </xf>
    <xf numFmtId="0" fontId="21" fillId="5" borderId="0" xfId="0" applyFont="1" applyFill="1"/>
    <xf numFmtId="14" fontId="29" fillId="5" borderId="0" xfId="0" applyNumberFormat="1" applyFont="1" applyFill="1" applyBorder="1" applyAlignment="1">
      <alignment horizontal="center"/>
    </xf>
    <xf numFmtId="14" fontId="29" fillId="5" borderId="0" xfId="0" applyNumberFormat="1" applyFont="1" applyFill="1" applyBorder="1" applyAlignment="1">
      <alignment horizontal="center" vertical="top"/>
    </xf>
    <xf numFmtId="9" fontId="29" fillId="5" borderId="0" xfId="0" applyNumberFormat="1" applyFont="1" applyFill="1" applyAlignment="1">
      <alignment horizontal="center"/>
    </xf>
    <xf numFmtId="0" fontId="29" fillId="5" borderId="0" xfId="0" applyFont="1" applyFill="1" applyAlignment="1">
      <alignment horizontal="center"/>
    </xf>
    <xf numFmtId="0" fontId="29" fillId="5" borderId="0" xfId="0" applyFont="1" applyFill="1" applyBorder="1" applyAlignment="1">
      <alignment horizontal="center"/>
    </xf>
    <xf numFmtId="9" fontId="29" fillId="5" borderId="0" xfId="0" applyNumberFormat="1" applyFont="1" applyFill="1" applyBorder="1" applyAlignment="1">
      <alignment horizontal="center"/>
    </xf>
    <xf numFmtId="166" fontId="29" fillId="5" borderId="0" xfId="0" applyNumberFormat="1" applyFont="1" applyFill="1" applyBorder="1" applyAlignment="1">
      <alignment horizontal="center"/>
    </xf>
    <xf numFmtId="0" fontId="12" fillId="5" borderId="0" xfId="34" applyFont="1" applyFill="1" applyBorder="1" applyAlignment="1" applyProtection="1">
      <alignment horizontal="left" vertical="top"/>
      <protection/>
    </xf>
    <xf numFmtId="0" fontId="4" fillId="5" borderId="0" xfId="34" applyFont="1" applyFill="1" applyBorder="1" applyAlignment="1" applyProtection="1">
      <alignment horizontal="center" vertical="top"/>
      <protection/>
    </xf>
    <xf numFmtId="0" fontId="13" fillId="5" borderId="0" xfId="0" applyFont="1" applyFill="1" applyAlignment="1">
      <alignment/>
    </xf>
    <xf numFmtId="0" fontId="21" fillId="5" borderId="0" xfId="0" applyFont="1" applyFill="1" applyAlignment="1">
      <alignment horizontal="center"/>
    </xf>
    <xf numFmtId="0" fontId="5" fillId="5" borderId="0" xfId="0" applyFont="1" applyFill="1" applyAlignment="1">
      <alignment wrapText="1"/>
    </xf>
    <xf numFmtId="0" fontId="14" fillId="5" borderId="0" xfId="34" applyFont="1" applyFill="1" applyBorder="1" applyAlignment="1" applyProtection="1">
      <alignment vertical="top" wrapText="1"/>
      <protection/>
    </xf>
    <xf numFmtId="0" fontId="12" fillId="5" borderId="0" xfId="34" applyFont="1" applyFill="1" applyBorder="1" applyAlignment="1" applyProtection="1">
      <alignment horizontal="left"/>
      <protection/>
    </xf>
    <xf numFmtId="0" fontId="13" fillId="5" borderId="0" xfId="0" applyFont="1" applyFill="1" applyAlignment="1">
      <alignment horizontal="left" vertical="top" wrapText="1"/>
    </xf>
    <xf numFmtId="0" fontId="28" fillId="5" borderId="0" xfId="34" applyFont="1" applyFill="1" applyAlignment="1" applyProtection="1">
      <alignment horizontal="center" vertical="center"/>
      <protection/>
    </xf>
    <xf numFmtId="0" fontId="21" fillId="5" borderId="0" xfId="0" applyFont="1" applyFill="1" applyBorder="1" applyAlignment="1">
      <alignment horizontal="center"/>
    </xf>
    <xf numFmtId="0" fontId="21" fillId="5" borderId="0" xfId="0" applyFont="1" applyFill="1" applyBorder="1"/>
    <xf numFmtId="0" fontId="21" fillId="5" borderId="9" xfId="0" applyFont="1" applyFill="1" applyBorder="1"/>
    <xf numFmtId="0" fontId="21" fillId="5" borderId="9" xfId="0" applyFont="1" applyFill="1" applyBorder="1" applyAlignment="1">
      <alignment horizontal="center"/>
    </xf>
    <xf numFmtId="0" fontId="21" fillId="5" borderId="10" xfId="0" applyFont="1" applyFill="1" applyBorder="1"/>
    <xf numFmtId="0" fontId="15" fillId="5" borderId="0" xfId="34" applyFont="1" applyFill="1" applyBorder="1" applyAlignment="1" applyProtection="1">
      <alignment horizontal="center" vertical="center"/>
      <protection/>
    </xf>
    <xf numFmtId="0" fontId="22" fillId="5" borderId="0" xfId="34" applyFont="1" applyFill="1" applyBorder="1" applyAlignment="1" applyProtection="1">
      <alignment horizontal="center" vertical="center"/>
      <protection/>
    </xf>
    <xf numFmtId="0" fontId="31" fillId="5" borderId="2" xfId="34" applyFont="1" applyFill="1" applyBorder="1" applyAlignment="1" applyProtection="1">
      <alignment horizontal="left"/>
      <protection/>
    </xf>
    <xf numFmtId="0" fontId="31" fillId="5" borderId="2" xfId="34" applyFont="1" applyFill="1" applyBorder="1" applyAlignment="1" applyProtection="1">
      <alignment horizontal="left" vertical="center"/>
      <protection/>
    </xf>
    <xf numFmtId="0" fontId="32" fillId="5" borderId="0" xfId="0" applyFont="1" applyFill="1"/>
    <xf numFmtId="0" fontId="26" fillId="5" borderId="0" xfId="0" applyFont="1" applyFill="1" applyAlignment="1">
      <alignment horizontal="left"/>
    </xf>
    <xf numFmtId="0" fontId="17" fillId="5" borderId="2" xfId="34" applyFont="1" applyFill="1" applyBorder="1" applyAlignment="1" applyProtection="1">
      <alignment horizontal="left"/>
      <protection/>
    </xf>
    <xf numFmtId="0" fontId="17" fillId="5" borderId="2" xfId="0" applyFont="1" applyFill="1" applyBorder="1" applyAlignment="1">
      <alignment horizontal="left"/>
    </xf>
    <xf numFmtId="0" fontId="17" fillId="5" borderId="0" xfId="0" applyFont="1" applyFill="1"/>
    <xf numFmtId="2" fontId="0" fillId="0" borderId="0" xfId="0" applyNumberFormat="1"/>
    <xf numFmtId="0" fontId="0" fillId="0" borderId="0" xfId="0" applyAlignment="1">
      <alignment wrapText="1"/>
    </xf>
    <xf numFmtId="0" fontId="33" fillId="0" borderId="0" xfId="0" applyFont="1" applyFill="1"/>
    <xf numFmtId="0" fontId="13" fillId="6" borderId="0" xfId="0" applyFont="1" applyFill="1"/>
    <xf numFmtId="0" fontId="25" fillId="6" borderId="0" xfId="34" applyFont="1" applyFill="1" applyAlignment="1" applyProtection="1">
      <alignment horizontal="left" vertical="center"/>
      <protection/>
    </xf>
    <xf numFmtId="0" fontId="25" fillId="6" borderId="0" xfId="34" applyFont="1" applyFill="1" applyAlignment="1" applyProtection="1">
      <alignment vertical="center"/>
      <protection/>
    </xf>
    <xf numFmtId="0" fontId="25" fillId="6" borderId="0" xfId="34" applyFont="1" applyFill="1" applyAlignment="1" applyProtection="1">
      <alignment horizontal="center" vertical="center"/>
      <protection/>
    </xf>
    <xf numFmtId="0" fontId="28" fillId="6" borderId="0" xfId="34" applyFont="1" applyFill="1" applyAlignment="1" applyProtection="1">
      <alignment horizontal="center" vertical="center"/>
      <protection/>
    </xf>
    <xf numFmtId="0" fontId="0" fillId="0" borderId="0" xfId="0" applyFill="1" applyAlignment="1">
      <alignment wrapText="1"/>
    </xf>
    <xf numFmtId="0" fontId="0" fillId="0" borderId="0" xfId="0" applyFont="1" applyFill="1" applyAlignment="1">
      <alignment wrapText="1"/>
    </xf>
    <xf numFmtId="0" fontId="5" fillId="7" borderId="5" xfId="0" applyFont="1" applyFill="1" applyBorder="1" applyAlignment="1" applyProtection="1">
      <alignment wrapText="1"/>
      <protection/>
    </xf>
    <xf numFmtId="0" fontId="5" fillId="7" borderId="11" xfId="0" applyFont="1" applyFill="1" applyBorder="1" applyAlignment="1">
      <alignment horizontal="center" wrapText="1"/>
    </xf>
    <xf numFmtId="0" fontId="13" fillId="0" borderId="0" xfId="0" applyFont="1" applyFill="1"/>
    <xf numFmtId="0" fontId="13" fillId="0" borderId="0" xfId="0" applyFont="1" applyFill="1" applyBorder="1" applyAlignment="1">
      <alignment horizontal="left" vertical="top" wrapText="1"/>
    </xf>
    <xf numFmtId="0" fontId="13" fillId="0" borderId="0" xfId="0" applyFont="1" applyFill="1" applyAlignment="1">
      <alignment horizontal="left" vertical="top"/>
    </xf>
    <xf numFmtId="0" fontId="13" fillId="0" borderId="0" xfId="0" applyFont="1" applyFill="1" applyAlignment="1">
      <alignment vertical="center"/>
    </xf>
    <xf numFmtId="0" fontId="13" fillId="0" borderId="0" xfId="0" applyFont="1" applyFill="1" applyAlignment="1">
      <alignment horizontal="center" vertical="center"/>
    </xf>
    <xf numFmtId="0" fontId="13" fillId="0" borderId="2" xfId="0" applyFont="1" applyFill="1" applyBorder="1" applyAlignment="1">
      <alignment horizontal="center" vertical="center"/>
    </xf>
    <xf numFmtId="0" fontId="13" fillId="0" borderId="0" xfId="0" applyFont="1" applyFill="1" applyBorder="1" applyAlignment="1">
      <alignment horizontal="center" vertical="center"/>
    </xf>
    <xf numFmtId="7" fontId="13" fillId="0" borderId="1" xfId="16" applyNumberFormat="1" applyFont="1" applyBorder="1" applyAlignment="1">
      <alignment horizontal="center"/>
    </xf>
    <xf numFmtId="7" fontId="13" fillId="0" borderId="8" xfId="16" applyNumberFormat="1" applyFont="1" applyBorder="1" applyAlignment="1">
      <alignment horizontal="center"/>
    </xf>
    <xf numFmtId="165" fontId="5" fillId="3" borderId="4" xfId="0" applyNumberFormat="1" applyFont="1" applyFill="1" applyBorder="1" applyAlignment="1" applyProtection="1">
      <alignment wrapText="1"/>
      <protection/>
    </xf>
    <xf numFmtId="0" fontId="28" fillId="5" borderId="0" xfId="34" applyFont="1" applyFill="1" applyBorder="1" applyAlignment="1" applyProtection="1">
      <alignment horizontal="center" vertical="center"/>
      <protection/>
    </xf>
    <xf numFmtId="0" fontId="16" fillId="8" borderId="12" xfId="0" applyFont="1" applyFill="1" applyBorder="1" applyAlignment="1">
      <alignment horizontal="center" wrapText="1"/>
    </xf>
    <xf numFmtId="0" fontId="13" fillId="5" borderId="1" xfId="0" applyFont="1" applyFill="1" applyBorder="1" applyAlignment="1">
      <alignment vertical="top" wrapText="1"/>
    </xf>
    <xf numFmtId="7" fontId="13" fillId="5" borderId="1" xfId="18" applyNumberFormat="1" applyFont="1" applyFill="1" applyBorder="1" applyAlignment="1">
      <alignment horizontal="center" vertical="top" wrapText="1"/>
    </xf>
    <xf numFmtId="0" fontId="13" fillId="5" borderId="13" xfId="0" applyFont="1" applyFill="1" applyBorder="1" applyAlignment="1">
      <alignment vertical="top" wrapText="1"/>
    </xf>
    <xf numFmtId="0" fontId="13" fillId="5" borderId="14" xfId="0" applyFont="1" applyFill="1" applyBorder="1" applyAlignment="1">
      <alignment vertical="top" wrapText="1"/>
    </xf>
    <xf numFmtId="0" fontId="13" fillId="5" borderId="3" xfId="0" applyFont="1" applyFill="1" applyBorder="1" applyAlignment="1">
      <alignment vertical="top" wrapText="1"/>
    </xf>
    <xf numFmtId="0" fontId="13" fillId="5" borderId="3" xfId="0" applyFont="1" applyFill="1" applyBorder="1"/>
    <xf numFmtId="0" fontId="13" fillId="5" borderId="15" xfId="0" applyFont="1" applyFill="1" applyBorder="1"/>
    <xf numFmtId="0" fontId="16" fillId="8" borderId="16" xfId="0" applyFont="1" applyFill="1" applyBorder="1" applyAlignment="1">
      <alignment wrapText="1"/>
    </xf>
    <xf numFmtId="0" fontId="16" fillId="8" borderId="17" xfId="0" applyFont="1" applyFill="1" applyBorder="1" applyAlignment="1">
      <alignment wrapText="1"/>
    </xf>
    <xf numFmtId="0" fontId="1" fillId="0" borderId="0" xfId="34" applyFont="1" applyFill="1" applyBorder="1" applyAlignment="1" applyProtection="1">
      <alignment horizontal="justify" vertical="top" wrapText="1"/>
      <protection/>
    </xf>
    <xf numFmtId="0" fontId="52" fillId="0" borderId="0" xfId="34" applyFill="1" applyBorder="1" applyAlignment="1" applyProtection="1">
      <alignment horizontal="left" vertical="top" wrapText="1"/>
      <protection/>
    </xf>
    <xf numFmtId="14" fontId="29" fillId="0" borderId="0" xfId="0" applyNumberFormat="1" applyFont="1" applyFill="1" applyBorder="1" applyAlignment="1">
      <alignment horizontal="center" vertical="top"/>
    </xf>
    <xf numFmtId="0" fontId="14" fillId="0" borderId="0" xfId="34" applyFont="1" applyFill="1" applyBorder="1" applyAlignment="1" applyProtection="1">
      <alignment horizontal="center"/>
      <protection/>
    </xf>
    <xf numFmtId="0" fontId="14" fillId="0" borderId="2" xfId="34" applyFont="1" applyFill="1" applyBorder="1" applyAlignment="1" applyProtection="1">
      <alignment horizontal="center"/>
      <protection/>
    </xf>
    <xf numFmtId="166" fontId="13" fillId="0" borderId="1" xfId="16" applyNumberFormat="1" applyFont="1" applyBorder="1" applyAlignment="1">
      <alignment horizontal="center"/>
    </xf>
    <xf numFmtId="166" fontId="13" fillId="0" borderId="8" xfId="16" applyNumberFormat="1" applyFont="1" applyBorder="1" applyAlignment="1">
      <alignment horizontal="center"/>
    </xf>
    <xf numFmtId="7" fontId="21" fillId="0" borderId="0" xfId="0" applyNumberFormat="1" applyFont="1"/>
    <xf numFmtId="0" fontId="32" fillId="0" borderId="0" xfId="0" applyFont="1"/>
    <xf numFmtId="0" fontId="17" fillId="5" borderId="2" xfId="0" applyFont="1" applyFill="1" applyBorder="1" applyAlignment="1">
      <alignment horizontal="left"/>
    </xf>
    <xf numFmtId="0" fontId="17" fillId="5" borderId="2" xfId="34" applyFont="1" applyFill="1" applyBorder="1" applyAlignment="1" applyProtection="1">
      <alignment horizontal="left"/>
      <protection/>
    </xf>
    <xf numFmtId="0" fontId="13" fillId="5" borderId="0" xfId="0" applyFont="1" applyFill="1" applyAlignment="1">
      <alignment horizontal="left" wrapText="1"/>
    </xf>
    <xf numFmtId="0" fontId="27" fillId="5" borderId="0" xfId="34" applyFont="1" applyFill="1" applyBorder="1" applyAlignment="1" applyProtection="1">
      <alignment horizontal="left"/>
      <protection/>
    </xf>
    <xf numFmtId="0" fontId="13" fillId="5" borderId="0" xfId="0" applyFont="1" applyFill="1" applyBorder="1" applyAlignment="1">
      <alignment vertical="top" wrapText="1"/>
    </xf>
    <xf numFmtId="0" fontId="26" fillId="5" borderId="0" xfId="0" applyFont="1" applyFill="1" applyAlignment="1">
      <alignment horizontal="left" vertical="top"/>
    </xf>
    <xf numFmtId="0" fontId="30" fillId="5" borderId="0" xfId="34" applyNumberFormat="1" applyFont="1" applyFill="1" applyBorder="1" applyAlignment="1" applyProtection="1">
      <alignment horizontal="center" vertical="top"/>
      <protection/>
    </xf>
    <xf numFmtId="0" fontId="13" fillId="9" borderId="18" xfId="0" applyFont="1" applyFill="1" applyBorder="1"/>
    <xf numFmtId="0" fontId="25" fillId="9" borderId="19" xfId="34" applyFont="1" applyFill="1" applyBorder="1" applyAlignment="1" applyProtection="1">
      <alignment horizontal="left" vertical="center"/>
      <protection/>
    </xf>
    <xf numFmtId="0" fontId="25" fillId="9" borderId="19" xfId="34" applyFont="1" applyFill="1" applyBorder="1" applyAlignment="1" applyProtection="1">
      <alignment vertical="center"/>
      <protection/>
    </xf>
    <xf numFmtId="0" fontId="25" fillId="9" borderId="19" xfId="34" applyFont="1" applyFill="1" applyBorder="1" applyAlignment="1" applyProtection="1">
      <alignment horizontal="center" vertical="center"/>
      <protection/>
    </xf>
    <xf numFmtId="0" fontId="28" fillId="9" borderId="19" xfId="34" applyFont="1" applyFill="1" applyBorder="1" applyAlignment="1" applyProtection="1">
      <alignment horizontal="right" vertical="center"/>
      <protection/>
    </xf>
    <xf numFmtId="0" fontId="28" fillId="9" borderId="20" xfId="34" applyFont="1" applyFill="1" applyBorder="1" applyAlignment="1" applyProtection="1">
      <alignment horizontal="center" vertical="center"/>
      <protection/>
    </xf>
    <xf numFmtId="0" fontId="25" fillId="5" borderId="0" xfId="34" applyFont="1" applyFill="1" applyBorder="1" applyAlignment="1" applyProtection="1">
      <alignment horizontal="left" vertical="center"/>
      <protection/>
    </xf>
    <xf numFmtId="0" fontId="25" fillId="5" borderId="0" xfId="34" applyFont="1" applyFill="1" applyBorder="1" applyAlignment="1" applyProtection="1">
      <alignment vertical="center"/>
      <protection/>
    </xf>
    <xf numFmtId="0" fontId="28" fillId="5" borderId="21" xfId="34" applyFont="1" applyFill="1" applyBorder="1" applyAlignment="1" applyProtection="1">
      <alignment horizontal="center" vertical="center"/>
      <protection/>
    </xf>
    <xf numFmtId="168" fontId="26" fillId="5" borderId="0" xfId="0" applyNumberFormat="1" applyFont="1" applyFill="1" applyBorder="1" applyAlignment="1">
      <alignment horizontal="left"/>
    </xf>
    <xf numFmtId="0" fontId="13" fillId="5" borderId="21" xfId="0" applyFont="1" applyFill="1" applyBorder="1"/>
    <xf numFmtId="0" fontId="13" fillId="0" borderId="0" xfId="0" applyFont="1" applyBorder="1" applyAlignment="1">
      <alignment horizontal="center"/>
    </xf>
    <xf numFmtId="0" fontId="13" fillId="5" borderId="22" xfId="0" applyFont="1" applyFill="1" applyBorder="1"/>
    <xf numFmtId="0" fontId="32" fillId="5" borderId="0" xfId="0" applyFont="1" applyFill="1" applyBorder="1"/>
    <xf numFmtId="0" fontId="19" fillId="5" borderId="0" xfId="0" applyFont="1" applyFill="1" applyBorder="1"/>
    <xf numFmtId="0" fontId="26" fillId="5" borderId="0" xfId="34" applyFont="1" applyFill="1" applyAlignment="1" applyProtection="1">
      <alignment horizontal="left"/>
      <protection/>
    </xf>
    <xf numFmtId="0" fontId="26" fillId="0" borderId="0" xfId="0" applyFont="1" applyAlignment="1">
      <alignment horizontal="left"/>
    </xf>
    <xf numFmtId="0" fontId="26" fillId="5" borderId="0" xfId="34" applyFont="1" applyFill="1" applyAlignment="1" applyProtection="1">
      <alignment horizontal="justify" vertical="center" wrapText="1"/>
      <protection/>
    </xf>
    <xf numFmtId="0" fontId="21" fillId="6" borderId="0" xfId="0" applyFont="1" applyFill="1"/>
    <xf numFmtId="0" fontId="28" fillId="6" borderId="0" xfId="34" applyFont="1" applyFill="1" applyAlignment="1" applyProtection="1">
      <alignment horizontal="right" vertical="center"/>
      <protection/>
    </xf>
    <xf numFmtId="0" fontId="21" fillId="6" borderId="0" xfId="0" applyFont="1" applyFill="1" applyAlignment="1">
      <alignment horizontal="center"/>
    </xf>
    <xf numFmtId="0" fontId="28" fillId="5" borderId="2" xfId="34" applyFont="1" applyFill="1" applyBorder="1" applyAlignment="1" applyProtection="1">
      <alignment horizontal="center" vertical="center"/>
      <protection/>
    </xf>
    <xf numFmtId="0" fontId="21" fillId="5" borderId="2" xfId="0" applyFont="1" applyFill="1" applyBorder="1"/>
    <xf numFmtId="0" fontId="28" fillId="9" borderId="19" xfId="34" applyFont="1" applyFill="1" applyBorder="1" applyAlignment="1" applyProtection="1">
      <alignment horizontal="left" vertical="center"/>
      <protection/>
    </xf>
    <xf numFmtId="0" fontId="21" fillId="9" borderId="19" xfId="0" applyFont="1" applyFill="1" applyBorder="1"/>
    <xf numFmtId="0" fontId="28" fillId="5" borderId="0" xfId="34" applyFont="1" applyFill="1" applyBorder="1" applyAlignment="1" applyProtection="1">
      <alignment horizontal="left" vertical="center"/>
      <protection/>
    </xf>
    <xf numFmtId="0" fontId="21" fillId="5" borderId="21" xfId="0" applyFont="1" applyFill="1" applyBorder="1"/>
    <xf numFmtId="0" fontId="21" fillId="5" borderId="22" xfId="0" applyFont="1" applyFill="1" applyBorder="1"/>
    <xf numFmtId="170" fontId="26" fillId="5" borderId="0" xfId="0" applyNumberFormat="1" applyFont="1" applyFill="1" applyAlignment="1">
      <alignment horizontal="left"/>
    </xf>
    <xf numFmtId="9" fontId="26" fillId="5" borderId="0" xfId="0" applyNumberFormat="1" applyFont="1" applyFill="1" applyAlignment="1">
      <alignment horizontal="left"/>
    </xf>
    <xf numFmtId="166" fontId="26" fillId="5" borderId="0" xfId="0" applyNumberFormat="1" applyFont="1" applyFill="1" applyAlignment="1">
      <alignment horizontal="left"/>
    </xf>
    <xf numFmtId="0" fontId="5" fillId="7" borderId="23" xfId="0" applyFont="1" applyFill="1" applyBorder="1" applyAlignment="1" applyProtection="1">
      <alignment wrapText="1"/>
      <protection/>
    </xf>
    <xf numFmtId="0" fontId="34" fillId="10" borderId="5" xfId="0" applyFont="1" applyFill="1" applyBorder="1" applyAlignment="1" applyProtection="1">
      <alignment horizontal="center" vertical="center" wrapText="1"/>
      <protection/>
    </xf>
    <xf numFmtId="3" fontId="34" fillId="10" borderId="5" xfId="0" applyNumberFormat="1" applyFont="1" applyFill="1" applyBorder="1" applyAlignment="1" applyProtection="1">
      <alignment horizontal="center" vertical="center" wrapText="1"/>
      <protection/>
    </xf>
    <xf numFmtId="0" fontId="34" fillId="10" borderId="7" xfId="0" applyFont="1" applyFill="1" applyBorder="1" applyAlignment="1" applyProtection="1">
      <alignment horizontal="center" vertical="center" wrapText="1"/>
      <protection/>
    </xf>
    <xf numFmtId="166" fontId="5" fillId="0" borderId="0" xfId="0" applyNumberFormat="1" applyFont="1" applyProtection="1">
      <protection locked="0"/>
    </xf>
    <xf numFmtId="166" fontId="5" fillId="0" borderId="0" xfId="0" applyNumberFormat="1" applyFont="1" applyFill="1" applyProtection="1">
      <protection locked="0"/>
    </xf>
    <xf numFmtId="166" fontId="5" fillId="0" borderId="0" xfId="0" applyNumberFormat="1" applyFont="1" applyProtection="1">
      <protection locked="0"/>
    </xf>
    <xf numFmtId="0" fontId="1" fillId="5" borderId="0" xfId="34" applyFont="1" applyFill="1" applyBorder="1" applyAlignment="1" applyProtection="1">
      <alignment horizontal="justify" wrapText="1"/>
      <protection/>
    </xf>
    <xf numFmtId="0" fontId="9" fillId="0" borderId="0" xfId="0" applyFont="1" applyFill="1" applyAlignment="1">
      <alignment wrapText="1"/>
    </xf>
    <xf numFmtId="0" fontId="0" fillId="0" borderId="0" xfId="0" applyFont="1" applyAlignment="1">
      <alignment wrapText="1"/>
    </xf>
    <xf numFmtId="0" fontId="5" fillId="0" borderId="0" xfId="0" applyFont="1" applyProtection="1">
      <protection locked="0"/>
    </xf>
    <xf numFmtId="0" fontId="5" fillId="7" borderId="5" xfId="0" applyFont="1" applyFill="1" applyBorder="1" applyAlignment="1" applyProtection="1">
      <alignment wrapText="1"/>
      <protection/>
    </xf>
    <xf numFmtId="0" fontId="37" fillId="6" borderId="0" xfId="34" applyFont="1" applyFill="1" applyAlignment="1" applyProtection="1">
      <alignment vertical="center"/>
      <protection/>
    </xf>
    <xf numFmtId="0" fontId="29" fillId="5" borderId="0" xfId="0" applyFont="1" applyFill="1" applyAlignment="1">
      <alignment horizontal="center"/>
    </xf>
    <xf numFmtId="0" fontId="29" fillId="5" borderId="0" xfId="0" applyFont="1" applyFill="1" applyAlignment="1">
      <alignment horizontal="center" vertical="top"/>
    </xf>
    <xf numFmtId="0" fontId="29" fillId="5" borderId="0" xfId="0" applyFont="1" applyFill="1"/>
    <xf numFmtId="0" fontId="29" fillId="5" borderId="0" xfId="0" applyFont="1" applyFill="1" applyBorder="1"/>
    <xf numFmtId="0" fontId="29" fillId="5" borderId="9" xfId="0" applyFont="1" applyFill="1" applyBorder="1"/>
    <xf numFmtId="0" fontId="37" fillId="9" borderId="19" xfId="34" applyFont="1" applyFill="1" applyBorder="1" applyAlignment="1" applyProtection="1">
      <alignment vertical="center"/>
      <protection/>
    </xf>
    <xf numFmtId="0" fontId="29" fillId="5" borderId="0" xfId="0" applyFont="1" applyFill="1" applyBorder="1" applyAlignment="1">
      <alignment vertical="top" wrapText="1"/>
    </xf>
    <xf numFmtId="0" fontId="29" fillId="0" borderId="0" xfId="0" applyFont="1"/>
    <xf numFmtId="168" fontId="13" fillId="4" borderId="24" xfId="0" applyNumberFormat="1" applyFont="1" applyFill="1" applyBorder="1" applyAlignment="1" applyProtection="1">
      <alignment horizontal="center"/>
      <protection locked="0"/>
    </xf>
    <xf numFmtId="0" fontId="13" fillId="4" borderId="24" xfId="0" applyFont="1" applyFill="1" applyBorder="1" applyAlignment="1" applyProtection="1">
      <alignment horizontal="center"/>
      <protection locked="0"/>
    </xf>
    <xf numFmtId="171" fontId="13" fillId="4" borderId="24" xfId="0" applyNumberFormat="1" applyFont="1" applyFill="1" applyBorder="1" applyAlignment="1" applyProtection="1">
      <alignment horizontal="center"/>
      <protection locked="0"/>
    </xf>
    <xf numFmtId="170" fontId="13" fillId="4" borderId="25" xfId="0" applyNumberFormat="1" applyFont="1" applyFill="1" applyBorder="1" applyAlignment="1" applyProtection="1">
      <alignment horizontal="center"/>
      <protection locked="0"/>
    </xf>
    <xf numFmtId="49" fontId="52" fillId="4" borderId="25" xfId="34" applyNumberFormat="1" applyFill="1" applyBorder="1" applyAlignment="1" applyProtection="1">
      <alignment horizontal="center" vertical="center"/>
      <protection locked="0"/>
    </xf>
    <xf numFmtId="49" fontId="52" fillId="4" borderId="24" xfId="34" applyNumberFormat="1" applyFill="1" applyBorder="1" applyAlignment="1" applyProtection="1">
      <alignment horizontal="center" vertical="center"/>
      <protection locked="0"/>
    </xf>
    <xf numFmtId="49" fontId="52" fillId="4" borderId="26" xfId="34" applyNumberFormat="1" applyFill="1" applyBorder="1" applyAlignment="1" applyProtection="1">
      <alignment horizontal="center" vertical="center"/>
      <protection locked="0"/>
    </xf>
    <xf numFmtId="168" fontId="13" fillId="4" borderId="25" xfId="0" applyNumberFormat="1" applyFont="1" applyFill="1" applyBorder="1" applyAlignment="1" applyProtection="1">
      <alignment horizontal="center"/>
      <protection locked="0"/>
    </xf>
    <xf numFmtId="0" fontId="13" fillId="4" borderId="1" xfId="0" applyFont="1" applyFill="1" applyBorder="1" applyAlignment="1" applyProtection="1">
      <alignment horizontal="center"/>
      <protection locked="0"/>
    </xf>
    <xf numFmtId="166" fontId="13" fillId="4" borderId="1" xfId="0" applyNumberFormat="1" applyFont="1" applyFill="1" applyBorder="1" applyAlignment="1" applyProtection="1">
      <alignment horizontal="center"/>
      <protection locked="0"/>
    </xf>
    <xf numFmtId="0" fontId="29" fillId="0" borderId="0" xfId="0" applyFont="1" applyFill="1" applyAlignment="1">
      <alignment horizontal="center"/>
    </xf>
    <xf numFmtId="0" fontId="21" fillId="0" borderId="0" xfId="0" applyFont="1" applyFill="1" applyBorder="1"/>
    <xf numFmtId="44" fontId="5" fillId="0" borderId="0" xfId="16" applyFont="1" applyProtection="1">
      <protection locked="0"/>
    </xf>
    <xf numFmtId="0" fontId="17" fillId="0" borderId="0" xfId="0" applyFont="1"/>
    <xf numFmtId="169" fontId="13" fillId="4" borderId="24" xfId="0" applyNumberFormat="1" applyFont="1" applyFill="1" applyBorder="1" applyAlignment="1" applyProtection="1">
      <alignment horizontal="center"/>
      <protection locked="0"/>
    </xf>
    <xf numFmtId="0" fontId="32" fillId="5" borderId="0" xfId="0" applyFont="1" applyFill="1"/>
    <xf numFmtId="0" fontId="17" fillId="5" borderId="0" xfId="34" applyFont="1" applyFill="1" applyBorder="1" applyAlignment="1" applyProtection="1">
      <alignment horizontal="left"/>
      <protection/>
    </xf>
    <xf numFmtId="0" fontId="39" fillId="0" borderId="0" xfId="0" applyFont="1"/>
    <xf numFmtId="0" fontId="40" fillId="0" borderId="0" xfId="0" applyFont="1"/>
    <xf numFmtId="166" fontId="26" fillId="5" borderId="0" xfId="0" applyNumberFormat="1" applyFont="1" applyFill="1" applyBorder="1" applyAlignment="1">
      <alignment horizontal="left"/>
    </xf>
    <xf numFmtId="0" fontId="21" fillId="0" borderId="0" xfId="0" applyFont="1" applyBorder="1"/>
    <xf numFmtId="0" fontId="1" fillId="0" borderId="3" xfId="0" applyFont="1" applyBorder="1"/>
    <xf numFmtId="166" fontId="13" fillId="4" borderId="1" xfId="0" applyNumberFormat="1" applyFont="1" applyFill="1" applyBorder="1" applyAlignment="1" applyProtection="1">
      <alignment horizontal="center" vertical="center"/>
      <protection locked="0"/>
    </xf>
    <xf numFmtId="0" fontId="13" fillId="0" borderId="0" xfId="0" applyFont="1" applyFill="1" applyBorder="1" applyAlignment="1">
      <alignment horizontal="left"/>
    </xf>
    <xf numFmtId="0" fontId="13" fillId="0" borderId="0" xfId="0" applyFont="1" applyFill="1" applyBorder="1" applyAlignment="1">
      <alignment vertical="top"/>
    </xf>
    <xf numFmtId="0" fontId="13" fillId="5" borderId="23" xfId="0" applyFont="1" applyFill="1" applyBorder="1" applyAlignment="1">
      <alignment horizontal="left" wrapText="1"/>
    </xf>
    <xf numFmtId="166" fontId="13" fillId="5" borderId="1" xfId="0" applyNumberFormat="1" applyFont="1" applyFill="1" applyBorder="1" applyAlignment="1">
      <alignment horizontal="center" vertical="top" wrapText="1"/>
    </xf>
    <xf numFmtId="0" fontId="17" fillId="5" borderId="9" xfId="0" applyFont="1" applyFill="1" applyBorder="1" applyAlignment="1">
      <alignment horizontal="right"/>
    </xf>
    <xf numFmtId="0" fontId="13" fillId="4" borderId="27" xfId="0" applyFont="1" applyFill="1" applyBorder="1" applyAlignment="1" applyProtection="1">
      <alignment horizontal="center"/>
      <protection locked="0"/>
    </xf>
    <xf numFmtId="0" fontId="5" fillId="0" borderId="0" xfId="0" applyFont="1" applyFill="1" applyBorder="1"/>
    <xf numFmtId="170" fontId="13" fillId="7" borderId="24" xfId="0" applyNumberFormat="1" applyFont="1" applyFill="1" applyBorder="1" applyAlignment="1">
      <alignment horizontal="center"/>
    </xf>
    <xf numFmtId="0" fontId="41" fillId="5" borderId="2" xfId="34" applyFont="1" applyFill="1" applyBorder="1" applyAlignment="1" applyProtection="1">
      <alignment horizontal="left"/>
      <protection/>
    </xf>
    <xf numFmtId="0" fontId="40" fillId="5" borderId="2" xfId="0" applyFont="1" applyFill="1" applyBorder="1"/>
    <xf numFmtId="7" fontId="13" fillId="5" borderId="1" xfId="16" applyNumberFormat="1" applyFont="1" applyFill="1" applyBorder="1" applyAlignment="1">
      <alignment horizontal="center"/>
    </xf>
    <xf numFmtId="7" fontId="13" fillId="5" borderId="8" xfId="16" applyNumberFormat="1" applyFont="1" applyFill="1" applyBorder="1" applyAlignment="1">
      <alignment horizontal="center"/>
    </xf>
    <xf numFmtId="0" fontId="15" fillId="0" borderId="28" xfId="34" applyFont="1" applyFill="1" applyBorder="1" applyAlignment="1" applyProtection="1">
      <alignment horizontal="center" vertical="center"/>
      <protection/>
    </xf>
    <xf numFmtId="0" fontId="18" fillId="0" borderId="29" xfId="34" applyFont="1" applyFill="1" applyBorder="1" applyAlignment="1" applyProtection="1">
      <alignment horizontal="center" vertical="center"/>
      <protection/>
    </xf>
    <xf numFmtId="0" fontId="18" fillId="0" borderId="30" xfId="34" applyFont="1" applyFill="1" applyBorder="1" applyAlignment="1" applyProtection="1">
      <alignment horizontal="center" vertical="center"/>
      <protection/>
    </xf>
    <xf numFmtId="0" fontId="13" fillId="0" borderId="13" xfId="0" applyFont="1" applyFill="1" applyBorder="1" applyAlignment="1">
      <alignment horizontal="left" wrapText="1"/>
    </xf>
    <xf numFmtId="166" fontId="13" fillId="5" borderId="15" xfId="0" applyNumberFormat="1" applyFont="1" applyFill="1" applyBorder="1" applyAlignment="1">
      <alignment horizontal="center" vertical="top" wrapText="1"/>
    </xf>
    <xf numFmtId="0" fontId="0" fillId="7" borderId="0" xfId="0" applyFill="1"/>
    <xf numFmtId="2" fontId="0" fillId="0" borderId="0" xfId="0" applyNumberFormat="1" applyFill="1"/>
    <xf numFmtId="49" fontId="13" fillId="4" borderId="24" xfId="0" applyNumberFormat="1" applyFont="1" applyFill="1" applyBorder="1" applyAlignment="1" applyProtection="1">
      <alignment horizontal="center"/>
      <protection locked="0"/>
    </xf>
    <xf numFmtId="49" fontId="0" fillId="0" borderId="0" xfId="0" applyNumberFormat="1" applyFill="1"/>
    <xf numFmtId="49" fontId="13" fillId="4" borderId="26" xfId="0" applyNumberFormat="1" applyFont="1" applyFill="1" applyBorder="1" applyAlignment="1" applyProtection="1">
      <alignment horizontal="center"/>
      <protection locked="0"/>
    </xf>
    <xf numFmtId="49" fontId="13" fillId="4" borderId="25" xfId="0" applyNumberFormat="1" applyFont="1" applyFill="1" applyBorder="1" applyAlignment="1" applyProtection="1">
      <alignment horizontal="center" wrapText="1"/>
      <protection locked="0"/>
    </xf>
    <xf numFmtId="49" fontId="13" fillId="4" borderId="31" xfId="0" applyNumberFormat="1" applyFont="1" applyFill="1" applyBorder="1" applyAlignment="1" applyProtection="1">
      <alignment horizontal="center"/>
      <protection locked="0"/>
    </xf>
    <xf numFmtId="49" fontId="13" fillId="4" borderId="25" xfId="0" applyNumberFormat="1" applyFont="1" applyFill="1" applyBorder="1" applyAlignment="1" applyProtection="1">
      <alignment horizontal="center"/>
      <protection locked="0"/>
    </xf>
    <xf numFmtId="49" fontId="53" fillId="4" borderId="24" xfId="26" applyNumberFormat="1" applyFill="1" applyBorder="1" applyAlignment="1" applyProtection="1">
      <alignment horizontal="center"/>
      <protection locked="0"/>
    </xf>
    <xf numFmtId="49" fontId="13" fillId="4" borderId="26" xfId="0" applyNumberFormat="1" applyFont="1" applyFill="1" applyBorder="1" applyAlignment="1" applyProtection="1">
      <alignment horizontal="left" vertical="top" wrapText="1"/>
      <protection locked="0"/>
    </xf>
    <xf numFmtId="39" fontId="13" fillId="5" borderId="14" xfId="18" applyNumberFormat="1" applyFont="1" applyFill="1" applyBorder="1" applyAlignment="1">
      <alignment horizontal="center" vertical="top" wrapText="1"/>
    </xf>
    <xf numFmtId="39" fontId="13" fillId="5" borderId="1" xfId="18" applyNumberFormat="1" applyFont="1" applyFill="1" applyBorder="1" applyAlignment="1">
      <alignment horizontal="center" vertical="top" wrapText="1"/>
    </xf>
    <xf numFmtId="0" fontId="5" fillId="0" borderId="0" xfId="0" applyFont="1" applyProtection="1">
      <protection/>
    </xf>
    <xf numFmtId="0" fontId="21" fillId="8" borderId="0" xfId="0" applyFont="1" applyFill="1" applyProtection="1">
      <protection/>
    </xf>
    <xf numFmtId="0" fontId="0" fillId="8" borderId="0" xfId="0" applyFont="1" applyFill="1" applyProtection="1">
      <protection/>
    </xf>
    <xf numFmtId="0" fontId="5" fillId="7" borderId="32" xfId="0" applyFont="1" applyFill="1" applyBorder="1" applyProtection="1">
      <protection/>
    </xf>
    <xf numFmtId="0" fontId="5" fillId="8" borderId="33" xfId="0" applyFont="1" applyFill="1" applyBorder="1" applyAlignment="1" applyProtection="1">
      <alignment horizontal="right"/>
      <protection/>
    </xf>
    <xf numFmtId="0" fontId="5" fillId="8" borderId="34" xfId="0" applyFont="1" applyFill="1" applyBorder="1" applyAlignment="1" applyProtection="1">
      <alignment horizontal="right"/>
      <protection/>
    </xf>
    <xf numFmtId="0" fontId="5" fillId="11" borderId="0" xfId="0" applyFont="1" applyFill="1" applyProtection="1">
      <protection/>
    </xf>
    <xf numFmtId="0" fontId="5" fillId="0" borderId="0" xfId="0" applyFont="1" applyProtection="1">
      <protection/>
    </xf>
    <xf numFmtId="0" fontId="5" fillId="5" borderId="0" xfId="0" applyFont="1" applyFill="1" applyProtection="1">
      <protection/>
    </xf>
    <xf numFmtId="0" fontId="5" fillId="0" borderId="0" xfId="0" applyFont="1" applyFill="1" applyProtection="1">
      <protection/>
    </xf>
    <xf numFmtId="0" fontId="5" fillId="8" borderId="0" xfId="0" applyFont="1" applyFill="1" applyBorder="1" applyAlignment="1" applyProtection="1">
      <alignment horizontal="center" vertical="center"/>
      <protection/>
    </xf>
    <xf numFmtId="0" fontId="32" fillId="8" borderId="0" xfId="0" applyFont="1" applyFill="1" applyProtection="1">
      <protection/>
    </xf>
    <xf numFmtId="0" fontId="5" fillId="8" borderId="35" xfId="0" applyFont="1" applyFill="1" applyBorder="1" applyAlignment="1" applyProtection="1">
      <alignment horizontal="center" vertical="center"/>
      <protection/>
    </xf>
    <xf numFmtId="0" fontId="32" fillId="8" borderId="0" xfId="0" applyFont="1" applyFill="1" applyBorder="1" applyProtection="1">
      <protection/>
    </xf>
    <xf numFmtId="0" fontId="32" fillId="8" borderId="0" xfId="0" applyFont="1" applyFill="1" applyBorder="1" applyAlignment="1" applyProtection="1">
      <alignment horizontal="center"/>
      <protection/>
    </xf>
    <xf numFmtId="0" fontId="6" fillId="7" borderId="23" xfId="0" applyFont="1" applyFill="1" applyBorder="1" applyProtection="1">
      <protection/>
    </xf>
    <xf numFmtId="0" fontId="5" fillId="7" borderId="35" xfId="0" applyFont="1" applyFill="1" applyBorder="1" applyProtection="1">
      <protection/>
    </xf>
    <xf numFmtId="0" fontId="6" fillId="7" borderId="16" xfId="0" applyFont="1" applyFill="1" applyBorder="1" applyProtection="1">
      <protection/>
    </xf>
    <xf numFmtId="0" fontId="20" fillId="7" borderId="36" xfId="0" applyFont="1" applyFill="1" applyBorder="1" applyProtection="1">
      <protection/>
    </xf>
    <xf numFmtId="0" fontId="19" fillId="7" borderId="36" xfId="0" applyFont="1" applyFill="1" applyBorder="1" applyProtection="1">
      <protection/>
    </xf>
    <xf numFmtId="0" fontId="19" fillId="7" borderId="32" xfId="0" applyFont="1" applyFill="1" applyBorder="1" applyProtection="1">
      <protection/>
    </xf>
    <xf numFmtId="165" fontId="19" fillId="3" borderId="36" xfId="0" applyNumberFormat="1" applyFont="1" applyFill="1" applyBorder="1" applyProtection="1">
      <protection/>
    </xf>
    <xf numFmtId="165" fontId="19" fillId="3" borderId="32" xfId="0" applyNumberFormat="1" applyFont="1" applyFill="1" applyBorder="1" applyProtection="1">
      <protection/>
    </xf>
    <xf numFmtId="165" fontId="6" fillId="7" borderId="36" xfId="0" applyNumberFormat="1" applyFont="1" applyFill="1" applyBorder="1" applyProtection="1">
      <protection/>
    </xf>
    <xf numFmtId="165" fontId="19" fillId="7" borderId="36" xfId="0" applyNumberFormat="1" applyFont="1" applyFill="1" applyBorder="1" applyProtection="1">
      <protection/>
    </xf>
    <xf numFmtId="165" fontId="19" fillId="4" borderId="36" xfId="0" applyNumberFormat="1" applyFont="1" applyFill="1" applyBorder="1" applyProtection="1">
      <protection/>
    </xf>
    <xf numFmtId="165" fontId="19" fillId="4" borderId="32" xfId="0" applyNumberFormat="1" applyFont="1" applyFill="1" applyBorder="1" applyProtection="1">
      <protection/>
    </xf>
    <xf numFmtId="0" fontId="5" fillId="7" borderId="36" xfId="0" applyFont="1" applyFill="1" applyBorder="1" applyProtection="1">
      <protection/>
    </xf>
    <xf numFmtId="0" fontId="5" fillId="7" borderId="17" xfId="0" applyFont="1" applyFill="1" applyBorder="1" applyAlignment="1" applyProtection="1">
      <alignment wrapText="1"/>
      <protection/>
    </xf>
    <xf numFmtId="0" fontId="5" fillId="7" borderId="37" xfId="0" applyFont="1" applyFill="1" applyBorder="1" applyAlignment="1" applyProtection="1">
      <alignment wrapText="1"/>
      <protection/>
    </xf>
    <xf numFmtId="0" fontId="5" fillId="7" borderId="7" xfId="0" applyFont="1" applyFill="1" applyBorder="1" applyAlignment="1" applyProtection="1">
      <alignment wrapText="1"/>
      <protection/>
    </xf>
    <xf numFmtId="49" fontId="5" fillId="8" borderId="38" xfId="0" applyNumberFormat="1" applyFont="1" applyFill="1" applyBorder="1" applyAlignment="1" applyProtection="1">
      <alignment horizontal="right"/>
      <protection/>
    </xf>
    <xf numFmtId="49" fontId="5" fillId="8" borderId="33" xfId="0" applyNumberFormat="1" applyFont="1" applyFill="1" applyBorder="1" applyAlignment="1" applyProtection="1">
      <alignment horizontal="right"/>
      <protection/>
    </xf>
    <xf numFmtId="166" fontId="5" fillId="8" borderId="0" xfId="18" applyNumberFormat="1" applyFont="1" applyFill="1" applyBorder="1" applyAlignment="1" applyProtection="1">
      <alignment horizontal="right"/>
      <protection/>
    </xf>
    <xf numFmtId="2" fontId="5" fillId="8" borderId="0" xfId="0" applyNumberFormat="1" applyFont="1" applyFill="1" applyBorder="1" applyAlignment="1" applyProtection="1">
      <alignment horizontal="right"/>
      <protection/>
    </xf>
    <xf numFmtId="4" fontId="5" fillId="8" borderId="0" xfId="18" applyNumberFormat="1" applyFont="1" applyFill="1" applyBorder="1" applyAlignment="1" applyProtection="1">
      <alignment horizontal="right"/>
      <protection/>
    </xf>
    <xf numFmtId="165" fontId="5" fillId="8" borderId="39" xfId="0" applyNumberFormat="1" applyFont="1" applyFill="1" applyBorder="1" applyAlignment="1" applyProtection="1">
      <alignment horizontal="right"/>
      <protection/>
    </xf>
    <xf numFmtId="166" fontId="5" fillId="8" borderId="39" xfId="0" applyNumberFormat="1" applyFont="1" applyFill="1" applyBorder="1" applyAlignment="1" applyProtection="1">
      <alignment horizontal="right"/>
      <protection/>
    </xf>
    <xf numFmtId="164" fontId="5" fillId="8" borderId="39" xfId="18" applyNumberFormat="1" applyFont="1" applyFill="1" applyBorder="1" applyAlignment="1" applyProtection="1">
      <alignment horizontal="right"/>
      <protection/>
    </xf>
    <xf numFmtId="164" fontId="5" fillId="8" borderId="33" xfId="18" applyNumberFormat="1" applyFont="1" applyFill="1" applyBorder="1" applyAlignment="1" applyProtection="1">
      <alignment horizontal="right"/>
      <protection/>
    </xf>
    <xf numFmtId="0" fontId="5" fillId="8" borderId="38" xfId="0" applyFont="1" applyFill="1" applyBorder="1" applyAlignment="1" applyProtection="1">
      <alignment horizontal="right"/>
      <protection/>
    </xf>
    <xf numFmtId="0" fontId="5" fillId="8" borderId="39" xfId="0" applyFont="1" applyFill="1" applyBorder="1" applyAlignment="1" applyProtection="1">
      <alignment horizontal="right"/>
      <protection/>
    </xf>
    <xf numFmtId="49" fontId="5" fillId="8" borderId="40" xfId="0" applyNumberFormat="1" applyFont="1" applyFill="1" applyBorder="1" applyAlignment="1" applyProtection="1">
      <alignment horizontal="right"/>
      <protection/>
    </xf>
    <xf numFmtId="49" fontId="5" fillId="8" borderId="34" xfId="0" applyNumberFormat="1" applyFont="1" applyFill="1" applyBorder="1" applyAlignment="1" applyProtection="1">
      <alignment horizontal="right"/>
      <protection/>
    </xf>
    <xf numFmtId="165" fontId="5" fillId="8" borderId="0" xfId="0" applyNumberFormat="1" applyFont="1" applyFill="1" applyBorder="1" applyAlignment="1" applyProtection="1">
      <alignment horizontal="right"/>
      <protection/>
    </xf>
    <xf numFmtId="164" fontId="5" fillId="8" borderId="0" xfId="18" applyNumberFormat="1" applyFont="1" applyFill="1" applyBorder="1" applyAlignment="1" applyProtection="1">
      <alignment horizontal="right"/>
      <protection/>
    </xf>
    <xf numFmtId="164" fontId="5" fillId="8" borderId="34" xfId="18" applyNumberFormat="1" applyFont="1" applyFill="1" applyBorder="1" applyAlignment="1" applyProtection="1">
      <alignment horizontal="right"/>
      <protection/>
    </xf>
    <xf numFmtId="0" fontId="5" fillId="8" borderId="40" xfId="0" applyFont="1" applyFill="1" applyBorder="1" applyAlignment="1" applyProtection="1">
      <alignment horizontal="right"/>
      <protection/>
    </xf>
    <xf numFmtId="0" fontId="5" fillId="8" borderId="0" xfId="0" applyFont="1" applyFill="1" applyBorder="1" applyAlignment="1" applyProtection="1">
      <alignment horizontal="right"/>
      <protection/>
    </xf>
    <xf numFmtId="0" fontId="5" fillId="11" borderId="0" xfId="0" applyFont="1" applyFill="1" applyProtection="1">
      <protection/>
    </xf>
    <xf numFmtId="0" fontId="5" fillId="7" borderId="0" xfId="0" applyFont="1" applyFill="1" applyProtection="1">
      <protection/>
    </xf>
    <xf numFmtId="168" fontId="9" fillId="0" borderId="0" xfId="0" applyNumberFormat="1" applyFont="1" applyFill="1" applyAlignment="1">
      <alignment wrapText="1"/>
    </xf>
    <xf numFmtId="49" fontId="9" fillId="0" borderId="0" xfId="0" applyNumberFormat="1" applyFont="1" applyFill="1" applyAlignment="1">
      <alignment wrapText="1"/>
    </xf>
    <xf numFmtId="166" fontId="9" fillId="0" borderId="0" xfId="0" applyNumberFormat="1" applyFont="1" applyFill="1" applyAlignment="1">
      <alignment wrapText="1"/>
    </xf>
    <xf numFmtId="2" fontId="9" fillId="0" borderId="0" xfId="0" applyNumberFormat="1" applyFont="1" applyFill="1" applyAlignment="1">
      <alignment wrapText="1"/>
    </xf>
    <xf numFmtId="2" fontId="0" fillId="0" borderId="0" xfId="0" applyNumberFormat="1" applyAlignment="1">
      <alignment wrapText="1"/>
    </xf>
    <xf numFmtId="49" fontId="0" fillId="0" borderId="0" xfId="0" applyNumberFormat="1" applyFont="1" applyAlignment="1">
      <alignment wrapText="1"/>
    </xf>
    <xf numFmtId="49" fontId="0" fillId="0" borderId="0" xfId="0" applyNumberFormat="1" applyAlignment="1">
      <alignment wrapText="1"/>
    </xf>
    <xf numFmtId="49" fontId="0" fillId="0" borderId="0" xfId="0" applyNumberFormat="1"/>
    <xf numFmtId="49" fontId="0" fillId="7" borderId="0" xfId="0" applyNumberFormat="1" applyFill="1"/>
    <xf numFmtId="166" fontId="0" fillId="0" borderId="0" xfId="0" applyNumberFormat="1" applyAlignment="1">
      <alignment wrapText="1"/>
    </xf>
    <xf numFmtId="166" fontId="0" fillId="0" borderId="0" xfId="0" applyNumberFormat="1"/>
    <xf numFmtId="166" fontId="0" fillId="7" borderId="0" xfId="0" applyNumberFormat="1" applyFill="1"/>
    <xf numFmtId="2" fontId="0" fillId="7" borderId="0" xfId="0" applyNumberFormat="1" applyFill="1"/>
    <xf numFmtId="166" fontId="0" fillId="0" borderId="0" xfId="0" applyNumberFormat="1" applyFill="1" applyAlignment="1">
      <alignment wrapText="1"/>
    </xf>
    <xf numFmtId="166" fontId="0" fillId="0" borderId="0" xfId="0" applyNumberFormat="1" applyFill="1"/>
    <xf numFmtId="2" fontId="0" fillId="0" borderId="0" xfId="0" applyNumberFormat="1" applyFill="1" applyAlignment="1">
      <alignment wrapText="1"/>
    </xf>
    <xf numFmtId="49" fontId="0" fillId="0" borderId="0" xfId="0" applyNumberFormat="1" applyFill="1" applyAlignment="1">
      <alignment wrapText="1"/>
    </xf>
    <xf numFmtId="2" fontId="52" fillId="7" borderId="17" xfId="34" applyNumberFormat="1" applyFill="1" applyBorder="1" applyAlignment="1" applyProtection="1">
      <alignment horizontal="center" vertical="center"/>
      <protection/>
    </xf>
    <xf numFmtId="167" fontId="0" fillId="0" borderId="0" xfId="0" applyNumberFormat="1" applyFont="1" applyAlignment="1">
      <alignment horizontal="center" wrapText="1"/>
    </xf>
    <xf numFmtId="166" fontId="13" fillId="4" borderId="1" xfId="0" applyNumberFormat="1" applyFont="1" applyFill="1" applyBorder="1" applyAlignment="1" applyProtection="1">
      <alignment horizontal="center" vertical="center" wrapText="1"/>
      <protection/>
    </xf>
    <xf numFmtId="0" fontId="5" fillId="0" borderId="0" xfId="0" applyFont="1" applyAlignment="1" applyProtection="1">
      <alignment horizontal="center"/>
      <protection/>
    </xf>
    <xf numFmtId="0" fontId="21" fillId="8" borderId="0" xfId="0" applyFont="1" applyFill="1" applyAlignment="1" applyProtection="1">
      <alignment horizontal="center"/>
      <protection/>
    </xf>
    <xf numFmtId="0" fontId="0" fillId="8" borderId="0" xfId="0" applyFont="1" applyFill="1" applyAlignment="1" applyProtection="1">
      <alignment horizontal="center"/>
      <protection/>
    </xf>
    <xf numFmtId="0" fontId="5" fillId="7" borderId="32" xfId="0" applyFont="1" applyFill="1" applyBorder="1" applyAlignment="1" applyProtection="1">
      <alignment horizontal="center"/>
      <protection/>
    </xf>
    <xf numFmtId="0" fontId="6" fillId="7" borderId="7" xfId="0" applyFont="1" applyFill="1" applyBorder="1" applyAlignment="1" applyProtection="1">
      <alignment horizontal="center" wrapText="1"/>
      <protection/>
    </xf>
    <xf numFmtId="0" fontId="5" fillId="11" borderId="0" xfId="0" applyFont="1" applyFill="1" applyAlignment="1" applyProtection="1">
      <alignment horizontal="center"/>
      <protection/>
    </xf>
    <xf numFmtId="0" fontId="13" fillId="0" borderId="0" xfId="0" applyNumberFormat="1" applyFont="1" applyFill="1" applyBorder="1" applyAlignment="1" applyProtection="1">
      <alignment horizontal="left" vertical="top" wrapText="1"/>
      <protection locked="0"/>
    </xf>
    <xf numFmtId="0" fontId="13" fillId="5" borderId="3" xfId="0" applyFont="1" applyFill="1" applyBorder="1" applyAlignment="1">
      <alignment horizontal="left" wrapText="1"/>
    </xf>
    <xf numFmtId="2" fontId="13" fillId="0" borderId="8" xfId="18" applyNumberFormat="1" applyFont="1" applyBorder="1" applyAlignment="1">
      <alignment horizontal="center"/>
    </xf>
    <xf numFmtId="0" fontId="13" fillId="0" borderId="3" xfId="0" applyFont="1" applyFill="1" applyBorder="1" applyAlignment="1">
      <alignment vertical="top" wrapText="1"/>
    </xf>
    <xf numFmtId="166" fontId="13" fillId="0" borderId="8" xfId="16" applyNumberFormat="1" applyFont="1" applyFill="1" applyBorder="1" applyAlignment="1">
      <alignment horizontal="center"/>
    </xf>
    <xf numFmtId="0" fontId="0" fillId="0" borderId="0" xfId="0" applyProtection="1">
      <protection/>
    </xf>
    <xf numFmtId="0" fontId="0" fillId="0" borderId="0" xfId="0" applyFill="1" applyProtection="1">
      <protection/>
    </xf>
    <xf numFmtId="0" fontId="0" fillId="0" borderId="0" xfId="0" applyAlignment="1" applyProtection="1">
      <alignment horizontal="right"/>
      <protection/>
    </xf>
    <xf numFmtId="0" fontId="0" fillId="12" borderId="0" xfId="0" applyFill="1" applyProtection="1">
      <protection/>
    </xf>
    <xf numFmtId="0" fontId="10" fillId="11" borderId="0" xfId="0" applyFont="1" applyFill="1" applyAlignment="1" applyProtection="1">
      <alignment horizontal="center" wrapText="1"/>
      <protection/>
    </xf>
    <xf numFmtId="0" fontId="10" fillId="0" borderId="0" xfId="0" applyFont="1" applyFill="1" applyAlignment="1" applyProtection="1">
      <alignment horizontal="center" wrapText="1"/>
      <protection/>
    </xf>
    <xf numFmtId="9" fontId="0" fillId="0" borderId="0" xfId="0" applyNumberFormat="1" applyProtection="1">
      <protection/>
    </xf>
    <xf numFmtId="0" fontId="0" fillId="0" borderId="0" xfId="0" applyFont="1" applyProtection="1">
      <protection/>
    </xf>
    <xf numFmtId="0" fontId="0" fillId="0" borderId="0" xfId="0" applyFont="1" applyProtection="1">
      <protection/>
    </xf>
    <xf numFmtId="9" fontId="0" fillId="0" borderId="0" xfId="0" applyNumberFormat="1" applyFont="1" applyProtection="1">
      <protection/>
    </xf>
    <xf numFmtId="0" fontId="8" fillId="0" borderId="0" xfId="0" applyFont="1" applyAlignment="1" applyProtection="1">
      <alignment wrapText="1"/>
      <protection/>
    </xf>
    <xf numFmtId="0" fontId="8" fillId="0" borderId="41" xfId="0" applyFont="1" applyFill="1" applyBorder="1" applyAlignment="1" applyProtection="1">
      <alignment horizontal="right" wrapText="1"/>
      <protection/>
    </xf>
    <xf numFmtId="0" fontId="0" fillId="0" borderId="0" xfId="0" applyFill="1" applyBorder="1" applyProtection="1">
      <protection/>
    </xf>
    <xf numFmtId="0" fontId="0" fillId="0" borderId="41" xfId="0" applyFill="1" applyBorder="1" applyProtection="1">
      <protection/>
    </xf>
    <xf numFmtId="0" fontId="8" fillId="0" borderId="0" xfId="0" applyFont="1" applyFill="1" applyAlignment="1" applyProtection="1">
      <alignment horizontal="right" wrapText="1"/>
      <protection/>
    </xf>
    <xf numFmtId="0" fontId="0" fillId="0" borderId="0" xfId="0" applyFont="1" applyFill="1" applyProtection="1">
      <protection/>
    </xf>
    <xf numFmtId="1" fontId="0" fillId="0" borderId="0" xfId="0" applyNumberFormat="1" applyFont="1" applyFill="1" applyAlignment="1" applyProtection="1">
      <alignment horizontal="left"/>
      <protection/>
    </xf>
    <xf numFmtId="0" fontId="36" fillId="0" borderId="0" xfId="0" applyFont="1" applyAlignment="1" applyProtection="1">
      <alignment horizontal="left" vertical="center"/>
      <protection/>
    </xf>
    <xf numFmtId="0" fontId="5" fillId="0" borderId="35" xfId="0" applyFont="1" applyBorder="1" applyAlignment="1" applyProtection="1">
      <alignment horizontal="center"/>
      <protection/>
    </xf>
    <xf numFmtId="0" fontId="5" fillId="0" borderId="35" xfId="0" applyFont="1" applyBorder="1" applyProtection="1">
      <protection/>
    </xf>
    <xf numFmtId="0" fontId="6" fillId="8" borderId="13" xfId="0" applyFont="1" applyFill="1" applyBorder="1" applyAlignment="1" applyProtection="1">
      <alignment horizontal="right" vertical="center" wrapText="1"/>
      <protection/>
    </xf>
    <xf numFmtId="0" fontId="5" fillId="8" borderId="42" xfId="0" applyFont="1" applyFill="1" applyBorder="1" applyAlignment="1" applyProtection="1">
      <alignment horizontal="center" vertical="center" wrapText="1"/>
      <protection/>
    </xf>
    <xf numFmtId="0" fontId="5" fillId="8" borderId="43" xfId="0" applyFont="1" applyFill="1" applyBorder="1" applyAlignment="1" applyProtection="1">
      <alignment horizontal="center" vertical="center" wrapText="1"/>
      <protection/>
    </xf>
    <xf numFmtId="0" fontId="21" fillId="11" borderId="0" xfId="0" applyFont="1" applyFill="1" applyProtection="1">
      <protection/>
    </xf>
    <xf numFmtId="0" fontId="21" fillId="0" borderId="0" xfId="0" applyFont="1" applyFill="1" applyProtection="1">
      <protection/>
    </xf>
    <xf numFmtId="0" fontId="6" fillId="8" borderId="23" xfId="0" applyFont="1" applyFill="1" applyBorder="1" applyAlignment="1" applyProtection="1">
      <alignment horizontal="right" vertical="center" wrapText="1"/>
      <protection/>
    </xf>
    <xf numFmtId="0" fontId="5" fillId="8" borderId="44" xfId="0" applyFont="1" applyFill="1" applyBorder="1" applyAlignment="1" applyProtection="1">
      <alignment horizontal="center" vertical="center" wrapText="1"/>
      <protection/>
    </xf>
    <xf numFmtId="0" fontId="5" fillId="8" borderId="44" xfId="0" applyFont="1" applyFill="1" applyBorder="1" applyAlignment="1" applyProtection="1">
      <alignment horizontal="center" vertical="center" wrapText="1"/>
      <protection/>
    </xf>
    <xf numFmtId="0" fontId="5" fillId="8" borderId="45" xfId="0" applyFont="1" applyFill="1" applyBorder="1" applyAlignment="1" applyProtection="1">
      <alignment horizontal="center" vertical="center" wrapText="1"/>
      <protection/>
    </xf>
    <xf numFmtId="0" fontId="21" fillId="0" borderId="0" xfId="0" applyFont="1" applyProtection="1">
      <protection/>
    </xf>
    <xf numFmtId="0" fontId="35" fillId="7" borderId="16" xfId="0" applyFont="1" applyFill="1" applyBorder="1" applyAlignment="1" applyProtection="1">
      <alignment vertical="center" wrapText="1"/>
      <protection/>
    </xf>
    <xf numFmtId="0" fontId="34" fillId="7" borderId="37" xfId="0" applyFont="1" applyFill="1" applyBorder="1" applyAlignment="1" applyProtection="1">
      <alignment horizontal="center" vertical="center" wrapText="1"/>
      <protection/>
    </xf>
    <xf numFmtId="0" fontId="5" fillId="8" borderId="0" xfId="0" applyFont="1" applyFill="1" applyAlignment="1" applyProtection="1">
      <alignment horizontal="left"/>
      <protection/>
    </xf>
    <xf numFmtId="3" fontId="5" fillId="11" borderId="0" xfId="0" applyNumberFormat="1" applyFont="1" applyFill="1" applyProtection="1">
      <protection/>
    </xf>
    <xf numFmtId="3" fontId="5" fillId="0" borderId="0" xfId="0" applyNumberFormat="1" applyFont="1" applyProtection="1">
      <protection/>
    </xf>
    <xf numFmtId="44" fontId="0" fillId="0" borderId="0" xfId="16" applyNumberFormat="1" applyFont="1" applyFill="1"/>
    <xf numFmtId="0" fontId="5" fillId="0" borderId="0" xfId="0" applyFont="1" applyFill="1" applyBorder="1" applyProtection="1">
      <protection/>
    </xf>
    <xf numFmtId="0" fontId="17" fillId="0" borderId="0" xfId="0" applyFont="1" applyFill="1" applyAlignment="1">
      <alignment horizontal="left" vertical="top"/>
    </xf>
    <xf numFmtId="14" fontId="9" fillId="0" borderId="0" xfId="0" applyNumberFormat="1" applyFont="1" applyFill="1" applyAlignment="1">
      <alignment wrapText="1"/>
    </xf>
    <xf numFmtId="0" fontId="5" fillId="0" borderId="0" xfId="0" applyFont="1" applyFill="1" applyBorder="1"/>
    <xf numFmtId="4" fontId="21" fillId="5" borderId="0" xfId="0" applyNumberFormat="1" applyFont="1" applyFill="1"/>
    <xf numFmtId="2" fontId="19" fillId="5" borderId="0" xfId="0" applyNumberFormat="1" applyFont="1" applyFill="1" applyBorder="1"/>
    <xf numFmtId="4" fontId="0" fillId="0" borderId="0" xfId="0" applyNumberFormat="1" applyFill="1" applyAlignment="1">
      <alignment wrapText="1"/>
    </xf>
    <xf numFmtId="0" fontId="56" fillId="0" borderId="0" xfId="0" applyFont="1"/>
    <xf numFmtId="0" fontId="0" fillId="0" borderId="0" xfId="31" applyFont="1" applyBorder="1">
      <alignment/>
      <protection/>
    </xf>
    <xf numFmtId="0" fontId="0" fillId="0" borderId="0" xfId="31" applyFont="1">
      <alignment/>
      <protection/>
    </xf>
    <xf numFmtId="0" fontId="0" fillId="0" borderId="0" xfId="31" applyFill="1" applyBorder="1">
      <alignment/>
      <protection/>
    </xf>
    <xf numFmtId="0" fontId="0" fillId="0" borderId="0" xfId="31" applyFont="1" applyFill="1">
      <alignment/>
      <protection/>
    </xf>
    <xf numFmtId="165" fontId="5" fillId="4" borderId="4" xfId="0" applyNumberFormat="1" applyFont="1" applyFill="1" applyBorder="1" applyAlignment="1" applyProtection="1">
      <alignment wrapText="1"/>
      <protection/>
    </xf>
    <xf numFmtId="0" fontId="5" fillId="7" borderId="46" xfId="0" applyFont="1" applyFill="1" applyBorder="1" applyAlignment="1" applyProtection="1">
      <alignment wrapText="1"/>
      <protection/>
    </xf>
    <xf numFmtId="165" fontId="5" fillId="7" borderId="46" xfId="0" applyNumberFormat="1" applyFont="1" applyFill="1" applyBorder="1" applyAlignment="1" applyProtection="1">
      <alignment wrapText="1"/>
      <protection/>
    </xf>
    <xf numFmtId="165" fontId="19" fillId="7" borderId="32" xfId="0" applyNumberFormat="1" applyFont="1" applyFill="1" applyBorder="1" applyProtection="1">
      <protection/>
    </xf>
    <xf numFmtId="165" fontId="5" fillId="7" borderId="47" xfId="0" applyNumberFormat="1" applyFont="1" applyFill="1" applyBorder="1" applyAlignment="1" applyProtection="1">
      <alignment wrapText="1"/>
      <protection/>
    </xf>
    <xf numFmtId="0" fontId="5" fillId="7" borderId="45" xfId="0" applyFont="1" applyFill="1" applyBorder="1" applyAlignment="1" applyProtection="1">
      <alignment wrapText="1"/>
      <protection/>
    </xf>
    <xf numFmtId="0" fontId="57" fillId="0" borderId="0" xfId="0" applyFont="1" applyAlignment="1">
      <alignment vertical="top"/>
    </xf>
    <xf numFmtId="0" fontId="0" fillId="0" borderId="0" xfId="0" applyAlignment="1">
      <alignment vertical="top"/>
    </xf>
    <xf numFmtId="14" fontId="0" fillId="0" borderId="0" xfId="0" applyNumberFormat="1"/>
    <xf numFmtId="0" fontId="0" fillId="0" borderId="0" xfId="0" applyNumberFormat="1"/>
    <xf numFmtId="0" fontId="5" fillId="7" borderId="48" xfId="0" applyFont="1" applyFill="1" applyBorder="1" applyAlignment="1" applyProtection="1">
      <alignment wrapText="1"/>
      <protection/>
    </xf>
    <xf numFmtId="0" fontId="25" fillId="0" borderId="0" xfId="34" applyFont="1" applyFill="1" applyAlignment="1" applyProtection="1">
      <alignment vertical="center"/>
      <protection/>
    </xf>
    <xf numFmtId="0" fontId="28" fillId="0" borderId="0" xfId="34" applyFont="1" applyFill="1" applyAlignment="1" applyProtection="1">
      <alignment horizontal="center" vertical="center"/>
      <protection/>
    </xf>
    <xf numFmtId="0" fontId="15" fillId="0" borderId="2" xfId="34" applyFont="1" applyFill="1" applyBorder="1" applyAlignment="1" applyProtection="1">
      <alignment horizontal="center" vertical="center"/>
      <protection/>
    </xf>
    <xf numFmtId="0" fontId="15" fillId="0" borderId="0" xfId="34" applyFont="1" applyFill="1" applyBorder="1" applyAlignment="1" applyProtection="1">
      <alignment horizontal="center" vertical="center"/>
      <protection/>
    </xf>
    <xf numFmtId="0" fontId="15" fillId="0" borderId="0" xfId="34" applyFont="1" applyFill="1" applyAlignment="1" applyProtection="1">
      <alignment vertical="center"/>
      <protection/>
    </xf>
    <xf numFmtId="0" fontId="22" fillId="0" borderId="0" xfId="34" applyFont="1" applyFill="1" applyAlignment="1" applyProtection="1">
      <alignment horizontal="left" vertical="center"/>
      <protection/>
    </xf>
    <xf numFmtId="14" fontId="29" fillId="0" borderId="0" xfId="0" applyNumberFormat="1" applyFont="1" applyFill="1" applyBorder="1" applyAlignment="1">
      <alignment horizontal="center"/>
    </xf>
    <xf numFmtId="9" fontId="29" fillId="5" borderId="9" xfId="0" applyNumberFormat="1" applyFont="1" applyFill="1" applyBorder="1" applyAlignment="1">
      <alignment horizontal="center"/>
    </xf>
    <xf numFmtId="0" fontId="13" fillId="5" borderId="9" xfId="34" applyFont="1" applyFill="1" applyBorder="1" applyAlignment="1" applyProtection="1">
      <alignment horizontal="center"/>
      <protection/>
    </xf>
    <xf numFmtId="170" fontId="26" fillId="5" borderId="9" xfId="0" applyNumberFormat="1" applyFont="1" applyFill="1" applyBorder="1" applyAlignment="1">
      <alignment horizontal="left"/>
    </xf>
    <xf numFmtId="0" fontId="13" fillId="5" borderId="10" xfId="34" applyFont="1" applyFill="1" applyBorder="1" applyAlignment="1" applyProtection="1">
      <alignment horizontal="center"/>
      <protection/>
    </xf>
    <xf numFmtId="0" fontId="58" fillId="5" borderId="0" xfId="26" applyFont="1" applyFill="1" applyBorder="1" applyAlignment="1" applyProtection="1">
      <alignment horizontal="left"/>
      <protection/>
    </xf>
    <xf numFmtId="0" fontId="3" fillId="5" borderId="0" xfId="34" applyFont="1" applyFill="1" applyBorder="1" applyAlignment="1" applyProtection="1">
      <alignment horizontal="left" wrapText="1"/>
      <protection/>
    </xf>
    <xf numFmtId="49" fontId="5" fillId="8" borderId="23" xfId="0" applyNumberFormat="1" applyFont="1" applyFill="1" applyBorder="1" applyAlignment="1" applyProtection="1">
      <alignment horizontal="right"/>
      <protection/>
    </xf>
    <xf numFmtId="49" fontId="5" fillId="8" borderId="48" xfId="0" applyNumberFormat="1" applyFont="1" applyFill="1" applyBorder="1" applyAlignment="1" applyProtection="1">
      <alignment horizontal="right"/>
      <protection/>
    </xf>
    <xf numFmtId="0" fontId="13" fillId="0" borderId="0" xfId="34" applyFont="1" applyFill="1" applyBorder="1" applyAlignment="1" applyProtection="1">
      <alignment horizontal="center"/>
      <protection/>
    </xf>
    <xf numFmtId="0" fontId="13" fillId="0" borderId="2" xfId="34" applyFont="1" applyFill="1" applyBorder="1" applyAlignment="1" applyProtection="1">
      <alignment horizontal="center"/>
      <protection/>
    </xf>
    <xf numFmtId="10" fontId="13" fillId="0" borderId="0" xfId="0" applyNumberFormat="1" applyFont="1" applyFill="1" applyBorder="1" applyAlignment="1">
      <alignment horizontal="center"/>
    </xf>
    <xf numFmtId="166" fontId="13" fillId="4" borderId="25" xfId="0" applyNumberFormat="1" applyFont="1" applyFill="1" applyBorder="1" applyAlignment="1" applyProtection="1">
      <alignment horizontal="center"/>
      <protection locked="0"/>
    </xf>
    <xf numFmtId="168" fontId="13" fillId="4" borderId="26" xfId="0" applyNumberFormat="1" applyFont="1" applyFill="1" applyBorder="1" applyAlignment="1" applyProtection="1">
      <alignment horizontal="center"/>
      <protection locked="0"/>
    </xf>
    <xf numFmtId="0" fontId="9" fillId="0" borderId="0" xfId="0" applyNumberFormat="1" applyFont="1" applyFill="1" applyAlignment="1">
      <alignment wrapText="1"/>
    </xf>
    <xf numFmtId="0" fontId="0" fillId="13" borderId="0" xfId="0" applyFill="1" applyAlignment="1">
      <alignment wrapText="1"/>
    </xf>
    <xf numFmtId="168" fontId="9" fillId="13" borderId="0" xfId="0" applyNumberFormat="1" applyFont="1" applyFill="1" applyAlignment="1">
      <alignment wrapText="1"/>
    </xf>
    <xf numFmtId="0" fontId="1" fillId="0" borderId="0" xfId="34" applyFont="1" applyFill="1" applyBorder="1" applyAlignment="1" applyProtection="1">
      <alignment horizontal="justify" vertical="top" wrapText="1"/>
      <protection/>
    </xf>
    <xf numFmtId="0" fontId="22" fillId="0" borderId="17" xfId="34" applyFont="1" applyFill="1" applyBorder="1" applyAlignment="1" applyProtection="1">
      <alignment horizontal="center" vertical="center"/>
      <protection locked="0"/>
    </xf>
    <xf numFmtId="7" fontId="13" fillId="14" borderId="1" xfId="0" applyNumberFormat="1" applyFont="1" applyFill="1" applyBorder="1" applyAlignment="1">
      <alignment horizontal="center"/>
    </xf>
    <xf numFmtId="0" fontId="55" fillId="15" borderId="1" xfId="0" applyFont="1" applyFill="1" applyBorder="1" applyAlignment="1">
      <alignment horizontal="center"/>
    </xf>
    <xf numFmtId="0" fontId="0" fillId="0" borderId="0" xfId="0" applyAlignment="1">
      <alignment horizontal="center"/>
    </xf>
    <xf numFmtId="0" fontId="0" fillId="0" borderId="0" xfId="0" applyAlignment="1">
      <alignment horizontal="right"/>
    </xf>
    <xf numFmtId="0" fontId="0" fillId="16" borderId="1" xfId="0" applyFill="1" applyBorder="1" applyAlignment="1" applyProtection="1">
      <alignment horizontal="center" wrapText="1"/>
      <protection locked="0"/>
    </xf>
    <xf numFmtId="0" fontId="0" fillId="16" borderId="49" xfId="0" applyFill="1" applyBorder="1" applyAlignment="1" applyProtection="1">
      <alignment horizontal="center" wrapText="1"/>
      <protection locked="0"/>
    </xf>
    <xf numFmtId="0" fontId="52" fillId="4" borderId="24" xfId="34" applyNumberFormat="1" applyFill="1" applyBorder="1" applyAlignment="1" applyProtection="1">
      <alignment horizontal="center" vertical="center"/>
      <protection/>
    </xf>
    <xf numFmtId="0" fontId="52" fillId="14" borderId="24" xfId="34" applyNumberFormat="1" applyFill="1" applyBorder="1" applyAlignment="1" applyProtection="1">
      <alignment horizontal="center" vertical="center"/>
      <protection/>
    </xf>
    <xf numFmtId="0" fontId="13" fillId="6" borderId="18" xfId="0" applyFont="1" applyFill="1" applyBorder="1"/>
    <xf numFmtId="0" fontId="25" fillId="6" borderId="19" xfId="34" applyFont="1" applyFill="1" applyBorder="1" applyAlignment="1" applyProtection="1">
      <alignment horizontal="left" vertical="center"/>
      <protection/>
    </xf>
    <xf numFmtId="0" fontId="25" fillId="6" borderId="19" xfId="34" applyFont="1" applyFill="1" applyBorder="1" applyAlignment="1" applyProtection="1">
      <alignment vertical="center"/>
      <protection/>
    </xf>
    <xf numFmtId="0" fontId="25" fillId="6" borderId="19" xfId="34" applyFont="1" applyFill="1" applyBorder="1" applyAlignment="1" applyProtection="1">
      <alignment horizontal="center" vertical="center"/>
      <protection/>
    </xf>
    <xf numFmtId="0" fontId="28" fillId="6" borderId="20" xfId="34" applyFont="1" applyFill="1" applyBorder="1" applyAlignment="1" applyProtection="1">
      <alignment horizontal="center" vertical="center"/>
      <protection/>
    </xf>
    <xf numFmtId="0" fontId="15" fillId="5" borderId="21" xfId="34" applyFont="1" applyFill="1" applyBorder="1" applyAlignment="1" applyProtection="1">
      <alignment horizontal="center" vertical="center"/>
      <protection/>
    </xf>
    <xf numFmtId="0" fontId="14" fillId="5" borderId="21" xfId="34" applyFont="1" applyFill="1" applyBorder="1" applyAlignment="1" applyProtection="1">
      <alignment horizontal="center"/>
      <protection/>
    </xf>
    <xf numFmtId="0" fontId="13" fillId="0" borderId="2" xfId="0" applyFont="1" applyFill="1" applyBorder="1"/>
    <xf numFmtId="0" fontId="17" fillId="0" borderId="0" xfId="0" applyFont="1" applyFill="1" applyBorder="1" applyAlignment="1">
      <alignment horizontal="left" vertical="top"/>
    </xf>
    <xf numFmtId="0" fontId="14" fillId="0" borderId="21" xfId="34" applyFont="1" applyFill="1" applyBorder="1" applyAlignment="1" applyProtection="1">
      <alignment horizontal="center"/>
      <protection/>
    </xf>
    <xf numFmtId="0" fontId="1" fillId="5" borderId="9" xfId="34" applyFont="1" applyFill="1" applyBorder="1" applyAlignment="1" applyProtection="1">
      <alignment horizontal="justify" wrapText="1"/>
      <protection/>
    </xf>
    <xf numFmtId="0" fontId="52" fillId="5" borderId="9" xfId="34" applyFill="1" applyBorder="1" applyAlignment="1" applyProtection="1">
      <alignment horizontal="left" vertical="top" wrapText="1"/>
      <protection/>
    </xf>
    <xf numFmtId="2" fontId="52" fillId="7" borderId="25" xfId="34" applyNumberFormat="1" applyFill="1" applyBorder="1" applyAlignment="1" applyProtection="1">
      <alignment horizontal="center" vertical="center"/>
      <protection/>
    </xf>
    <xf numFmtId="0" fontId="14" fillId="5" borderId="9" xfId="34" applyFont="1" applyFill="1" applyBorder="1" applyAlignment="1" applyProtection="1">
      <alignment horizontal="center"/>
      <protection/>
    </xf>
    <xf numFmtId="0" fontId="14" fillId="5" borderId="10" xfId="34" applyFont="1" applyFill="1" applyBorder="1" applyAlignment="1" applyProtection="1">
      <alignment horizontal="center"/>
      <protection/>
    </xf>
    <xf numFmtId="0" fontId="13" fillId="0" borderId="0" xfId="34" applyFont="1" applyFill="1" applyBorder="1" applyAlignment="1" applyProtection="1">
      <alignment horizontal="center" vertical="center"/>
      <protection locked="0"/>
    </xf>
    <xf numFmtId="0" fontId="5" fillId="7" borderId="38" xfId="0" applyFont="1" applyFill="1" applyBorder="1" applyAlignment="1" applyProtection="1">
      <alignment wrapText="1"/>
      <protection/>
    </xf>
    <xf numFmtId="0" fontId="5" fillId="8" borderId="39" xfId="0" applyFont="1" applyFill="1" applyBorder="1" applyAlignment="1" applyProtection="1">
      <alignment horizontal="center"/>
      <protection/>
    </xf>
    <xf numFmtId="0" fontId="5" fillId="8" borderId="0" xfId="0" applyFont="1" applyFill="1" applyBorder="1" applyAlignment="1" applyProtection="1">
      <alignment horizontal="center"/>
      <protection/>
    </xf>
    <xf numFmtId="0" fontId="6" fillId="7" borderId="30" xfId="0" applyFont="1" applyFill="1" applyBorder="1" applyAlignment="1" applyProtection="1">
      <alignment horizontal="center" wrapText="1"/>
      <protection/>
    </xf>
    <xf numFmtId="0" fontId="5" fillId="8" borderId="12" xfId="0" applyFont="1" applyFill="1" applyBorder="1" applyAlignment="1" applyProtection="1">
      <alignment horizontal="center"/>
      <protection/>
    </xf>
    <xf numFmtId="0" fontId="5" fillId="8" borderId="50" xfId="0" applyFont="1" applyFill="1" applyBorder="1" applyAlignment="1" applyProtection="1">
      <alignment horizontal="center"/>
      <protection/>
    </xf>
    <xf numFmtId="0" fontId="5" fillId="8" borderId="51" xfId="0" applyFont="1" applyFill="1" applyBorder="1" applyAlignment="1" applyProtection="1">
      <alignment horizontal="center"/>
      <protection/>
    </xf>
    <xf numFmtId="0" fontId="5" fillId="8" borderId="38" xfId="0" applyFont="1" applyFill="1" applyBorder="1" applyAlignment="1" applyProtection="1">
      <alignment horizontal="center"/>
      <protection/>
    </xf>
    <xf numFmtId="0" fontId="5" fillId="8" borderId="40" xfId="0" applyFont="1" applyFill="1" applyBorder="1" applyAlignment="1" applyProtection="1">
      <alignment horizontal="center"/>
      <protection/>
    </xf>
    <xf numFmtId="0" fontId="5" fillId="8" borderId="23" xfId="0" applyFont="1" applyFill="1" applyBorder="1" applyAlignment="1" applyProtection="1">
      <alignment horizontal="center"/>
      <protection/>
    </xf>
    <xf numFmtId="0" fontId="59" fillId="0" borderId="1" xfId="0" applyFont="1" applyBorder="1" applyAlignment="1">
      <alignment horizontal="center"/>
    </xf>
    <xf numFmtId="0" fontId="59" fillId="16" borderId="1" xfId="0" applyFont="1" applyFill="1" applyBorder="1" applyAlignment="1" applyProtection="1">
      <alignment horizontal="center"/>
      <protection locked="0"/>
    </xf>
    <xf numFmtId="0" fontId="59" fillId="16" borderId="1" xfId="0" applyFont="1" applyFill="1" applyBorder="1"/>
    <xf numFmtId="0" fontId="59" fillId="16" borderId="1" xfId="0" applyFont="1" applyFill="1" applyBorder="1" applyAlignment="1" applyProtection="1">
      <alignment horizontal="center" wrapText="1"/>
      <protection locked="0"/>
    </xf>
    <xf numFmtId="0" fontId="60" fillId="16" borderId="1" xfId="0" applyFont="1" applyFill="1" applyBorder="1" applyAlignment="1" applyProtection="1">
      <alignment horizontal="center"/>
      <protection locked="0"/>
    </xf>
    <xf numFmtId="0" fontId="60" fillId="16" borderId="1" xfId="0" applyFont="1" applyFill="1" applyBorder="1" applyAlignment="1" applyProtection="1">
      <alignment horizontal="center" wrapText="1"/>
      <protection locked="0"/>
    </xf>
    <xf numFmtId="0" fontId="60" fillId="5" borderId="0" xfId="0" applyFont="1" applyFill="1"/>
    <xf numFmtId="0" fontId="60" fillId="5" borderId="0" xfId="0" applyFont="1" applyFill="1" applyAlignment="1">
      <alignment horizontal="center"/>
    </xf>
    <xf numFmtId="0" fontId="60" fillId="0" borderId="0" xfId="0" applyFont="1" applyAlignment="1">
      <alignment horizontal="center"/>
    </xf>
    <xf numFmtId="0" fontId="60" fillId="0" borderId="0" xfId="0" applyFont="1" applyAlignment="1">
      <alignment wrapText="1"/>
    </xf>
    <xf numFmtId="0" fontId="60" fillId="0" borderId="0" xfId="0" applyFont="1"/>
    <xf numFmtId="0" fontId="60" fillId="0" borderId="0" xfId="0" applyFont="1" applyAlignment="1">
      <alignment horizontal="right" wrapText="1"/>
    </xf>
    <xf numFmtId="0" fontId="60" fillId="0" borderId="0" xfId="0" applyFont="1" applyFill="1" applyBorder="1" applyAlignment="1">
      <alignment horizontal="right" wrapText="1"/>
    </xf>
    <xf numFmtId="0" fontId="61" fillId="15" borderId="1" xfId="0" applyFont="1" applyFill="1" applyBorder="1" applyAlignment="1">
      <alignment horizontal="center"/>
    </xf>
    <xf numFmtId="0" fontId="60" fillId="16" borderId="49" xfId="0" applyFont="1" applyFill="1" applyBorder="1" applyAlignment="1" applyProtection="1">
      <alignment horizontal="center" wrapText="1"/>
      <protection locked="0"/>
    </xf>
    <xf numFmtId="0" fontId="60" fillId="0" borderId="0" xfId="0" applyFont="1" applyAlignment="1">
      <alignment horizontal="right"/>
    </xf>
    <xf numFmtId="0" fontId="0" fillId="0" borderId="0" xfId="0" applyFill="1" applyBorder="1" applyAlignment="1">
      <alignment wrapText="1"/>
    </xf>
    <xf numFmtId="168" fontId="13" fillId="4" borderId="17" xfId="0" applyNumberFormat="1" applyFont="1" applyFill="1" applyBorder="1" applyAlignment="1" applyProtection="1">
      <alignment horizontal="center" wrapText="1"/>
      <protection locked="0"/>
    </xf>
    <xf numFmtId="168" fontId="13" fillId="4" borderId="24" xfId="0" applyNumberFormat="1" applyFont="1" applyFill="1" applyBorder="1" applyAlignment="1" applyProtection="1">
      <alignment horizontal="center" wrapText="1"/>
      <protection locked="0"/>
    </xf>
    <xf numFmtId="0" fontId="13" fillId="9" borderId="49" xfId="0" applyFont="1" applyFill="1" applyBorder="1"/>
    <xf numFmtId="0" fontId="25" fillId="9" borderId="52" xfId="34" applyFont="1" applyFill="1" applyBorder="1" applyAlignment="1" applyProtection="1">
      <alignment horizontal="left" vertical="center"/>
      <protection/>
    </xf>
    <xf numFmtId="0" fontId="25" fillId="9" borderId="52" xfId="34" applyFont="1" applyFill="1" applyBorder="1" applyAlignment="1" applyProtection="1">
      <alignment vertical="center"/>
      <protection/>
    </xf>
    <xf numFmtId="0" fontId="25" fillId="9" borderId="52" xfId="34" applyFont="1" applyFill="1" applyBorder="1" applyAlignment="1" applyProtection="1">
      <alignment horizontal="center" vertical="center"/>
      <protection/>
    </xf>
    <xf numFmtId="0" fontId="37" fillId="9" borderId="52" xfId="34" applyFont="1" applyFill="1" applyBorder="1" applyAlignment="1" applyProtection="1">
      <alignment vertical="center"/>
      <protection/>
    </xf>
    <xf numFmtId="0" fontId="28" fillId="9" borderId="52" xfId="34" applyFont="1" applyFill="1" applyBorder="1" applyAlignment="1" applyProtection="1">
      <alignment horizontal="right" vertical="center"/>
      <protection/>
    </xf>
    <xf numFmtId="0" fontId="28" fillId="9" borderId="52" xfId="34" applyFont="1" applyFill="1" applyBorder="1" applyAlignment="1" applyProtection="1">
      <alignment horizontal="center" vertical="center"/>
      <protection/>
    </xf>
    <xf numFmtId="0" fontId="28" fillId="9" borderId="53" xfId="34" applyFont="1" applyFill="1" applyBorder="1" applyAlignment="1" applyProtection="1">
      <alignment horizontal="center" vertical="center"/>
      <protection/>
    </xf>
    <xf numFmtId="0" fontId="0" fillId="0" borderId="2" xfId="0" applyBorder="1"/>
    <xf numFmtId="0" fontId="0" fillId="0" borderId="0" xfId="0" applyBorder="1"/>
    <xf numFmtId="0" fontId="0" fillId="0" borderId="21" xfId="0" applyBorder="1"/>
    <xf numFmtId="0" fontId="28" fillId="9" borderId="20" xfId="34" applyFont="1" applyFill="1" applyBorder="1" applyAlignment="1" applyProtection="1">
      <alignment horizontal="right" vertical="center"/>
      <protection/>
    </xf>
    <xf numFmtId="168" fontId="13" fillId="17" borderId="25" xfId="0" applyNumberFormat="1" applyFont="1" applyFill="1" applyBorder="1" applyAlignment="1" applyProtection="1">
      <alignment horizontal="center"/>
      <protection/>
    </xf>
    <xf numFmtId="0" fontId="13" fillId="5" borderId="9" xfId="0" applyFont="1" applyFill="1" applyBorder="1" applyAlignment="1">
      <alignment horizontal="left" wrapText="1"/>
    </xf>
    <xf numFmtId="0" fontId="13" fillId="17" borderId="24" xfId="0" applyNumberFormat="1" applyFont="1" applyFill="1" applyBorder="1" applyAlignment="1" applyProtection="1">
      <alignment horizontal="center"/>
      <protection/>
    </xf>
    <xf numFmtId="0" fontId="13" fillId="17" borderId="26" xfId="0" applyNumberFormat="1" applyFont="1" applyFill="1" applyBorder="1" applyAlignment="1" applyProtection="1">
      <alignment horizontal="center"/>
      <protection/>
    </xf>
    <xf numFmtId="168" fontId="13" fillId="17" borderId="24" xfId="0" applyNumberFormat="1" applyFont="1" applyFill="1" applyBorder="1" applyAlignment="1" applyProtection="1">
      <alignment horizontal="center"/>
      <protection/>
    </xf>
    <xf numFmtId="0" fontId="60" fillId="16" borderId="1" xfId="0" applyFont="1" applyFill="1" applyBorder="1" applyProtection="1">
      <protection locked="0"/>
    </xf>
    <xf numFmtId="0" fontId="46" fillId="6" borderId="19" xfId="34" applyFont="1" applyFill="1" applyBorder="1" applyAlignment="1" applyProtection="1">
      <alignment horizontal="right" vertical="center"/>
      <protection/>
    </xf>
    <xf numFmtId="0" fontId="13" fillId="14" borderId="1" xfId="0" applyFont="1" applyFill="1" applyBorder="1" applyAlignment="1">
      <alignment horizontal="center" wrapText="1"/>
    </xf>
    <xf numFmtId="0" fontId="13" fillId="14" borderId="1" xfId="0" applyFont="1" applyFill="1" applyBorder="1" applyAlignment="1">
      <alignment horizontal="center"/>
    </xf>
    <xf numFmtId="0" fontId="13" fillId="14" borderId="17" xfId="34" applyFont="1" applyFill="1" applyBorder="1" applyAlignment="1" applyProtection="1">
      <alignment horizontal="center" vertical="center"/>
      <protection/>
    </xf>
    <xf numFmtId="0" fontId="13" fillId="5" borderId="54" xfId="0" applyFont="1" applyFill="1" applyBorder="1" applyAlignment="1">
      <alignment horizontal="left" wrapText="1"/>
    </xf>
    <xf numFmtId="168" fontId="13" fillId="0" borderId="15" xfId="16" applyNumberFormat="1" applyFont="1" applyBorder="1" applyAlignment="1">
      <alignment horizontal="center"/>
    </xf>
    <xf numFmtId="168" fontId="13" fillId="0" borderId="55" xfId="16" applyNumberFormat="1" applyFont="1" applyFill="1" applyBorder="1" applyAlignment="1">
      <alignment horizontal="center"/>
    </xf>
    <xf numFmtId="49" fontId="13" fillId="18" borderId="0" xfId="0" applyNumberFormat="1" applyFont="1" applyFill="1" applyBorder="1" applyAlignment="1" applyProtection="1">
      <alignment horizontal="center"/>
      <protection locked="0"/>
    </xf>
    <xf numFmtId="0" fontId="26" fillId="5" borderId="0" xfId="0" applyFont="1" applyFill="1" applyAlignment="1">
      <alignment horizontal="left" wrapText="1"/>
    </xf>
    <xf numFmtId="0" fontId="13" fillId="4" borderId="17" xfId="0" applyNumberFormat="1" applyFont="1" applyFill="1" applyBorder="1" applyAlignment="1" applyProtection="1">
      <alignment horizontal="center" wrapText="1"/>
      <protection locked="0"/>
    </xf>
    <xf numFmtId="167" fontId="0" fillId="0" borderId="0" xfId="0" applyNumberFormat="1"/>
    <xf numFmtId="39" fontId="13" fillId="5" borderId="17" xfId="0" applyNumberFormat="1" applyFont="1" applyFill="1" applyBorder="1" applyAlignment="1">
      <alignment horizontal="center" vertical="center"/>
    </xf>
    <xf numFmtId="44" fontId="13" fillId="5" borderId="17" xfId="16" applyFont="1" applyFill="1" applyBorder="1" applyAlignment="1">
      <alignment horizontal="center" vertical="center"/>
    </xf>
    <xf numFmtId="0" fontId="0" fillId="14" borderId="0" xfId="0" applyFill="1" applyAlignment="1">
      <alignment wrapText="1"/>
    </xf>
    <xf numFmtId="39" fontId="9" fillId="14" borderId="0" xfId="18" applyNumberFormat="1" applyFont="1" applyFill="1" applyAlignment="1">
      <alignment wrapText="1"/>
    </xf>
    <xf numFmtId="2" fontId="9" fillId="14" borderId="0" xfId="0" applyNumberFormat="1" applyFont="1" applyFill="1" applyAlignment="1">
      <alignment wrapText="1"/>
    </xf>
    <xf numFmtId="0" fontId="0" fillId="0" borderId="0" xfId="0" applyAlignment="1">
      <alignment vertical="top" wrapText="1"/>
    </xf>
    <xf numFmtId="0" fontId="57" fillId="0" borderId="0" xfId="0" applyFont="1" applyAlignment="1">
      <alignment vertical="top" wrapText="1"/>
    </xf>
    <xf numFmtId="49" fontId="0" fillId="14" borderId="0" xfId="0" applyNumberFormat="1" applyFont="1" applyFill="1" applyAlignment="1">
      <alignment wrapText="1"/>
    </xf>
    <xf numFmtId="14" fontId="12" fillId="5" borderId="2" xfId="34" applyNumberFormat="1" applyFont="1" applyFill="1" applyBorder="1" applyAlignment="1" applyProtection="1">
      <alignment horizontal="center" vertical="center"/>
      <protection/>
    </xf>
    <xf numFmtId="49" fontId="0" fillId="0" borderId="0" xfId="0" applyNumberFormat="1" applyFont="1" applyFill="1" applyAlignment="1">
      <alignment wrapText="1"/>
    </xf>
    <xf numFmtId="2" fontId="9" fillId="0" borderId="0" xfId="18" applyNumberFormat="1" applyFont="1" applyFill="1" applyAlignment="1">
      <alignment wrapText="1"/>
    </xf>
    <xf numFmtId="2" fontId="33" fillId="0" borderId="0" xfId="0" applyNumberFormat="1" applyFont="1" applyFill="1"/>
    <xf numFmtId="4" fontId="9" fillId="0" borderId="0" xfId="0" applyNumberFormat="1" applyFont="1" applyFill="1" applyAlignment="1">
      <alignment wrapText="1"/>
    </xf>
    <xf numFmtId="4" fontId="9" fillId="14" borderId="0" xfId="0" applyNumberFormat="1" applyFont="1" applyFill="1" applyAlignment="1">
      <alignment wrapText="1"/>
    </xf>
    <xf numFmtId="0" fontId="20" fillId="0" borderId="0" xfId="0" applyFont="1" applyAlignment="1">
      <alignment horizontal="center"/>
    </xf>
    <xf numFmtId="0" fontId="5" fillId="0" borderId="0" xfId="0" applyFont="1" applyFill="1" applyBorder="1" applyAlignment="1">
      <alignment horizontal="center"/>
    </xf>
    <xf numFmtId="0" fontId="6" fillId="19" borderId="1" xfId="0" applyFont="1" applyFill="1" applyBorder="1" applyAlignment="1">
      <alignment wrapText="1"/>
    </xf>
    <xf numFmtId="9" fontId="5" fillId="0" borderId="0" xfId="0" applyNumberFormat="1" applyFont="1" applyFill="1" applyBorder="1" applyAlignment="1">
      <alignment horizontal="center"/>
    </xf>
    <xf numFmtId="0" fontId="5" fillId="0" borderId="0" xfId="0" applyFont="1" applyFill="1" applyAlignment="1">
      <alignment horizontal="center"/>
    </xf>
    <xf numFmtId="0" fontId="62" fillId="0" borderId="0" xfId="0" applyFont="1" applyFill="1" applyBorder="1"/>
    <xf numFmtId="0" fontId="5" fillId="0" borderId="0" xfId="28" applyFont="1" applyFill="1" applyBorder="1" applyAlignment="1">
      <alignment horizontal="center"/>
      <protection/>
    </xf>
    <xf numFmtId="0" fontId="5" fillId="0" borderId="0" xfId="28" applyFont="1" applyFill="1" applyBorder="1">
      <alignment/>
      <protection/>
    </xf>
    <xf numFmtId="0" fontId="0" fillId="0" borderId="0" xfId="28" applyFill="1">
      <alignment/>
      <protection/>
    </xf>
    <xf numFmtId="9" fontId="5" fillId="0" borderId="0" xfId="28" applyNumberFormat="1" applyFont="1" applyFill="1" applyBorder="1" applyAlignment="1">
      <alignment horizontal="center"/>
      <protection/>
    </xf>
    <xf numFmtId="0" fontId="6" fillId="0" borderId="0" xfId="0" applyFont="1" applyFill="1" applyBorder="1" applyAlignment="1">
      <alignment wrapText="1"/>
    </xf>
    <xf numFmtId="0" fontId="6" fillId="19" borderId="1" xfId="0" applyFont="1" applyFill="1" applyBorder="1" applyAlignment="1">
      <alignment horizontal="left" wrapText="1"/>
    </xf>
    <xf numFmtId="14" fontId="6" fillId="19" borderId="1" xfId="0" applyNumberFormat="1" applyFont="1" applyFill="1" applyBorder="1" applyAlignment="1">
      <alignment horizontal="left" wrapText="1"/>
    </xf>
    <xf numFmtId="0" fontId="29" fillId="5" borderId="0" xfId="0" applyFont="1" applyFill="1" applyAlignment="1">
      <alignment horizontal="left" indent="1"/>
    </xf>
    <xf numFmtId="0" fontId="37" fillId="6" borderId="0" xfId="34" applyFont="1" applyFill="1" applyAlignment="1" applyProtection="1">
      <alignment horizontal="left" vertical="center" indent="1"/>
      <protection/>
    </xf>
    <xf numFmtId="0" fontId="38" fillId="5" borderId="0" xfId="34" applyFont="1" applyFill="1" applyBorder="1" applyAlignment="1" applyProtection="1">
      <alignment horizontal="left" vertical="center" indent="1"/>
      <protection/>
    </xf>
    <xf numFmtId="0" fontId="38" fillId="5" borderId="0" xfId="34" applyFont="1" applyFill="1" applyAlignment="1" applyProtection="1">
      <alignment horizontal="left" vertical="center" indent="1"/>
      <protection/>
    </xf>
    <xf numFmtId="0" fontId="29" fillId="5" borderId="0" xfId="0" applyFont="1" applyFill="1" applyAlignment="1">
      <alignment horizontal="left" vertical="center" indent="1"/>
    </xf>
    <xf numFmtId="0" fontId="29" fillId="0" borderId="0" xfId="0" applyFont="1" applyFill="1" applyAlignment="1">
      <alignment horizontal="left" vertical="center" indent="1"/>
    </xf>
    <xf numFmtId="0" fontId="29" fillId="5" borderId="0" xfId="34" applyFont="1" applyFill="1" applyBorder="1" applyAlignment="1" applyProtection="1">
      <alignment horizontal="left" vertical="center" indent="1"/>
      <protection/>
    </xf>
    <xf numFmtId="0" fontId="38" fillId="6" borderId="0" xfId="34" applyFont="1" applyFill="1" applyAlignment="1" applyProtection="1">
      <alignment horizontal="left" vertical="center" indent="1"/>
      <protection/>
    </xf>
    <xf numFmtId="0" fontId="29" fillId="5" borderId="0" xfId="0" applyFont="1" applyFill="1" applyBorder="1" applyAlignment="1">
      <alignment horizontal="left" vertical="center" indent="1"/>
    </xf>
    <xf numFmtId="0" fontId="29" fillId="5" borderId="0" xfId="0" applyFont="1" applyFill="1" applyBorder="1" applyAlignment="1">
      <alignment horizontal="left" vertical="center" wrapText="1" indent="1"/>
    </xf>
    <xf numFmtId="0" fontId="29" fillId="5" borderId="9" xfId="0" applyFont="1" applyFill="1" applyBorder="1" applyAlignment="1">
      <alignment horizontal="left" vertical="center" indent="1"/>
    </xf>
    <xf numFmtId="0" fontId="48" fillId="5" borderId="0" xfId="34" applyFont="1" applyFill="1" applyBorder="1" applyAlignment="1" applyProtection="1">
      <alignment horizontal="left" vertical="center" indent="1"/>
      <protection/>
    </xf>
    <xf numFmtId="0" fontId="38" fillId="9" borderId="19" xfId="34" applyFont="1" applyFill="1" applyBorder="1" applyAlignment="1" applyProtection="1">
      <alignment horizontal="left" vertical="center" indent="1"/>
      <protection/>
    </xf>
    <xf numFmtId="0" fontId="63" fillId="0" borderId="0" xfId="0" applyFont="1" applyAlignment="1">
      <alignment horizontal="left" indent="1"/>
    </xf>
    <xf numFmtId="0" fontId="28" fillId="6" borderId="0" xfId="34" applyFont="1" applyFill="1" applyAlignment="1" applyProtection="1">
      <alignment horizontal="left" indent="1"/>
      <protection/>
    </xf>
    <xf numFmtId="0" fontId="12" fillId="5" borderId="0" xfId="34" applyFont="1" applyFill="1" applyBorder="1" applyAlignment="1" applyProtection="1">
      <alignment horizontal="left" indent="1"/>
      <protection/>
    </xf>
    <xf numFmtId="0" fontId="29" fillId="5" borderId="0" xfId="34" applyFont="1" applyFill="1" applyBorder="1" applyAlignment="1" applyProtection="1">
      <alignment horizontal="left" indent="1"/>
      <protection/>
    </xf>
    <xf numFmtId="0" fontId="29" fillId="5" borderId="0" xfId="0" applyFont="1" applyFill="1" applyAlignment="1">
      <alignment horizontal="left" indent="1"/>
    </xf>
    <xf numFmtId="0" fontId="13" fillId="5" borderId="0" xfId="0" applyFont="1" applyFill="1" applyBorder="1" applyAlignment="1">
      <alignment horizontal="left" indent="1"/>
    </xf>
    <xf numFmtId="0" fontId="17" fillId="5" borderId="0" xfId="34" applyFont="1" applyFill="1" applyBorder="1" applyAlignment="1" applyProtection="1">
      <alignment horizontal="left" indent="1"/>
      <protection/>
    </xf>
    <xf numFmtId="0" fontId="13" fillId="0" borderId="0" xfId="0" applyFont="1" applyAlignment="1">
      <alignment horizontal="left" indent="1"/>
    </xf>
    <xf numFmtId="0" fontId="47" fillId="5" borderId="0" xfId="34" applyFont="1" applyFill="1" applyBorder="1" applyAlignment="1" applyProtection="1">
      <alignment horizontal="left" indent="1"/>
      <protection/>
    </xf>
    <xf numFmtId="0" fontId="48" fillId="5" borderId="0" xfId="34" applyFont="1" applyFill="1" applyBorder="1" applyAlignment="1" applyProtection="1">
      <alignment horizontal="left" indent="1"/>
      <protection/>
    </xf>
    <xf numFmtId="0" fontId="29" fillId="5" borderId="0" xfId="34" applyFont="1" applyFill="1" applyBorder="1" applyAlignment="1" applyProtection="1">
      <alignment horizontal="left" wrapText="1" indent="1"/>
      <protection/>
    </xf>
    <xf numFmtId="0" fontId="13" fillId="5" borderId="0" xfId="0" applyFont="1" applyFill="1" applyAlignment="1">
      <alignment horizontal="left" wrapText="1" indent="1"/>
    </xf>
    <xf numFmtId="0" fontId="12" fillId="5" borderId="0" xfId="34" applyFont="1" applyFill="1" applyAlignment="1" applyProtection="1">
      <alignment horizontal="left" indent="1"/>
      <protection/>
    </xf>
    <xf numFmtId="0" fontId="38" fillId="5" borderId="0" xfId="34" applyFont="1" applyFill="1" applyBorder="1" applyAlignment="1" applyProtection="1">
      <alignment horizontal="left" indent="1"/>
      <protection/>
    </xf>
    <xf numFmtId="0" fontId="13" fillId="5" borderId="0" xfId="0" applyFont="1" applyFill="1" applyAlignment="1">
      <alignment horizontal="left" indent="1"/>
    </xf>
    <xf numFmtId="0" fontId="13" fillId="5" borderId="0" xfId="0" applyFont="1" applyFill="1" applyAlignment="1">
      <alignment horizontal="left" vertical="center" indent="1"/>
    </xf>
    <xf numFmtId="0" fontId="21" fillId="5" borderId="0" xfId="0" applyFont="1" applyFill="1" applyAlignment="1">
      <alignment horizontal="left" indent="1"/>
    </xf>
    <xf numFmtId="0" fontId="28" fillId="6" borderId="0" xfId="34" applyFont="1" applyFill="1" applyAlignment="1" applyProtection="1">
      <alignment horizontal="left" vertical="center" indent="1"/>
      <protection/>
    </xf>
    <xf numFmtId="0" fontId="21" fillId="5" borderId="9" xfId="0" applyFont="1" applyFill="1" applyBorder="1" applyAlignment="1">
      <alignment horizontal="left" indent="1"/>
    </xf>
    <xf numFmtId="0" fontId="37" fillId="6" borderId="19" xfId="34" applyFont="1" applyFill="1" applyBorder="1" applyAlignment="1" applyProtection="1">
      <alignment horizontal="left" vertical="center" indent="1"/>
      <protection/>
    </xf>
    <xf numFmtId="0" fontId="37" fillId="5" borderId="0" xfId="34" applyFont="1" applyFill="1" applyAlignment="1" applyProtection="1">
      <alignment horizontal="left" vertical="center" indent="1"/>
      <protection/>
    </xf>
    <xf numFmtId="0" fontId="29" fillId="5" borderId="0" xfId="0" applyFont="1" applyFill="1" applyAlignment="1">
      <alignment horizontal="left" vertical="top" indent="1"/>
    </xf>
    <xf numFmtId="0" fontId="29" fillId="5" borderId="0" xfId="0" applyFont="1" applyFill="1" applyAlignment="1">
      <alignment horizontal="left" vertical="center" indent="1"/>
    </xf>
    <xf numFmtId="0" fontId="29" fillId="0" borderId="0" xfId="0" applyFont="1" applyFill="1" applyBorder="1" applyAlignment="1">
      <alignment horizontal="left" vertical="top" indent="1"/>
    </xf>
    <xf numFmtId="0" fontId="29" fillId="5" borderId="9" xfId="0" applyFont="1" applyFill="1" applyBorder="1" applyAlignment="1">
      <alignment horizontal="left" vertical="center" indent="1"/>
    </xf>
    <xf numFmtId="0" fontId="21" fillId="5" borderId="0" xfId="0" applyFont="1" applyFill="1" applyBorder="1" applyAlignment="1">
      <alignment horizontal="left" indent="1"/>
    </xf>
    <xf numFmtId="0" fontId="21" fillId="9" borderId="19" xfId="0" applyFont="1" applyFill="1" applyBorder="1" applyAlignment="1">
      <alignment horizontal="left" indent="1"/>
    </xf>
    <xf numFmtId="0" fontId="27" fillId="5" borderId="0" xfId="34" applyFont="1" applyFill="1" applyBorder="1" applyAlignment="1" applyProtection="1">
      <alignment horizontal="left" indent="1"/>
      <protection/>
    </xf>
    <xf numFmtId="0" fontId="29" fillId="5" borderId="0" xfId="34" applyFont="1" applyFill="1" applyBorder="1" applyAlignment="1" applyProtection="1">
      <alignment horizontal="left" indent="1"/>
      <protection/>
    </xf>
    <xf numFmtId="0" fontId="13" fillId="5" borderId="0" xfId="0" applyFont="1" applyFill="1" applyBorder="1" applyAlignment="1">
      <alignment horizontal="left" vertical="top" wrapText="1" indent="1"/>
    </xf>
    <xf numFmtId="0" fontId="37" fillId="9" borderId="52" xfId="34" applyFont="1" applyFill="1" applyBorder="1" applyAlignment="1" applyProtection="1">
      <alignment horizontal="left" vertical="center" indent="1"/>
      <protection/>
    </xf>
    <xf numFmtId="0" fontId="60" fillId="0" borderId="0" xfId="0" applyFont="1" applyAlignment="1">
      <alignment horizontal="left" indent="1"/>
    </xf>
    <xf numFmtId="0" fontId="64" fillId="5" borderId="0" xfId="0" applyFont="1" applyFill="1" applyAlignment="1">
      <alignment horizontal="left" indent="1"/>
    </xf>
    <xf numFmtId="0" fontId="21" fillId="0" borderId="0" xfId="0" applyFont="1" applyAlignment="1">
      <alignment horizontal="left" indent="1"/>
    </xf>
    <xf numFmtId="166" fontId="13" fillId="13" borderId="50" xfId="0" applyNumberFormat="1" applyFont="1" applyFill="1" applyBorder="1" applyAlignment="1" applyProtection="1">
      <alignment horizontal="center"/>
      <protection/>
    </xf>
    <xf numFmtId="0" fontId="25" fillId="0" borderId="0" xfId="34" applyFont="1" applyFill="1" applyAlignment="1" applyProtection="1">
      <alignment horizontal="center" vertical="center"/>
      <protection/>
    </xf>
    <xf numFmtId="0" fontId="37" fillId="0" borderId="0" xfId="34" applyFont="1" applyFill="1" applyAlignment="1" applyProtection="1">
      <alignment horizontal="left" vertical="center" indent="1"/>
      <protection/>
    </xf>
    <xf numFmtId="0" fontId="59" fillId="0" borderId="0" xfId="0" applyFont="1" applyFill="1" applyBorder="1"/>
    <xf numFmtId="0" fontId="16" fillId="0" borderId="0" xfId="0" applyFont="1" applyFill="1" applyBorder="1"/>
    <xf numFmtId="49" fontId="13" fillId="0" borderId="0" xfId="0" applyNumberFormat="1" applyFont="1" applyFill="1" applyBorder="1" applyAlignment="1" applyProtection="1">
      <alignment horizontal="center"/>
      <protection locked="0"/>
    </xf>
    <xf numFmtId="0" fontId="26" fillId="0" borderId="0" xfId="0" applyFont="1" applyFill="1" applyAlignment="1">
      <alignment horizontal="left"/>
    </xf>
    <xf numFmtId="10" fontId="13" fillId="4" borderId="25" xfId="0" applyNumberFormat="1" applyFont="1" applyFill="1" applyBorder="1" applyAlignment="1" applyProtection="1">
      <alignment horizontal="center"/>
      <protection locked="0"/>
    </xf>
    <xf numFmtId="9" fontId="26" fillId="5" borderId="0" xfId="0" applyNumberFormat="1" applyFont="1" applyFill="1" applyAlignment="1">
      <alignment horizontal="left"/>
    </xf>
    <xf numFmtId="10" fontId="13" fillId="14" borderId="26" xfId="0" applyNumberFormat="1" applyFont="1" applyFill="1" applyBorder="1" applyAlignment="1">
      <alignment horizontal="center"/>
    </xf>
    <xf numFmtId="166" fontId="26" fillId="5" borderId="0" xfId="0" applyNumberFormat="1" applyFont="1" applyFill="1" applyAlignment="1">
      <alignment horizontal="left"/>
    </xf>
    <xf numFmtId="166" fontId="13" fillId="14" borderId="26" xfId="0" applyNumberFormat="1" applyFont="1" applyFill="1" applyBorder="1" applyAlignment="1" applyProtection="1">
      <alignment horizontal="center"/>
      <protection/>
    </xf>
    <xf numFmtId="0" fontId="25" fillId="0" borderId="0" xfId="34" applyFont="1" applyFill="1" applyAlignment="1" applyProtection="1">
      <alignment horizontal="left" vertical="center"/>
      <protection/>
    </xf>
    <xf numFmtId="0" fontId="22" fillId="0" borderId="0" xfId="34" applyFont="1" applyFill="1" applyAlignment="1" applyProtection="1">
      <alignment horizontal="left" vertical="center" wrapText="1"/>
      <protection/>
    </xf>
    <xf numFmtId="0" fontId="21" fillId="0" borderId="0" xfId="0" applyFont="1" applyFill="1" applyAlignment="1">
      <alignment horizontal="center"/>
    </xf>
    <xf numFmtId="0" fontId="28" fillId="0" borderId="0" xfId="34" applyFont="1" applyFill="1" applyAlignment="1" applyProtection="1">
      <alignment horizontal="left" indent="1"/>
      <protection/>
    </xf>
    <xf numFmtId="0" fontId="21" fillId="0" borderId="0" xfId="0" applyFont="1" applyFill="1"/>
    <xf numFmtId="0" fontId="28" fillId="0" borderId="0" xfId="34" applyFont="1" applyFill="1" applyAlignment="1" applyProtection="1">
      <alignment horizontal="right" vertical="center"/>
      <protection/>
    </xf>
    <xf numFmtId="0" fontId="22" fillId="0" borderId="0" xfId="34" applyFont="1" applyFill="1" applyBorder="1" applyAlignment="1" applyProtection="1">
      <alignment horizontal="center" vertical="center"/>
      <protection locked="0"/>
    </xf>
    <xf numFmtId="0" fontId="17" fillId="0" borderId="0" xfId="0" applyFont="1" applyFill="1" applyAlignment="1">
      <alignment horizontal="left"/>
    </xf>
    <xf numFmtId="10" fontId="13" fillId="4" borderId="1" xfId="0" applyNumberFormat="1" applyFont="1" applyFill="1" applyBorder="1" applyAlignment="1" applyProtection="1">
      <alignment horizontal="center"/>
      <protection locked="0"/>
    </xf>
    <xf numFmtId="9" fontId="49" fillId="5" borderId="0" xfId="0" applyNumberFormat="1" applyFont="1" applyFill="1" applyAlignment="1">
      <alignment horizontal="left"/>
    </xf>
    <xf numFmtId="0" fontId="17" fillId="5" borderId="0" xfId="34" applyFont="1" applyFill="1" applyBorder="1" applyAlignment="1" applyProtection="1">
      <alignment horizontal="left"/>
      <protection/>
    </xf>
    <xf numFmtId="166" fontId="13" fillId="14" borderId="1" xfId="0" applyNumberFormat="1" applyFont="1" applyFill="1" applyBorder="1" applyAlignment="1" applyProtection="1">
      <alignment horizontal="center"/>
      <protection/>
    </xf>
    <xf numFmtId="0" fontId="29" fillId="0" borderId="0" xfId="34" applyFont="1" applyFill="1" applyBorder="1" applyAlignment="1" applyProtection="1">
      <alignment horizontal="left" indent="1"/>
      <protection/>
    </xf>
    <xf numFmtId="10" fontId="13" fillId="14" borderId="1" xfId="0" applyNumberFormat="1" applyFont="1" applyFill="1" applyBorder="1" applyAlignment="1">
      <alignment horizontal="center"/>
    </xf>
    <xf numFmtId="0" fontId="13" fillId="0" borderId="3" xfId="0" applyFont="1" applyBorder="1"/>
    <xf numFmtId="10" fontId="13" fillId="0" borderId="1" xfId="15" applyNumberFormat="1" applyFont="1" applyFill="1" applyBorder="1" applyAlignment="1">
      <alignment horizontal="center" wrapText="1"/>
    </xf>
    <xf numFmtId="10" fontId="13" fillId="0" borderId="8" xfId="15" applyNumberFormat="1" applyFont="1" applyBorder="1" applyAlignment="1">
      <alignment horizontal="center"/>
    </xf>
    <xf numFmtId="10" fontId="13" fillId="0" borderId="1" xfId="15" applyNumberFormat="1" applyFont="1" applyBorder="1" applyAlignment="1">
      <alignment horizontal="center"/>
    </xf>
    <xf numFmtId="0" fontId="50" fillId="5" borderId="0" xfId="0" applyFont="1" applyFill="1" applyBorder="1" applyAlignment="1">
      <alignment horizontal="left" wrapText="1"/>
    </xf>
    <xf numFmtId="10" fontId="13" fillId="14" borderId="1" xfId="15" applyNumberFormat="1" applyFont="1" applyFill="1" applyBorder="1" applyAlignment="1">
      <alignment horizontal="center" wrapText="1"/>
    </xf>
    <xf numFmtId="39" fontId="9" fillId="0" borderId="0" xfId="18" applyNumberFormat="1" applyFont="1" applyFill="1" applyAlignment="1">
      <alignment wrapText="1"/>
    </xf>
    <xf numFmtId="14" fontId="13" fillId="4" borderId="31" xfId="0" applyNumberFormat="1" applyFont="1" applyFill="1" applyBorder="1" applyAlignment="1" applyProtection="1">
      <alignment horizontal="center"/>
      <protection locked="0"/>
    </xf>
    <xf numFmtId="14" fontId="13" fillId="4" borderId="1" xfId="0" applyNumberFormat="1" applyFont="1" applyFill="1" applyBorder="1" applyAlignment="1" applyProtection="1">
      <alignment horizontal="center"/>
      <protection locked="0"/>
    </xf>
    <xf numFmtId="7" fontId="13" fillId="14" borderId="1" xfId="0" applyNumberFormat="1" applyFont="1" applyFill="1" applyBorder="1" applyAlignment="1">
      <alignment horizontal="center" vertical="center"/>
    </xf>
    <xf numFmtId="0" fontId="0" fillId="16" borderId="49" xfId="0" applyFill="1" applyBorder="1" applyAlignment="1" applyProtection="1">
      <alignment horizontal="center" wrapText="1"/>
      <protection locked="0"/>
    </xf>
    <xf numFmtId="0" fontId="59" fillId="16" borderId="49" xfId="0" applyFont="1" applyFill="1" applyBorder="1" applyAlignment="1" applyProtection="1">
      <alignment horizontal="center" wrapText="1"/>
      <protection locked="0"/>
    </xf>
    <xf numFmtId="0" fontId="59" fillId="16" borderId="53" xfId="0" applyFont="1" applyFill="1" applyBorder="1" applyAlignment="1" applyProtection="1">
      <alignment horizontal="center" wrapText="1"/>
      <protection locked="0"/>
    </xf>
    <xf numFmtId="0" fontId="29" fillId="5" borderId="9" xfId="34" applyFont="1" applyFill="1" applyBorder="1" applyAlignment="1" applyProtection="1">
      <alignment horizontal="left"/>
      <protection/>
    </xf>
    <xf numFmtId="0" fontId="13" fillId="0" borderId="0" xfId="0" applyFont="1" applyFill="1" applyBorder="1" applyAlignment="1">
      <alignment wrapText="1"/>
    </xf>
    <xf numFmtId="0" fontId="29" fillId="5" borderId="0" xfId="0" applyFont="1" applyFill="1" applyAlignment="1">
      <alignment horizontal="left" vertical="top" indent="1"/>
    </xf>
    <xf numFmtId="0" fontId="59" fillId="0" borderId="1" xfId="0" applyFont="1" applyBorder="1" applyAlignment="1">
      <alignment horizontal="center" vertical="center"/>
    </xf>
    <xf numFmtId="0" fontId="6" fillId="5" borderId="0" xfId="0" applyFont="1" applyFill="1" applyAlignment="1">
      <alignment horizontal="center" vertical="center"/>
    </xf>
    <xf numFmtId="2" fontId="5" fillId="0" borderId="0" xfId="0" applyNumberFormat="1" applyFont="1" applyAlignment="1" applyProtection="1">
      <alignment horizontal="center"/>
      <protection/>
    </xf>
    <xf numFmtId="0" fontId="13" fillId="5" borderId="0" xfId="0" applyFont="1" applyFill="1" applyBorder="1" applyAlignment="1">
      <alignment horizontal="left" vertical="top" wrapText="1"/>
    </xf>
    <xf numFmtId="0" fontId="65" fillId="5" borderId="0" xfId="26" applyFont="1" applyFill="1" applyBorder="1" applyAlignment="1" applyProtection="1">
      <alignment horizontal="left"/>
      <protection/>
    </xf>
    <xf numFmtId="0" fontId="6" fillId="5" borderId="0" xfId="0" applyFont="1" applyFill="1" applyBorder="1"/>
    <xf numFmtId="0" fontId="59" fillId="16" borderId="49" xfId="0" applyFont="1" applyFill="1" applyBorder="1" applyAlignment="1" applyProtection="1">
      <alignment horizontal="left" wrapText="1" indent="1"/>
      <protection locked="0"/>
    </xf>
    <xf numFmtId="0" fontId="59" fillId="5" borderId="0" xfId="0" applyFont="1" applyFill="1"/>
    <xf numFmtId="0" fontId="5" fillId="5" borderId="0" xfId="0" applyFont="1" applyFill="1"/>
    <xf numFmtId="0" fontId="5" fillId="5" borderId="0" xfId="0" applyFont="1" applyFill="1" applyBorder="1"/>
    <xf numFmtId="2" fontId="0" fillId="0" borderId="0" xfId="0" applyNumberFormat="1" applyFont="1" applyFill="1" applyAlignment="1">
      <alignment wrapText="1"/>
    </xf>
    <xf numFmtId="2" fontId="0" fillId="0" borderId="0" xfId="0" applyNumberFormat="1" applyFont="1" applyAlignment="1">
      <alignment horizontal="center" wrapText="1"/>
    </xf>
    <xf numFmtId="14" fontId="21" fillId="0" borderId="0" xfId="0" applyNumberFormat="1" applyFont="1"/>
    <xf numFmtId="0" fontId="66" fillId="5" borderId="0" xfId="0" applyFont="1" applyFill="1" applyBorder="1" applyAlignment="1">
      <alignment horizontal="center" vertical="center"/>
    </xf>
    <xf numFmtId="44" fontId="5" fillId="0" borderId="0" xfId="16" applyFont="1" applyFill="1" applyProtection="1">
      <protection locked="0"/>
    </xf>
    <xf numFmtId="0" fontId="5" fillId="0" borderId="0" xfId="0" applyFont="1" applyFill="1" applyBorder="1" applyProtection="1">
      <protection locked="0"/>
    </xf>
    <xf numFmtId="0" fontId="5" fillId="11" borderId="0" xfId="0" applyFont="1" applyFill="1" applyProtection="1">
      <protection locked="0"/>
    </xf>
    <xf numFmtId="2" fontId="42" fillId="14" borderId="12" xfId="0" applyNumberFormat="1" applyFont="1" applyFill="1" applyBorder="1" applyProtection="1">
      <protection/>
    </xf>
    <xf numFmtId="2" fontId="42" fillId="14" borderId="50" xfId="0" applyNumberFormat="1" applyFont="1" applyFill="1" applyBorder="1" applyProtection="1">
      <protection/>
    </xf>
    <xf numFmtId="3" fontId="5" fillId="0" borderId="0" xfId="0" applyNumberFormat="1" applyFont="1" applyProtection="1">
      <protection locked="0"/>
    </xf>
    <xf numFmtId="3" fontId="5" fillId="0" borderId="0" xfId="0" applyNumberFormat="1" applyFont="1" applyProtection="1">
      <protection locked="0"/>
    </xf>
    <xf numFmtId="3" fontId="5" fillId="8" borderId="0" xfId="18" applyNumberFormat="1" applyFont="1" applyFill="1" applyBorder="1" applyAlignment="1" applyProtection="1">
      <alignment horizontal="right"/>
      <protection/>
    </xf>
    <xf numFmtId="37" fontId="13" fillId="0" borderId="1" xfId="0" applyNumberFormat="1" applyFont="1" applyFill="1" applyBorder="1" applyAlignment="1">
      <alignment horizontal="center" wrapText="1"/>
    </xf>
    <xf numFmtId="37" fontId="13" fillId="0" borderId="8" xfId="18" applyNumberFormat="1" applyFont="1" applyBorder="1" applyAlignment="1">
      <alignment horizontal="center"/>
    </xf>
    <xf numFmtId="37" fontId="13" fillId="0" borderId="1" xfId="18" applyNumberFormat="1" applyFont="1" applyFill="1" applyBorder="1" applyAlignment="1">
      <alignment horizontal="center" wrapText="1"/>
    </xf>
    <xf numFmtId="37" fontId="13" fillId="0" borderId="1" xfId="18" applyNumberFormat="1" applyFont="1" applyBorder="1" applyAlignment="1">
      <alignment horizontal="center"/>
    </xf>
    <xf numFmtId="37" fontId="13" fillId="14" borderId="1" xfId="0" applyNumberFormat="1" applyFont="1" applyFill="1" applyBorder="1" applyAlignment="1">
      <alignment horizontal="center" wrapText="1"/>
    </xf>
    <xf numFmtId="37" fontId="13" fillId="14" borderId="1" xfId="18" applyNumberFormat="1" applyFont="1" applyFill="1" applyBorder="1" applyAlignment="1">
      <alignment horizontal="center" wrapText="1"/>
    </xf>
    <xf numFmtId="3" fontId="5" fillId="0" borderId="0" xfId="18" applyNumberFormat="1" applyFont="1" applyProtection="1">
      <protection locked="0"/>
    </xf>
    <xf numFmtId="3" fontId="5" fillId="0" borderId="0" xfId="18" applyNumberFormat="1" applyFont="1" applyFill="1" applyProtection="1">
      <protection locked="0"/>
    </xf>
    <xf numFmtId="0" fontId="55" fillId="15" borderId="1" xfId="0" applyFont="1" applyFill="1" applyBorder="1" applyAlignment="1">
      <alignment horizontal="center"/>
    </xf>
    <xf numFmtId="0" fontId="61" fillId="15" borderId="1" xfId="0" applyFont="1" applyFill="1" applyBorder="1" applyAlignment="1">
      <alignment horizontal="center"/>
    </xf>
    <xf numFmtId="171" fontId="9" fillId="0" borderId="0" xfId="0" applyNumberFormat="1" applyFont="1" applyFill="1" applyAlignment="1">
      <alignment wrapText="1"/>
    </xf>
    <xf numFmtId="170" fontId="5" fillId="8" borderId="0" xfId="18" applyNumberFormat="1" applyFont="1" applyFill="1" applyBorder="1" applyAlignment="1" applyProtection="1">
      <alignment horizontal="right"/>
      <protection/>
    </xf>
    <xf numFmtId="43" fontId="5" fillId="0" borderId="0" xfId="18" applyFont="1" applyFill="1" applyBorder="1" applyAlignment="1">
      <alignment horizontal="right"/>
    </xf>
    <xf numFmtId="0" fontId="5" fillId="0" borderId="0" xfId="0" applyFont="1" applyFill="1" applyBorder="1" applyAlignment="1">
      <alignment horizontal="right"/>
    </xf>
    <xf numFmtId="0" fontId="13" fillId="4" borderId="38" xfId="0" applyNumberFormat="1" applyFont="1" applyFill="1" applyBorder="1" applyAlignment="1" applyProtection="1">
      <alignment horizontal="left" vertical="top" wrapText="1"/>
      <protection locked="0"/>
    </xf>
    <xf numFmtId="0" fontId="13" fillId="4" borderId="39" xfId="0" applyNumberFormat="1" applyFont="1" applyFill="1" applyBorder="1" applyAlignment="1" applyProtection="1">
      <alignment horizontal="left" vertical="top" wrapText="1"/>
      <protection locked="0"/>
    </xf>
    <xf numFmtId="0" fontId="13" fillId="4" borderId="33" xfId="0" applyNumberFormat="1" applyFont="1" applyFill="1" applyBorder="1" applyAlignment="1" applyProtection="1">
      <alignment horizontal="left" vertical="top" wrapText="1"/>
      <protection locked="0"/>
    </xf>
    <xf numFmtId="0" fontId="13" fillId="4" borderId="40" xfId="0" applyNumberFormat="1" applyFont="1" applyFill="1" applyBorder="1" applyAlignment="1" applyProtection="1">
      <alignment horizontal="left" vertical="top" wrapText="1"/>
      <protection locked="0"/>
    </xf>
    <xf numFmtId="0" fontId="13" fillId="4" borderId="0" xfId="0" applyNumberFormat="1" applyFont="1" applyFill="1" applyBorder="1" applyAlignment="1" applyProtection="1">
      <alignment horizontal="left" vertical="top" wrapText="1"/>
      <protection locked="0"/>
    </xf>
    <xf numFmtId="0" fontId="13" fillId="4" borderId="34" xfId="0" applyNumberFormat="1" applyFont="1" applyFill="1" applyBorder="1" applyAlignment="1" applyProtection="1">
      <alignment horizontal="left" vertical="top" wrapText="1"/>
      <protection locked="0"/>
    </xf>
    <xf numFmtId="0" fontId="13" fillId="4" borderId="23" xfId="0" applyNumberFormat="1" applyFont="1" applyFill="1" applyBorder="1" applyAlignment="1" applyProtection="1">
      <alignment horizontal="left" vertical="top" wrapText="1"/>
      <protection locked="0"/>
    </xf>
    <xf numFmtId="0" fontId="13" fillId="4" borderId="35" xfId="0" applyNumberFormat="1" applyFont="1" applyFill="1" applyBorder="1" applyAlignment="1" applyProtection="1">
      <alignment horizontal="left" vertical="top" wrapText="1"/>
      <protection locked="0"/>
    </xf>
    <xf numFmtId="0" fontId="13" fillId="4" borderId="48" xfId="0" applyNumberFormat="1" applyFont="1" applyFill="1" applyBorder="1" applyAlignment="1" applyProtection="1">
      <alignment horizontal="left" vertical="top" wrapText="1"/>
      <protection locked="0"/>
    </xf>
    <xf numFmtId="0" fontId="55" fillId="15" borderId="49" xfId="0" applyFont="1" applyFill="1" applyBorder="1" applyAlignment="1">
      <alignment horizontal="center" wrapText="1"/>
    </xf>
    <xf numFmtId="0" fontId="55" fillId="15" borderId="53" xfId="0" applyFont="1" applyFill="1" applyBorder="1" applyAlignment="1">
      <alignment horizontal="center" wrapText="1"/>
    </xf>
    <xf numFmtId="0" fontId="59" fillId="0" borderId="49" xfId="0" applyFont="1" applyFill="1" applyBorder="1" applyAlignment="1">
      <alignment vertical="top" wrapText="1"/>
    </xf>
    <xf numFmtId="0" fontId="59" fillId="0" borderId="53" xfId="0" applyFont="1" applyFill="1" applyBorder="1" applyAlignment="1">
      <alignment vertical="top" wrapText="1"/>
    </xf>
    <xf numFmtId="0" fontId="59" fillId="0" borderId="49" xfId="0" applyFont="1" applyBorder="1" applyAlignment="1">
      <alignment vertical="top" wrapText="1"/>
    </xf>
    <xf numFmtId="0" fontId="59" fillId="0" borderId="53" xfId="0" applyFont="1" applyBorder="1" applyAlignment="1">
      <alignment vertical="top" wrapText="1"/>
    </xf>
    <xf numFmtId="168" fontId="0" fillId="16" borderId="49" xfId="0" applyNumberFormat="1" applyFill="1" applyBorder="1" applyAlignment="1" applyProtection="1">
      <alignment horizontal="center" wrapText="1"/>
      <protection locked="0"/>
    </xf>
    <xf numFmtId="168" fontId="0" fillId="16" borderId="53" xfId="0" applyNumberFormat="1" applyFill="1" applyBorder="1" applyAlignment="1" applyProtection="1">
      <alignment horizontal="center" wrapText="1"/>
      <protection locked="0"/>
    </xf>
    <xf numFmtId="0" fontId="59" fillId="16" borderId="49" xfId="0" applyFont="1" applyFill="1" applyBorder="1" applyAlignment="1" applyProtection="1">
      <alignment horizontal="center"/>
      <protection locked="0"/>
    </xf>
    <xf numFmtId="0" fontId="59" fillId="16" borderId="53" xfId="0" applyFont="1" applyFill="1" applyBorder="1" applyAlignment="1" applyProtection="1">
      <alignment horizontal="center"/>
      <protection locked="0"/>
    </xf>
    <xf numFmtId="0" fontId="13" fillId="5" borderId="35" xfId="0" applyFont="1" applyFill="1" applyBorder="1" applyAlignment="1">
      <alignment horizontal="justify" wrapText="1"/>
    </xf>
    <xf numFmtId="0" fontId="3" fillId="5" borderId="35" xfId="34" applyFont="1" applyFill="1" applyBorder="1" applyAlignment="1" applyProtection="1">
      <alignment horizontal="left" wrapText="1"/>
      <protection/>
    </xf>
    <xf numFmtId="0" fontId="3" fillId="5" borderId="35" xfId="34" applyFont="1" applyFill="1" applyBorder="1" applyAlignment="1" applyProtection="1">
      <alignment horizontal="left" vertical="top" wrapText="1"/>
      <protection/>
    </xf>
    <xf numFmtId="0" fontId="55" fillId="15" borderId="1" xfId="0" applyFont="1" applyFill="1" applyBorder="1" applyAlignment="1">
      <alignment horizontal="center"/>
    </xf>
    <xf numFmtId="0" fontId="59" fillId="0" borderId="49" xfId="0" applyFont="1" applyBorder="1" applyAlignment="1">
      <alignment wrapText="1"/>
    </xf>
    <xf numFmtId="0" fontId="59" fillId="0" borderId="53" xfId="0" applyFont="1" applyBorder="1" applyAlignment="1">
      <alignment wrapText="1"/>
    </xf>
    <xf numFmtId="0" fontId="59" fillId="0" borderId="22" xfId="0" applyFont="1" applyBorder="1" applyAlignment="1">
      <alignment wrapText="1"/>
    </xf>
    <xf numFmtId="0" fontId="59" fillId="0" borderId="10" xfId="0" applyFont="1" applyBorder="1" applyAlignment="1">
      <alignment wrapText="1"/>
    </xf>
    <xf numFmtId="0" fontId="55" fillId="15" borderId="49" xfId="0" applyFont="1" applyFill="1" applyBorder="1" applyAlignment="1">
      <alignment horizontal="center"/>
    </xf>
    <xf numFmtId="0" fontId="55" fillId="15" borderId="53" xfId="0" applyFont="1" applyFill="1" applyBorder="1" applyAlignment="1">
      <alignment horizontal="center"/>
    </xf>
    <xf numFmtId="0" fontId="59" fillId="16" borderId="49" xfId="0" applyFont="1" applyFill="1" applyBorder="1" applyAlignment="1" applyProtection="1">
      <alignment horizontal="center" wrapText="1"/>
      <protection locked="0"/>
    </xf>
    <xf numFmtId="0" fontId="59" fillId="16" borderId="53" xfId="0" applyFont="1" applyFill="1" applyBorder="1" applyAlignment="1" applyProtection="1">
      <alignment horizontal="center" wrapText="1"/>
      <protection locked="0"/>
    </xf>
    <xf numFmtId="0" fontId="67" fillId="0" borderId="49" xfId="0" applyFont="1" applyBorder="1" applyAlignment="1">
      <alignment vertical="top" wrapText="1"/>
    </xf>
    <xf numFmtId="0" fontId="67" fillId="0" borderId="53" xfId="0" applyFont="1" applyBorder="1" applyAlignment="1">
      <alignment vertical="top" wrapText="1"/>
    </xf>
    <xf numFmtId="0" fontId="55" fillId="15" borderId="1" xfId="0" applyFont="1" applyFill="1" applyBorder="1" applyAlignment="1">
      <alignment horizontal="center" wrapText="1"/>
    </xf>
    <xf numFmtId="0" fontId="51" fillId="16" borderId="1" xfId="0" applyFont="1" applyFill="1" applyBorder="1" applyAlignment="1" applyProtection="1">
      <alignment horizontal="center" wrapText="1"/>
      <protection locked="0"/>
    </xf>
    <xf numFmtId="0" fontId="0" fillId="16" borderId="49" xfId="0" applyFill="1" applyBorder="1" applyAlignment="1" applyProtection="1">
      <alignment horizontal="center" wrapText="1"/>
      <protection locked="0"/>
    </xf>
    <xf numFmtId="0" fontId="0" fillId="16" borderId="53" xfId="0" applyFill="1" applyBorder="1" applyAlignment="1" applyProtection="1">
      <alignment horizontal="center" wrapText="1"/>
      <protection locked="0"/>
    </xf>
    <xf numFmtId="0" fontId="55" fillId="15" borderId="52" xfId="0" applyFont="1" applyFill="1" applyBorder="1" applyAlignment="1">
      <alignment horizontal="center"/>
    </xf>
    <xf numFmtId="0" fontId="55" fillId="0" borderId="9" xfId="0" applyFont="1" applyBorder="1" applyAlignment="1">
      <alignment horizontal="left" wrapText="1"/>
    </xf>
    <xf numFmtId="0" fontId="55" fillId="0" borderId="10" xfId="0" applyFont="1" applyBorder="1" applyAlignment="1">
      <alignment horizontal="left" wrapText="1"/>
    </xf>
    <xf numFmtId="0" fontId="13" fillId="0" borderId="0" xfId="0" applyFont="1" applyFill="1" applyBorder="1" applyAlignment="1">
      <alignment horizontal="left" wrapText="1"/>
    </xf>
    <xf numFmtId="0" fontId="67" fillId="0" borderId="49" xfId="0" applyFont="1" applyBorder="1" applyAlignment="1">
      <alignment wrapText="1"/>
    </xf>
    <xf numFmtId="0" fontId="67" fillId="0" borderId="53" xfId="0" applyFont="1" applyBorder="1" applyAlignment="1">
      <alignment wrapText="1"/>
    </xf>
    <xf numFmtId="0" fontId="35" fillId="6" borderId="36" xfId="0" applyFont="1" applyFill="1" applyBorder="1" applyAlignment="1" applyProtection="1">
      <alignment horizontal="center" vertical="center" wrapText="1"/>
      <protection/>
    </xf>
    <xf numFmtId="0" fontId="35" fillId="6" borderId="32" xfId="0" applyFont="1" applyFill="1" applyBorder="1" applyAlignment="1" applyProtection="1">
      <alignment horizontal="center" vertical="center" wrapText="1"/>
      <protection/>
    </xf>
    <xf numFmtId="42" fontId="35" fillId="6" borderId="38" xfId="0" applyNumberFormat="1" applyFont="1" applyFill="1" applyBorder="1" applyAlignment="1" applyProtection="1">
      <alignment horizontal="center" vertical="center" wrapText="1"/>
      <protection/>
    </xf>
    <xf numFmtId="42" fontId="35" fillId="6" borderId="33" xfId="0" applyNumberFormat="1" applyFont="1" applyFill="1" applyBorder="1" applyAlignment="1" applyProtection="1">
      <alignment horizontal="center" vertical="center" wrapText="1"/>
      <protection/>
    </xf>
    <xf numFmtId="0" fontId="35" fillId="6" borderId="38" xfId="0" applyFont="1" applyFill="1" applyBorder="1" applyAlignment="1" applyProtection="1">
      <alignment horizontal="center" vertical="center" wrapText="1"/>
      <protection/>
    </xf>
    <xf numFmtId="0" fontId="35" fillId="6" borderId="33" xfId="0" applyFont="1" applyFill="1" applyBorder="1" applyAlignment="1" applyProtection="1">
      <alignment horizontal="center" vertical="center" wrapText="1"/>
      <protection/>
    </xf>
    <xf numFmtId="3" fontId="35" fillId="6" borderId="38" xfId="0" applyNumberFormat="1" applyFont="1" applyFill="1" applyBorder="1" applyAlignment="1" applyProtection="1">
      <alignment horizontal="center" vertical="center" wrapText="1"/>
      <protection/>
    </xf>
    <xf numFmtId="3" fontId="35" fillId="6" borderId="33" xfId="0" applyNumberFormat="1" applyFont="1" applyFill="1" applyBorder="1" applyAlignment="1" applyProtection="1">
      <alignment horizontal="center" vertical="center" wrapText="1"/>
      <protection/>
    </xf>
    <xf numFmtId="0" fontId="60" fillId="16" borderId="49" xfId="0" applyFont="1" applyFill="1" applyBorder="1" applyAlignment="1" applyProtection="1">
      <alignment horizontal="center" wrapText="1"/>
      <protection locked="0"/>
    </xf>
    <xf numFmtId="0" fontId="60" fillId="16" borderId="53" xfId="0" applyFont="1" applyFill="1" applyBorder="1" applyAlignment="1" applyProtection="1">
      <alignment horizontal="center" wrapText="1"/>
      <protection locked="0"/>
    </xf>
    <xf numFmtId="168" fontId="60" fillId="16" borderId="49" xfId="0" applyNumberFormat="1" applyFont="1" applyFill="1" applyBorder="1" applyAlignment="1" applyProtection="1">
      <alignment horizontal="center" wrapText="1"/>
      <protection locked="0"/>
    </xf>
    <xf numFmtId="168" fontId="60" fillId="16" borderId="53" xfId="0" applyNumberFormat="1" applyFont="1" applyFill="1" applyBorder="1" applyAlignment="1" applyProtection="1">
      <alignment horizontal="center" wrapText="1"/>
      <protection locked="0"/>
    </xf>
    <xf numFmtId="0" fontId="68" fillId="0" borderId="49" xfId="0" applyFont="1" applyBorder="1" applyAlignment="1">
      <alignment horizontal="left" vertical="center" wrapText="1"/>
    </xf>
    <xf numFmtId="0" fontId="68" fillId="0" borderId="53" xfId="0" applyFont="1" applyBorder="1" applyAlignment="1">
      <alignment horizontal="left" vertical="center" wrapText="1"/>
    </xf>
    <xf numFmtId="14" fontId="60" fillId="16" borderId="49" xfId="0" applyNumberFormat="1" applyFont="1" applyFill="1" applyBorder="1" applyAlignment="1" applyProtection="1">
      <alignment horizontal="center" wrapText="1"/>
      <protection locked="0"/>
    </xf>
    <xf numFmtId="0" fontId="61" fillId="15" borderId="1" xfId="0" applyFont="1" applyFill="1" applyBorder="1" applyAlignment="1">
      <alignment horizontal="center"/>
    </xf>
    <xf numFmtId="0" fontId="61" fillId="15" borderId="49" xfId="0" applyFont="1" applyFill="1" applyBorder="1" applyAlignment="1">
      <alignment horizontal="center"/>
    </xf>
    <xf numFmtId="0" fontId="61" fillId="15" borderId="52" xfId="0" applyFont="1" applyFill="1" applyBorder="1" applyAlignment="1">
      <alignment horizontal="center"/>
    </xf>
    <xf numFmtId="0" fontId="61" fillId="15" borderId="53" xfId="0" applyFont="1" applyFill="1" applyBorder="1" applyAlignment="1">
      <alignment horizontal="center"/>
    </xf>
    <xf numFmtId="0" fontId="59" fillId="0" borderId="49" xfId="0" applyFont="1" applyFill="1" applyBorder="1" applyAlignment="1">
      <alignment wrapText="1"/>
    </xf>
    <xf numFmtId="0" fontId="59" fillId="0" borderId="53" xfId="0" applyFont="1" applyFill="1" applyBorder="1" applyAlignment="1">
      <alignment wrapText="1"/>
    </xf>
    <xf numFmtId="0" fontId="60" fillId="16" borderId="49" xfId="0" applyFont="1" applyFill="1" applyBorder="1" applyAlignment="1" applyProtection="1">
      <alignment horizontal="center"/>
      <protection locked="0"/>
    </xf>
    <xf numFmtId="0" fontId="60" fillId="16" borderId="53" xfId="0" applyFont="1" applyFill="1" applyBorder="1" applyAlignment="1" applyProtection="1">
      <alignment horizontal="center"/>
      <protection locked="0"/>
    </xf>
    <xf numFmtId="0" fontId="0" fillId="16" borderId="1" xfId="0" applyFill="1" applyBorder="1" applyAlignment="1" applyProtection="1">
      <alignment horizontal="center" wrapText="1"/>
      <protection locked="0"/>
    </xf>
    <xf numFmtId="166" fontId="13" fillId="5" borderId="49" xfId="0" applyNumberFormat="1" applyFont="1" applyFill="1" applyBorder="1" applyAlignment="1">
      <alignment horizontal="center" vertical="top" wrapText="1"/>
    </xf>
    <xf numFmtId="166" fontId="13" fillId="5" borderId="27" xfId="0" applyNumberFormat="1" applyFont="1" applyFill="1" applyBorder="1" applyAlignment="1">
      <alignment horizontal="center" vertical="top" wrapText="1"/>
    </xf>
    <xf numFmtId="39" fontId="13" fillId="5" borderId="42" xfId="18" applyNumberFormat="1" applyFont="1" applyFill="1" applyBorder="1" applyAlignment="1">
      <alignment horizontal="center" vertical="top" wrapText="1"/>
    </xf>
    <xf numFmtId="39" fontId="13" fillId="5" borderId="56" xfId="18" applyNumberFormat="1" applyFont="1" applyFill="1" applyBorder="1" applyAlignment="1">
      <alignment horizontal="center" vertical="top" wrapText="1"/>
    </xf>
    <xf numFmtId="39" fontId="13" fillId="5" borderId="49" xfId="18" applyNumberFormat="1" applyFont="1" applyFill="1" applyBorder="1" applyAlignment="1">
      <alignment horizontal="center" vertical="top" wrapText="1"/>
    </xf>
    <xf numFmtId="39" fontId="13" fillId="5" borderId="27" xfId="18" applyNumberFormat="1" applyFont="1" applyFill="1" applyBorder="1" applyAlignment="1">
      <alignment horizontal="center" vertical="top" wrapText="1"/>
    </xf>
    <xf numFmtId="7" fontId="13" fillId="5" borderId="49" xfId="18" applyNumberFormat="1" applyFont="1" applyFill="1" applyBorder="1" applyAlignment="1">
      <alignment horizontal="center" vertical="top" wrapText="1"/>
    </xf>
    <xf numFmtId="7" fontId="13" fillId="5" borderId="27" xfId="18" applyNumberFormat="1" applyFont="1" applyFill="1" applyBorder="1" applyAlignment="1">
      <alignment horizontal="center" vertical="top" wrapText="1"/>
    </xf>
    <xf numFmtId="166" fontId="13" fillId="0" borderId="57" xfId="0" applyNumberFormat="1" applyFont="1" applyFill="1" applyBorder="1" applyAlignment="1">
      <alignment horizontal="center" vertical="top" wrapText="1"/>
    </xf>
    <xf numFmtId="166" fontId="13" fillId="0" borderId="58" xfId="0" applyNumberFormat="1" applyFont="1" applyFill="1" applyBorder="1" applyAlignment="1">
      <alignment horizontal="center" vertical="top" wrapText="1"/>
    </xf>
    <xf numFmtId="0" fontId="16" fillId="8" borderId="16" xfId="0" applyFont="1" applyFill="1" applyBorder="1" applyAlignment="1">
      <alignment horizontal="center" wrapText="1"/>
    </xf>
    <xf numFmtId="0" fontId="16" fillId="8" borderId="32" xfId="0" applyFont="1" applyFill="1" applyBorder="1" applyAlignment="1">
      <alignment horizontal="center" wrapText="1"/>
    </xf>
    <xf numFmtId="0" fontId="13" fillId="19" borderId="38" xfId="0" applyNumberFormat="1" applyFont="1" applyFill="1" applyBorder="1" applyAlignment="1" applyProtection="1">
      <alignment horizontal="left" vertical="top" wrapText="1"/>
      <protection locked="0"/>
    </xf>
    <xf numFmtId="0" fontId="13" fillId="19" borderId="39" xfId="0" applyNumberFormat="1" applyFont="1" applyFill="1" applyBorder="1" applyAlignment="1" applyProtection="1">
      <alignment horizontal="left" vertical="top" wrapText="1"/>
      <protection locked="0"/>
    </xf>
    <xf numFmtId="0" fontId="13" fillId="19" borderId="33" xfId="0" applyNumberFormat="1" applyFont="1" applyFill="1" applyBorder="1" applyAlignment="1" applyProtection="1">
      <alignment horizontal="left" vertical="top" wrapText="1"/>
      <protection locked="0"/>
    </xf>
    <xf numFmtId="0" fontId="13" fillId="19" borderId="40" xfId="0" applyNumberFormat="1" applyFont="1" applyFill="1" applyBorder="1" applyAlignment="1" applyProtection="1">
      <alignment horizontal="left" vertical="top" wrapText="1"/>
      <protection locked="0"/>
    </xf>
    <xf numFmtId="0" fontId="13" fillId="19" borderId="0" xfId="0" applyNumberFormat="1" applyFont="1" applyFill="1" applyBorder="1" applyAlignment="1" applyProtection="1">
      <alignment horizontal="left" vertical="top" wrapText="1"/>
      <protection locked="0"/>
    </xf>
    <xf numFmtId="0" fontId="13" fillId="19" borderId="34" xfId="0" applyNumberFormat="1" applyFont="1" applyFill="1" applyBorder="1" applyAlignment="1" applyProtection="1">
      <alignment horizontal="left" vertical="top" wrapText="1"/>
      <protection locked="0"/>
    </xf>
    <xf numFmtId="0" fontId="13" fillId="19" borderId="23" xfId="0" applyNumberFormat="1" applyFont="1" applyFill="1" applyBorder="1" applyAlignment="1" applyProtection="1">
      <alignment horizontal="left" vertical="top" wrapText="1"/>
      <protection locked="0"/>
    </xf>
    <xf numFmtId="0" fontId="13" fillId="19" borderId="35" xfId="0" applyNumberFormat="1" applyFont="1" applyFill="1" applyBorder="1" applyAlignment="1" applyProtection="1">
      <alignment horizontal="left" vertical="top" wrapText="1"/>
      <protection locked="0"/>
    </xf>
    <xf numFmtId="0" fontId="13" fillId="19" borderId="48" xfId="0" applyNumberFormat="1" applyFont="1" applyFill="1" applyBorder="1" applyAlignment="1" applyProtection="1">
      <alignment horizontal="left" vertical="top" wrapText="1"/>
      <protection locked="0"/>
    </xf>
    <xf numFmtId="0" fontId="12" fillId="5" borderId="35" xfId="34" applyFont="1" applyFill="1" applyBorder="1" applyAlignment="1" applyProtection="1">
      <alignment horizontal="left" wrapText="1"/>
      <protection/>
    </xf>
    <xf numFmtId="0" fontId="14" fillId="5" borderId="35" xfId="34" applyFont="1" applyFill="1" applyBorder="1" applyAlignment="1" applyProtection="1">
      <alignment horizontal="left" vertical="top" wrapText="1"/>
      <protection/>
    </xf>
    <xf numFmtId="0" fontId="14" fillId="5" borderId="35" xfId="34" applyFont="1" applyFill="1" applyBorder="1" applyAlignment="1" applyProtection="1">
      <alignment horizontal="left" vertical="top" wrapText="1"/>
      <protection/>
    </xf>
    <xf numFmtId="0" fontId="13" fillId="5" borderId="0" xfId="0" applyFont="1" applyFill="1" applyAlignment="1">
      <alignment horizontal="left" wrapText="1"/>
    </xf>
    <xf numFmtId="0" fontId="5" fillId="5" borderId="0" xfId="0" applyFont="1" applyFill="1" applyBorder="1" applyAlignment="1">
      <alignment horizontal="center" wrapText="1"/>
    </xf>
    <xf numFmtId="0" fontId="25" fillId="6" borderId="0" xfId="34" applyFont="1" applyFill="1" applyAlignment="1" applyProtection="1">
      <alignment horizontal="center" vertical="center" wrapText="1"/>
      <protection/>
    </xf>
    <xf numFmtId="0" fontId="25" fillId="6" borderId="0" xfId="34" applyFont="1" applyFill="1" applyBorder="1" applyAlignment="1" applyProtection="1">
      <alignment horizontal="center" vertical="center" wrapText="1"/>
      <protection/>
    </xf>
    <xf numFmtId="49" fontId="13" fillId="0" borderId="42" xfId="0" applyNumberFormat="1" applyFont="1" applyFill="1" applyBorder="1" applyAlignment="1">
      <alignment horizontal="center"/>
    </xf>
    <xf numFmtId="49" fontId="13" fillId="0" borderId="56" xfId="0" applyNumberFormat="1" applyFont="1" applyFill="1" applyBorder="1" applyAlignment="1">
      <alignment horizontal="center"/>
    </xf>
    <xf numFmtId="49" fontId="13" fillId="0" borderId="49" xfId="0" applyNumberFormat="1" applyFont="1" applyFill="1" applyBorder="1" applyAlignment="1">
      <alignment horizontal="center"/>
    </xf>
    <xf numFmtId="49" fontId="13" fillId="0" borderId="27" xfId="0" applyNumberFormat="1" applyFont="1" applyFill="1" applyBorder="1" applyAlignment="1">
      <alignment horizontal="center"/>
    </xf>
    <xf numFmtId="0" fontId="66" fillId="0" borderId="0" xfId="0" applyFont="1" applyAlignment="1">
      <alignment horizontal="left" wrapText="1"/>
    </xf>
  </cellXfs>
  <cellStyles count="24">
    <cellStyle name="Normal" xfId="0"/>
    <cellStyle name="Percent" xfId="15"/>
    <cellStyle name="Currency" xfId="16"/>
    <cellStyle name="Currency [0]" xfId="17"/>
    <cellStyle name="Comma" xfId="18"/>
    <cellStyle name="Comma [0]" xfId="19"/>
    <cellStyle name="Comma 2" xfId="20"/>
    <cellStyle name="Comma 2 2" xfId="21"/>
    <cellStyle name="Comma 3" xfId="22"/>
    <cellStyle name="Comma 4" xfId="23"/>
    <cellStyle name="Comma 5" xfId="24"/>
    <cellStyle name="Currency 2" xfId="25"/>
    <cellStyle name="Hyperlink" xfId="26"/>
    <cellStyle name="Hyperlink 2" xfId="27"/>
    <cellStyle name="Normal 10" xfId="28"/>
    <cellStyle name="Normal 11 2" xfId="29"/>
    <cellStyle name="Normal 12" xfId="30"/>
    <cellStyle name="Normal 13" xfId="31"/>
    <cellStyle name="Normal 2" xfId="32"/>
    <cellStyle name="Normal 2 2" xfId="33"/>
    <cellStyle name="Normal 3" xfId="34"/>
    <cellStyle name="Normal 4" xfId="35"/>
    <cellStyle name="Normal 6" xfId="36"/>
    <cellStyle name="Normal_GenericRateCreditCalcData" xfId="37"/>
  </cellStyles>
  <dxfs count="71">
    <dxf>
      <font>
        <i val="0"/>
        <name val="Cambria"/>
        <color auto="1"/>
      </font>
      <border/>
    </dxf>
    <dxf>
      <font>
        <color indexed="10"/>
        <condense val="0"/>
        <extend val="0"/>
      </font>
      <fill>
        <patternFill patternType="none"/>
      </fill>
      <border/>
    </dxf>
    <dxf>
      <fill>
        <patternFill>
          <bgColor theme="0" tint="-0.24993999302387238"/>
        </patternFill>
      </fill>
      <border/>
    </dxf>
    <dxf>
      <fill>
        <patternFill>
          <bgColor theme="0" tint="-0.24993999302387238"/>
        </patternFill>
      </fill>
      <border/>
    </dxf>
    <dxf>
      <fill>
        <patternFill>
          <bgColor theme="0" tint="-0.24993999302387238"/>
        </patternFill>
      </fill>
      <border/>
    </dxf>
    <dxf>
      <fill>
        <patternFill>
          <bgColor theme="0" tint="-0.24993999302387238"/>
        </patternFill>
      </fill>
      <border/>
    </dxf>
    <dxf>
      <font>
        <color auto="1"/>
        <condense val="0"/>
        <extend val="0"/>
      </font>
      <fill>
        <patternFill>
          <bgColor theme="0" tint="-0.24993999302387238"/>
        </patternFill>
      </fill>
      <border/>
    </dxf>
    <dxf>
      <fill>
        <patternFill>
          <bgColor theme="0" tint="-0.24993999302387238"/>
        </patternFill>
      </fill>
      <border/>
    </dxf>
    <dxf>
      <fill>
        <patternFill>
          <bgColor theme="0" tint="-0.24993999302387238"/>
        </patternFill>
      </fill>
      <border/>
    </dxf>
    <dxf>
      <fill>
        <patternFill>
          <bgColor theme="0" tint="-0.24993999302387238"/>
        </patternFill>
      </fill>
      <border/>
    </dxf>
    <dxf>
      <fill>
        <patternFill>
          <bgColor theme="0" tint="-0.24993999302387238"/>
        </patternFill>
      </fill>
      <border/>
    </dxf>
    <dxf>
      <fill>
        <patternFill>
          <bgColor theme="0" tint="-0.24993999302387238"/>
        </patternFill>
      </fill>
      <border/>
    </dxf>
    <dxf>
      <font>
        <color auto="1"/>
        <condense val="0"/>
        <extend val="0"/>
      </font>
      <fill>
        <patternFill>
          <bgColor theme="0" tint="-0.24993999302387238"/>
        </patternFill>
      </fill>
      <border/>
    </dxf>
    <dxf>
      <fill>
        <patternFill>
          <bgColor theme="0" tint="-0.24993999302387238"/>
        </patternFill>
      </fill>
      <border/>
    </dxf>
    <dxf>
      <fill>
        <patternFill>
          <bgColor theme="0" tint="-0.24993999302387238"/>
        </patternFill>
      </fill>
      <border/>
    </dxf>
    <dxf>
      <fill>
        <patternFill>
          <bgColor theme="0" tint="-0.24993999302387238"/>
        </patternFill>
      </fill>
      <border/>
    </dxf>
    <dxf>
      <fill>
        <patternFill>
          <bgColor theme="0" tint="-0.24993999302387238"/>
        </patternFill>
      </fill>
      <border/>
    </dxf>
    <dxf>
      <fill>
        <patternFill>
          <bgColor theme="0" tint="-0.24993999302387238"/>
        </patternFill>
      </fill>
      <border/>
    </dxf>
    <dxf>
      <fill>
        <patternFill>
          <bgColor theme="0" tint="-0.24993999302387238"/>
        </patternFill>
      </fill>
      <border/>
    </dxf>
    <dxf>
      <fill>
        <patternFill>
          <bgColor theme="0" tint="-0.24993999302387238"/>
        </patternFill>
      </fill>
      <border/>
    </dxf>
    <dxf>
      <fill>
        <patternFill>
          <bgColor theme="0" tint="-0.24993999302387238"/>
        </patternFill>
      </fill>
      <border/>
    </dxf>
    <dxf>
      <fill>
        <patternFill>
          <bgColor theme="0" tint="-0.24993999302387238"/>
        </patternFill>
      </fill>
      <border/>
    </dxf>
    <dxf>
      <fill>
        <patternFill>
          <bgColor theme="0" tint="-0.24993999302387238"/>
        </patternFill>
      </fill>
      <border/>
    </dxf>
    <dxf>
      <fill>
        <patternFill>
          <bgColor theme="0" tint="-0.24993999302387238"/>
        </patternFill>
      </fill>
      <border/>
    </dxf>
    <dxf>
      <fill>
        <patternFill>
          <bgColor theme="0" tint="-0.24993999302387238"/>
        </patternFill>
      </fill>
      <border/>
    </dxf>
    <dxf>
      <fill>
        <patternFill>
          <bgColor theme="0" tint="-0.24993999302387238"/>
        </patternFill>
      </fill>
      <border/>
    </dxf>
    <dxf>
      <fill>
        <patternFill>
          <bgColor theme="0" tint="-0.24993999302387238"/>
        </patternFill>
      </fill>
      <border/>
    </dxf>
    <dxf>
      <fill>
        <patternFill>
          <bgColor theme="0" tint="-0.24993999302387238"/>
        </patternFill>
      </fill>
      <border/>
    </dxf>
    <dxf>
      <font>
        <color auto="1"/>
        <condense val="0"/>
        <extend val="0"/>
      </font>
      <fill>
        <patternFill>
          <bgColor theme="0" tint="-0.24993999302387238"/>
        </patternFill>
      </fill>
      <border/>
    </dxf>
    <dxf>
      <font>
        <color rgb="FF9C0006"/>
        <condense val="0"/>
        <extend val="0"/>
      </font>
      <fill>
        <patternFill>
          <bgColor rgb="FFFFC7CE"/>
        </patternFill>
      </fill>
      <border/>
    </dxf>
    <dxf>
      <fill>
        <patternFill>
          <bgColor indexed="11"/>
        </patternFill>
      </fill>
      <border/>
    </dxf>
    <dxf>
      <fill>
        <patternFill>
          <bgColor theme="0" tint="-0.24993999302387238"/>
        </patternFill>
      </fill>
      <border/>
    </dxf>
    <dxf>
      <fill>
        <patternFill>
          <bgColor theme="0" tint="-0.24993999302387238"/>
        </patternFill>
      </fill>
      <border/>
    </dxf>
    <dxf>
      <fill>
        <patternFill>
          <bgColor theme="0" tint="-0.24993999302387238"/>
        </patternFill>
      </fill>
      <border/>
    </dxf>
    <dxf>
      <fill>
        <patternFill>
          <bgColor theme="0" tint="-0.24993999302387238"/>
        </patternFill>
      </fill>
      <border/>
    </dxf>
    <dxf>
      <fill>
        <patternFill>
          <bgColor theme="0" tint="-0.24993999302387238"/>
        </patternFill>
      </fill>
      <border/>
    </dxf>
    <dxf>
      <fill>
        <patternFill>
          <bgColor theme="0" tint="-0.24993999302387238"/>
        </patternFill>
      </fill>
      <border/>
    </dxf>
    <dxf>
      <fill>
        <patternFill>
          <bgColor theme="0" tint="-0.24993999302387238"/>
        </patternFill>
      </fill>
      <border/>
    </dxf>
    <dxf>
      <fill>
        <patternFill>
          <bgColor theme="0" tint="-0.24993999302387238"/>
        </patternFill>
      </fill>
      <border/>
    </dxf>
    <dxf>
      <font>
        <color auto="1"/>
        <condense val="0"/>
        <extend val="0"/>
      </font>
      <fill>
        <patternFill>
          <bgColor theme="0" tint="-0.24993999302387238"/>
        </patternFill>
      </fill>
      <border/>
    </dxf>
    <dxf>
      <fill>
        <patternFill>
          <bgColor theme="0" tint="-0.24993999302387238"/>
        </patternFill>
      </fill>
      <border/>
    </dxf>
    <dxf>
      <fill>
        <patternFill>
          <bgColor theme="0" tint="-0.24993999302387238"/>
        </patternFill>
      </fill>
      <border/>
    </dxf>
    <dxf>
      <font>
        <color auto="1"/>
        <condense val="0"/>
        <extend val="0"/>
      </font>
      <fill>
        <patternFill>
          <bgColor theme="0" tint="-0.24993999302387238"/>
        </patternFill>
      </fill>
      <border/>
    </dxf>
    <dxf>
      <fill>
        <patternFill>
          <bgColor theme="0" tint="-0.24993999302387238"/>
        </patternFill>
      </fill>
      <border/>
    </dxf>
    <dxf>
      <fill>
        <patternFill>
          <bgColor theme="0" tint="-0.24993999302387238"/>
        </patternFill>
      </fill>
      <border/>
    </dxf>
    <dxf>
      <fill>
        <patternFill>
          <bgColor theme="0" tint="-0.24993999302387238"/>
        </patternFill>
      </fill>
      <border/>
    </dxf>
    <dxf>
      <fill>
        <patternFill>
          <bgColor theme="0" tint="-0.24993999302387238"/>
        </patternFill>
      </fill>
      <border/>
    </dxf>
    <dxf>
      <fill>
        <patternFill>
          <bgColor theme="0" tint="-0.24993999302387238"/>
        </patternFill>
      </fill>
      <border/>
    </dxf>
    <dxf>
      <fill>
        <patternFill>
          <bgColor theme="0" tint="-0.24993999302387238"/>
        </patternFill>
      </fill>
      <border/>
    </dxf>
    <dxf>
      <fill>
        <patternFill>
          <bgColor theme="0" tint="-0.24993999302387238"/>
        </patternFill>
      </fill>
      <border/>
    </dxf>
    <dxf>
      <fill>
        <patternFill>
          <bgColor theme="0" tint="-0.24993999302387238"/>
        </patternFill>
      </fill>
      <border/>
    </dxf>
    <dxf>
      <fill>
        <patternFill>
          <bgColor theme="0" tint="-0.24993999302387238"/>
        </patternFill>
      </fill>
      <border/>
    </dxf>
    <dxf>
      <fill>
        <patternFill>
          <bgColor theme="0" tint="-0.24993999302387238"/>
        </patternFill>
      </fill>
      <border/>
    </dxf>
    <dxf>
      <fill>
        <patternFill>
          <bgColor theme="0" tint="-0.24993999302387238"/>
        </patternFill>
      </fill>
      <border/>
    </dxf>
    <dxf>
      <fill>
        <patternFill>
          <bgColor theme="0" tint="-0.24993999302387238"/>
        </patternFill>
      </fill>
      <border/>
    </dxf>
    <dxf>
      <fill>
        <patternFill>
          <bgColor theme="0" tint="-0.24993999302387238"/>
        </patternFill>
      </fill>
      <border/>
    </dxf>
    <dxf>
      <fill>
        <patternFill>
          <bgColor theme="0" tint="-0.24993999302387238"/>
        </patternFill>
      </fill>
      <border/>
    </dxf>
    <dxf>
      <fill>
        <patternFill>
          <bgColor theme="0" tint="-0.3499799966812134"/>
        </patternFill>
      </fill>
      <border/>
    </dxf>
    <dxf>
      <fill>
        <patternFill>
          <bgColor theme="0" tint="-0.24993999302387238"/>
        </patternFill>
      </fill>
      <border/>
    </dxf>
    <dxf>
      <fill>
        <patternFill>
          <bgColor theme="0" tint="-0.24993999302387238"/>
        </patternFill>
      </fill>
      <border/>
    </dxf>
    <dxf>
      <fill>
        <patternFill>
          <bgColor theme="0" tint="-0.24993999302387238"/>
        </patternFill>
      </fill>
      <border/>
    </dxf>
    <dxf>
      <fill>
        <patternFill>
          <bgColor theme="0" tint="-0.24993999302387238"/>
        </patternFill>
      </fill>
      <border/>
    </dxf>
    <dxf>
      <font>
        <color rgb="FF9C0006"/>
        <condense val="0"/>
        <extend val="0"/>
      </font>
      <border/>
    </dxf>
    <dxf>
      <font>
        <color indexed="10"/>
        <condense val="0"/>
        <extend val="0"/>
      </font>
      <fill>
        <patternFill patternType="none"/>
      </fill>
      <border/>
    </dxf>
    <dxf>
      <font>
        <color auto="1"/>
        <condense val="0"/>
        <extend val="0"/>
      </font>
      <fill>
        <patternFill>
          <bgColor theme="0" tint="-0.24993999302387238"/>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ill>
        <patternFill>
          <bgColor indexed="11"/>
        </patternFill>
      </fill>
      <border/>
    </dxf>
    <dxf>
      <fill>
        <patternFill>
          <bgColor theme="0" tint="-0.24993999302387238"/>
        </patternFill>
      </fill>
      <border/>
    </dxf>
    <dxf>
      <font>
        <color auto="1"/>
        <condense val="0"/>
        <extend val="0"/>
      </font>
      <fill>
        <patternFill>
          <bgColor theme="0" tint="-0.24993999302387238"/>
        </patternFill>
      </fill>
      <border/>
    </dxf>
    <dxf>
      <font>
        <color rgb="FF9C0006"/>
        <condense val="0"/>
        <extend val="0"/>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customXml" Target="../customXml/item1.xml" /><Relationship Id="rId15" Type="http://schemas.openxmlformats.org/officeDocument/2006/relationships/customXml" Target="../customXml/item2.xml" /><Relationship Id="rId16" Type="http://schemas.openxmlformats.org/officeDocument/2006/relationships/customXml" Target="../customXml/item3.xml" /><Relationship Id="rId17" Type="http://schemas.openxmlformats.org/officeDocument/2006/relationships/customXml" Target="../customXml/item4.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pa.gov/Energy/N/implementation_manual.cfm"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pa.gov/Energy/N/implementation_manual.cfm" TargetMode="External" /><Relationship Id="rId2" Type="http://schemas.openxmlformats.org/officeDocument/2006/relationships/comments" Target="../comments4.xml" /><Relationship Id="rId3" Type="http://schemas.openxmlformats.org/officeDocument/2006/relationships/vmlDrawing" Target="../drawings/vmlDrawing2.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8000860214233"/>
  </sheetPr>
  <dimension ref="A1:X89"/>
  <sheetViews>
    <sheetView showGridLines="0" tabSelected="1" workbookViewId="0" topLeftCell="A1">
      <selection activeCell="D5" sqref="D5"/>
    </sheetView>
  </sheetViews>
  <sheetFormatPr defaultColWidth="9.140625" defaultRowHeight="12.75"/>
  <cols>
    <col min="1" max="1" width="3.8515625" style="27" customWidth="1"/>
    <col min="2" max="2" width="49.140625" style="9" customWidth="1"/>
    <col min="3" max="3" width="3.57421875" style="9" customWidth="1"/>
    <col min="4" max="4" width="33.8515625" style="11" customWidth="1"/>
    <col min="5" max="5" width="5.421875" style="11" hidden="1" customWidth="1"/>
    <col min="6" max="6" width="11.28125" style="225" customWidth="1"/>
    <col min="7" max="7" width="6.7109375" style="9" customWidth="1"/>
    <col min="8" max="8" width="35.421875" style="9" customWidth="1"/>
    <col min="9" max="9" width="2.8515625" style="9" customWidth="1"/>
    <col min="10" max="11" width="11.8515625" style="27" customWidth="1"/>
    <col min="12" max="12" width="27.7109375" style="27" hidden="1" customWidth="1"/>
    <col min="13" max="13" width="24.8515625" style="27" hidden="1" customWidth="1"/>
    <col min="14" max="14" width="9.140625" style="27" customWidth="1"/>
    <col min="15" max="15" width="23.8515625" style="27" customWidth="1"/>
    <col min="16" max="16" width="12.8515625" style="27" customWidth="1"/>
    <col min="17" max="24" width="9.140625" style="27" customWidth="1"/>
    <col min="25" max="16384" width="9.140625" style="9" customWidth="1"/>
  </cols>
  <sheetData>
    <row r="1" spans="1:15" ht="27.75" customHeight="1" thickBot="1">
      <c r="A1" s="128"/>
      <c r="B1" s="129" t="s">
        <v>1571</v>
      </c>
      <c r="C1" s="130"/>
      <c r="D1" s="131"/>
      <c r="E1" s="130"/>
      <c r="F1" s="217"/>
      <c r="G1" s="130"/>
      <c r="H1" s="132" t="str">
        <f>IF(COUNTIF(F2:F34,"=Required")=0,"Section Complete!",COUNTIF(F2:F34,"=Required")&amp;" Fields still need to be Entered")</f>
        <v>22 Fields still need to be Entered</v>
      </c>
      <c r="I1" s="132"/>
      <c r="J1" s="87"/>
      <c r="K1" s="116"/>
      <c r="L1" s="55" t="s">
        <v>219</v>
      </c>
      <c r="M1" s="55"/>
      <c r="N1" s="55"/>
      <c r="O1" s="55"/>
    </row>
    <row r="2" spans="2:15" s="137" customFormat="1" ht="27.75" customHeight="1" thickBot="1">
      <c r="B2" s="424" t="s">
        <v>1572</v>
      </c>
      <c r="C2" s="419"/>
      <c r="D2" s="443" t="s">
        <v>284</v>
      </c>
      <c r="E2" s="425" t="str">
        <f>IF(ISBLANK(D2),"&lt;&lt;&lt;","")</f>
        <v/>
      </c>
      <c r="F2" s="218" t="str">
        <f>IF(ISBLANK(D2),"Required","")</f>
        <v/>
      </c>
      <c r="G2" s="419"/>
      <c r="H2" s="420"/>
      <c r="I2" s="420"/>
      <c r="J2" s="421"/>
      <c r="K2" s="422"/>
      <c r="L2" s="423"/>
      <c r="M2" s="423"/>
      <c r="N2" s="423"/>
      <c r="O2" s="423"/>
    </row>
    <row r="3" spans="1:24" s="10" customFormat="1" ht="23.25" customHeight="1" thickBot="1">
      <c r="A3" s="28"/>
      <c r="B3" s="38"/>
      <c r="C3" s="26"/>
      <c r="D3" s="67" t="s">
        <v>1324</v>
      </c>
      <c r="E3" s="95" t="str">
        <f>IF(ISBLANK(D3),"&lt;&lt;&lt;","")</f>
        <v/>
      </c>
      <c r="F3" s="218" t="str">
        <f>IF(ISBLANK(D3),"Required","")</f>
        <v/>
      </c>
      <c r="G3" s="26"/>
      <c r="H3" s="170" t="s">
        <v>584</v>
      </c>
      <c r="I3" s="43"/>
      <c r="J3" s="81"/>
      <c r="K3" s="26"/>
      <c r="L3" s="30" t="s">
        <v>217</v>
      </c>
      <c r="M3" s="30" t="s">
        <v>218</v>
      </c>
      <c r="N3" s="26"/>
      <c r="O3" s="26"/>
      <c r="P3" s="28"/>
      <c r="Q3" s="28"/>
      <c r="R3" s="28"/>
      <c r="S3" s="28"/>
      <c r="T3" s="28"/>
      <c r="U3" s="28"/>
      <c r="V3" s="28"/>
      <c r="W3" s="28"/>
      <c r="X3" s="28"/>
    </row>
    <row r="4" spans="2:12" ht="12.75">
      <c r="B4" s="45" t="s">
        <v>1275</v>
      </c>
      <c r="C4" s="27"/>
      <c r="D4" s="271"/>
      <c r="E4" s="95" t="str">
        <f>IF(ISBLANK(D4),"&lt;&lt;&lt;","")</f>
        <v>&lt;&lt;&lt;</v>
      </c>
      <c r="F4" s="218" t="str">
        <f>IF(ISBLANK(D4),"Required","")</f>
        <v>Required</v>
      </c>
      <c r="G4" s="32"/>
      <c r="H4" s="40" t="s">
        <v>750</v>
      </c>
      <c r="I4" s="40"/>
      <c r="J4" s="82"/>
      <c r="K4" s="36"/>
      <c r="L4" s="27" t="s">
        <v>212</v>
      </c>
    </row>
    <row r="5" spans="2:12" ht="12.75">
      <c r="B5" s="47" t="s">
        <v>191</v>
      </c>
      <c r="C5" s="28"/>
      <c r="D5" s="268"/>
      <c r="E5" s="95" t="str">
        <f aca="true" t="shared" si="0" ref="E5:E14">IF(ISBLANK(D5),"&lt;&lt;&lt;","")</f>
        <v>&lt;&lt;&lt;</v>
      </c>
      <c r="F5" s="218" t="str">
        <f>IF(ISBLANK(D5),"Required","")</f>
        <v>Required</v>
      </c>
      <c r="G5" s="32"/>
      <c r="H5" s="40" t="s">
        <v>121</v>
      </c>
      <c r="I5" s="40"/>
      <c r="J5" s="83"/>
      <c r="K5" s="33"/>
      <c r="L5" s="27" t="s">
        <v>209</v>
      </c>
    </row>
    <row r="6" spans="2:12" ht="16.5" thickBot="1">
      <c r="B6" s="45" t="s">
        <v>1270</v>
      </c>
      <c r="C6" s="27"/>
      <c r="D6" s="272"/>
      <c r="E6" s="95" t="str">
        <f t="shared" si="0"/>
        <v>&lt;&lt;&lt;</v>
      </c>
      <c r="F6" s="218" t="str">
        <f aca="true" t="shared" si="1" ref="F6:F14">IF(ISBLANK(D6),"Required","")</f>
        <v>Required</v>
      </c>
      <c r="G6" s="32"/>
      <c r="H6" s="189" t="s">
        <v>114</v>
      </c>
      <c r="I6" s="41"/>
      <c r="J6" s="82"/>
      <c r="K6" s="36"/>
      <c r="L6" s="27" t="s">
        <v>212</v>
      </c>
    </row>
    <row r="7" spans="2:12" ht="12.75">
      <c r="B7" s="45" t="s">
        <v>1271</v>
      </c>
      <c r="C7" s="27"/>
      <c r="D7" s="273"/>
      <c r="E7" s="95" t="str">
        <f t="shared" si="0"/>
        <v>&lt;&lt;&lt;</v>
      </c>
      <c r="F7" s="218" t="str">
        <f t="shared" si="1"/>
        <v>Required</v>
      </c>
      <c r="G7" s="32"/>
      <c r="H7" s="189" t="s">
        <v>115</v>
      </c>
      <c r="I7" s="41"/>
      <c r="J7" s="82"/>
      <c r="K7" s="36"/>
      <c r="L7" s="27" t="s">
        <v>212</v>
      </c>
    </row>
    <row r="8" spans="2:12" ht="12.75">
      <c r="B8" s="45" t="s">
        <v>1272</v>
      </c>
      <c r="C8" s="27"/>
      <c r="D8" s="268"/>
      <c r="E8" s="95" t="str">
        <f t="shared" si="0"/>
        <v>&lt;&lt;&lt;</v>
      </c>
      <c r="F8" s="218" t="str">
        <f t="shared" si="1"/>
        <v>Required</v>
      </c>
      <c r="G8" s="32"/>
      <c r="H8" s="189" t="s">
        <v>124</v>
      </c>
      <c r="I8" s="41"/>
      <c r="J8" s="82"/>
      <c r="K8" s="36"/>
      <c r="L8" s="27" t="s">
        <v>212</v>
      </c>
    </row>
    <row r="9" spans="2:13" ht="12.75">
      <c r="B9" s="45" t="s">
        <v>1273</v>
      </c>
      <c r="C9" s="27"/>
      <c r="D9" s="268"/>
      <c r="E9" s="95" t="str">
        <f t="shared" si="0"/>
        <v>&lt;&lt;&lt;</v>
      </c>
      <c r="F9" s="218" t="str">
        <f t="shared" si="1"/>
        <v>Required</v>
      </c>
      <c r="G9" s="32"/>
      <c r="H9" s="189" t="s">
        <v>126</v>
      </c>
      <c r="I9" s="41"/>
      <c r="J9" s="82"/>
      <c r="K9" s="36"/>
      <c r="L9" s="27" t="s">
        <v>210</v>
      </c>
      <c r="M9" s="27" t="s">
        <v>213</v>
      </c>
    </row>
    <row r="10" spans="2:13" ht="16.5" thickBot="1">
      <c r="B10" s="47" t="s">
        <v>1274</v>
      </c>
      <c r="C10" s="27"/>
      <c r="D10" s="228"/>
      <c r="E10" s="95" t="str">
        <f t="shared" si="0"/>
        <v>&lt;&lt;&lt;</v>
      </c>
      <c r="F10" s="218" t="str">
        <f t="shared" si="1"/>
        <v>Required</v>
      </c>
      <c r="G10" s="32"/>
      <c r="H10" s="189">
        <v>94596</v>
      </c>
      <c r="I10" s="41"/>
      <c r="J10" s="82"/>
      <c r="K10" s="36"/>
      <c r="L10" s="27" t="s">
        <v>211</v>
      </c>
      <c r="M10" s="27" t="s">
        <v>1178</v>
      </c>
    </row>
    <row r="11" spans="2:12" ht="12.75">
      <c r="B11" s="45" t="s">
        <v>220</v>
      </c>
      <c r="C11" s="27"/>
      <c r="D11" s="273"/>
      <c r="E11" s="95" t="str">
        <f t="shared" si="0"/>
        <v>&lt;&lt;&lt;</v>
      </c>
      <c r="F11" s="218" t="str">
        <f t="shared" si="1"/>
        <v>Required</v>
      </c>
      <c r="G11" s="32"/>
      <c r="H11" s="189" t="s">
        <v>116</v>
      </c>
      <c r="I11" s="41"/>
      <c r="J11" s="82"/>
      <c r="K11" s="36"/>
      <c r="L11" s="27" t="s">
        <v>212</v>
      </c>
    </row>
    <row r="12" spans="2:12" ht="12.75">
      <c r="B12" s="45" t="s">
        <v>221</v>
      </c>
      <c r="C12" s="27"/>
      <c r="D12" s="268"/>
      <c r="E12" s="95" t="str">
        <f t="shared" si="0"/>
        <v>&lt;&lt;&lt;</v>
      </c>
      <c r="F12" s="218" t="str">
        <f t="shared" si="1"/>
        <v>Required</v>
      </c>
      <c r="G12" s="32"/>
      <c r="H12" s="189" t="s">
        <v>125</v>
      </c>
      <c r="I12" s="41"/>
      <c r="J12" s="82"/>
      <c r="K12" s="36"/>
      <c r="L12" s="27" t="s">
        <v>212</v>
      </c>
    </row>
    <row r="13" spans="2:12" ht="12.75">
      <c r="B13" s="45" t="s">
        <v>222</v>
      </c>
      <c r="C13" s="27"/>
      <c r="D13" s="268"/>
      <c r="E13" s="95" t="str">
        <f t="shared" si="0"/>
        <v>&lt;&lt;&lt;</v>
      </c>
      <c r="F13" s="218" t="str">
        <f t="shared" si="1"/>
        <v>Required</v>
      </c>
      <c r="G13" s="32"/>
      <c r="H13" s="189" t="s">
        <v>123</v>
      </c>
      <c r="I13" s="41"/>
      <c r="J13" s="82"/>
      <c r="K13" s="36"/>
      <c r="L13" s="27" t="s">
        <v>210</v>
      </c>
    </row>
    <row r="14" spans="2:12" s="27" customFormat="1" ht="12.75">
      <c r="B14" s="45" t="s">
        <v>1483</v>
      </c>
      <c r="D14" s="228"/>
      <c r="E14" s="95" t="str">
        <f t="shared" si="0"/>
        <v>&lt;&lt;&lt;</v>
      </c>
      <c r="F14" s="218" t="str">
        <f t="shared" si="1"/>
        <v>Required</v>
      </c>
      <c r="G14" s="32"/>
      <c r="H14" s="189">
        <v>55555</v>
      </c>
      <c r="I14" s="41"/>
      <c r="J14" s="82"/>
      <c r="K14" s="36"/>
      <c r="L14" s="27" t="s">
        <v>211</v>
      </c>
    </row>
    <row r="15" spans="2:11" s="27" customFormat="1" ht="16.5" thickBot="1">
      <c r="B15" s="47" t="s">
        <v>223</v>
      </c>
      <c r="C15" s="28"/>
      <c r="D15" s="268"/>
      <c r="E15" s="95" t="s">
        <v>228</v>
      </c>
      <c r="F15" s="218" t="str">
        <f>IF(ISBLANK(D15),"Optional","")</f>
        <v>Optional</v>
      </c>
      <c r="G15" s="33"/>
      <c r="H15" s="42" t="s">
        <v>122</v>
      </c>
      <c r="I15" s="42"/>
      <c r="J15" s="83"/>
      <c r="K15" s="33"/>
    </row>
    <row r="16" spans="2:12" s="27" customFormat="1" ht="12.75">
      <c r="B16" s="45" t="s">
        <v>224</v>
      </c>
      <c r="D16" s="273"/>
      <c r="E16" s="95" t="str">
        <f aca="true" t="shared" si="2" ref="E16:E30">IF(ISBLANK(D16),"&lt;&lt;&lt;","")</f>
        <v>&lt;&lt;&lt;</v>
      </c>
      <c r="F16" s="218" t="str">
        <f aca="true" t="shared" si="3" ref="F16:F27">IF(ISBLANK(D16),"Required","")</f>
        <v>Required</v>
      </c>
      <c r="G16" s="32"/>
      <c r="H16" s="189" t="s">
        <v>117</v>
      </c>
      <c r="I16" s="41"/>
      <c r="J16" s="82"/>
      <c r="K16" s="36"/>
      <c r="L16" s="27" t="s">
        <v>212</v>
      </c>
    </row>
    <row r="17" spans="2:12" s="27" customFormat="1" ht="12.75">
      <c r="B17" s="45" t="s">
        <v>225</v>
      </c>
      <c r="D17" s="268"/>
      <c r="E17" s="95" t="str">
        <f t="shared" si="2"/>
        <v>&lt;&lt;&lt;</v>
      </c>
      <c r="F17" s="218" t="str">
        <f t="shared" si="3"/>
        <v>Required</v>
      </c>
      <c r="G17" s="32"/>
      <c r="H17" s="189" t="s">
        <v>118</v>
      </c>
      <c r="I17" s="41"/>
      <c r="J17" s="82"/>
      <c r="K17" s="36"/>
      <c r="L17" s="27" t="s">
        <v>212</v>
      </c>
    </row>
    <row r="18" spans="2:13" s="27" customFormat="1" ht="12.75">
      <c r="B18" s="45" t="s">
        <v>226</v>
      </c>
      <c r="D18" s="240"/>
      <c r="E18" s="95" t="str">
        <f t="shared" si="2"/>
        <v>&lt;&lt;&lt;</v>
      </c>
      <c r="F18" s="218" t="str">
        <f t="shared" si="3"/>
        <v>Required</v>
      </c>
      <c r="G18" s="32"/>
      <c r="H18" s="189" t="s">
        <v>127</v>
      </c>
      <c r="I18" s="41"/>
      <c r="J18" s="82"/>
      <c r="K18" s="36"/>
      <c r="L18" s="27" t="s">
        <v>211</v>
      </c>
      <c r="M18" s="27" t="s">
        <v>1177</v>
      </c>
    </row>
    <row r="19" spans="2:12" s="27" customFormat="1" ht="12.75">
      <c r="B19" s="45" t="s">
        <v>227</v>
      </c>
      <c r="D19" s="274"/>
      <c r="E19" s="95" t="str">
        <f t="shared" si="2"/>
        <v>&lt;&lt;&lt;</v>
      </c>
      <c r="F19" s="218" t="str">
        <f t="shared" si="3"/>
        <v>Required</v>
      </c>
      <c r="G19" s="32"/>
      <c r="H19" s="190" t="s">
        <v>119</v>
      </c>
      <c r="I19" s="93"/>
      <c r="J19" s="82"/>
      <c r="K19" s="36"/>
      <c r="L19" s="27" t="s">
        <v>212</v>
      </c>
    </row>
    <row r="20" spans="2:11" s="27" customFormat="1" ht="32.25" thickBot="1">
      <c r="B20" s="510" t="s">
        <v>1638</v>
      </c>
      <c r="D20" s="268"/>
      <c r="E20" s="95" t="str">
        <f t="shared" si="2"/>
        <v>&lt;&lt;&lt;</v>
      </c>
      <c r="F20" s="218" t="str">
        <f>IF(ISBLANK(D20),"Optional","")</f>
        <v>Optional</v>
      </c>
      <c r="G20" s="32"/>
      <c r="H20" s="190" t="s">
        <v>762</v>
      </c>
      <c r="I20" s="93"/>
      <c r="J20" s="82"/>
      <c r="K20" s="36"/>
    </row>
    <row r="21" spans="2:12" s="27" customFormat="1" ht="12.75">
      <c r="B21" s="45" t="s">
        <v>1268</v>
      </c>
      <c r="D21" s="273"/>
      <c r="E21" s="95" t="str">
        <f t="shared" si="2"/>
        <v>&lt;&lt;&lt;</v>
      </c>
      <c r="F21" s="218" t="str">
        <f t="shared" si="3"/>
        <v>Required</v>
      </c>
      <c r="G21" s="32"/>
      <c r="H21" s="40" t="s">
        <v>861</v>
      </c>
      <c r="I21" s="40"/>
      <c r="J21" s="82"/>
      <c r="K21" s="36"/>
      <c r="L21" s="27" t="s">
        <v>213</v>
      </c>
    </row>
    <row r="22" spans="2:12" s="27" customFormat="1" ht="12.75">
      <c r="B22" s="46" t="s">
        <v>7</v>
      </c>
      <c r="C22" s="28"/>
      <c r="D22" s="268"/>
      <c r="E22" s="254"/>
      <c r="F22" s="218" t="str">
        <f>IF(ISBLANK(D22),"Required","")</f>
        <v>Required</v>
      </c>
      <c r="G22" s="32"/>
      <c r="H22" s="40" t="s">
        <v>1294</v>
      </c>
      <c r="I22" s="40"/>
      <c r="J22" s="83"/>
      <c r="K22" s="33"/>
      <c r="L22" s="27" t="s">
        <v>213</v>
      </c>
    </row>
    <row r="23" spans="2:12" s="27" customFormat="1" ht="12.75">
      <c r="B23" s="46" t="s">
        <v>8</v>
      </c>
      <c r="C23" s="28"/>
      <c r="D23" s="268"/>
      <c r="E23" s="95" t="s">
        <v>228</v>
      </c>
      <c r="F23" s="218" t="str">
        <f>IF(ISBLANK(D23),"Optional","")</f>
        <v>Optional</v>
      </c>
      <c r="G23" s="33"/>
      <c r="H23" s="42" t="s">
        <v>1307</v>
      </c>
      <c r="I23" s="42"/>
      <c r="J23" s="83"/>
      <c r="K23" s="33"/>
      <c r="L23" s="27" t="s">
        <v>213</v>
      </c>
    </row>
    <row r="24" spans="2:11" s="27" customFormat="1" ht="12.75">
      <c r="B24" s="45" t="s">
        <v>751</v>
      </c>
      <c r="D24" s="268"/>
      <c r="E24" s="95" t="str">
        <f>IF(F24&lt;&gt;"","&lt;&lt;&lt;","")</f>
        <v/>
      </c>
      <c r="F24" s="236" t="str">
        <f>IF(ISBLANK(D21),"",IF(D21&lt;&gt;"Industrial","NA",IF(ISBLANK(D24),"Required","")))</f>
        <v/>
      </c>
      <c r="G24" s="32"/>
      <c r="H24" s="40" t="s">
        <v>779</v>
      </c>
      <c r="I24" s="40"/>
      <c r="J24" s="167"/>
      <c r="K24" s="36"/>
    </row>
    <row r="25" spans="2:11" s="27" customFormat="1" ht="18.75" customHeight="1">
      <c r="B25" s="169" t="s">
        <v>767</v>
      </c>
      <c r="D25" s="268"/>
      <c r="E25" s="96" t="str">
        <f>IF(ISBLANK(D25),"&lt;&lt;&lt;","")</f>
        <v>&lt;&lt;&lt;</v>
      </c>
      <c r="F25" s="219" t="str">
        <f>IF(ISBLANK(D25),"Required","")</f>
        <v>Required</v>
      </c>
      <c r="G25" s="32"/>
      <c r="H25" s="172" t="s">
        <v>760</v>
      </c>
      <c r="I25" s="40"/>
      <c r="J25" s="167"/>
      <c r="K25" s="36"/>
    </row>
    <row r="26" spans="2:12" s="27" customFormat="1" ht="12.75">
      <c r="B26" s="46" t="s">
        <v>242</v>
      </c>
      <c r="C26" s="28"/>
      <c r="D26" s="268"/>
      <c r="E26" s="95" t="str">
        <f t="shared" si="2"/>
        <v>&lt;&lt;&lt;</v>
      </c>
      <c r="F26" s="218" t="str">
        <f t="shared" si="3"/>
        <v>Required</v>
      </c>
      <c r="G26" s="32"/>
      <c r="H26" s="40" t="s">
        <v>585</v>
      </c>
      <c r="I26" s="40"/>
      <c r="J26" s="84"/>
      <c r="K26" s="34"/>
      <c r="L26" s="27" t="s">
        <v>213</v>
      </c>
    </row>
    <row r="27" spans="2:14" s="27" customFormat="1" ht="12.75">
      <c r="B27" s="46" t="s">
        <v>245</v>
      </c>
      <c r="C27" s="28"/>
      <c r="D27" s="268"/>
      <c r="E27" s="95" t="str">
        <f t="shared" si="2"/>
        <v>&lt;&lt;&lt;</v>
      </c>
      <c r="F27" s="218" t="str">
        <f t="shared" si="3"/>
        <v>Required</v>
      </c>
      <c r="G27" s="32"/>
      <c r="H27" s="40">
        <v>333555777</v>
      </c>
      <c r="I27" s="40"/>
      <c r="J27" s="84"/>
      <c r="K27" s="34"/>
      <c r="L27" s="27" t="s">
        <v>212</v>
      </c>
      <c r="N27" s="35"/>
    </row>
    <row r="28" spans="2:12" s="27" customFormat="1" ht="12.75">
      <c r="B28" s="54" t="s">
        <v>208</v>
      </c>
      <c r="C28" s="28"/>
      <c r="D28" s="268"/>
      <c r="E28" s="95" t="str">
        <f>IF(ISBLANK(D28),"&lt;&lt;&lt;","")</f>
        <v>&lt;&lt;&lt;</v>
      </c>
      <c r="F28" s="218" t="str">
        <f>IF(ISBLANK(D28),"Required","")</f>
        <v>Required</v>
      </c>
      <c r="G28" s="34"/>
      <c r="H28" s="40">
        <v>112233</v>
      </c>
      <c r="I28" s="34"/>
      <c r="J28" s="84"/>
      <c r="K28" s="34"/>
      <c r="L28" s="27" t="s">
        <v>212</v>
      </c>
    </row>
    <row r="29" spans="2:12" s="27" customFormat="1" ht="31.5">
      <c r="B29" s="75" t="s">
        <v>752</v>
      </c>
      <c r="C29" s="28"/>
      <c r="D29" s="633"/>
      <c r="E29" s="95" t="str">
        <f t="shared" si="2"/>
        <v>&lt;&lt;&lt;</v>
      </c>
      <c r="F29" s="218" t="str">
        <f>IF(AND(D21="Industrial",ISBLANK(D29)),"Required","")</f>
        <v/>
      </c>
      <c r="G29" s="32"/>
      <c r="H29" s="40" t="s">
        <v>585</v>
      </c>
      <c r="I29" s="40"/>
      <c r="J29" s="84"/>
      <c r="K29" s="34"/>
      <c r="L29" s="27" t="s">
        <v>213</v>
      </c>
    </row>
    <row r="30" spans="2:12" s="27" customFormat="1" ht="31.5">
      <c r="B30" s="75" t="s">
        <v>1308</v>
      </c>
      <c r="C30" s="28"/>
      <c r="D30" s="268"/>
      <c r="E30" s="95" t="str">
        <f t="shared" si="2"/>
        <v>&lt;&lt;&lt;</v>
      </c>
      <c r="F30" s="218" t="str">
        <f>IF(AND(D29="yes",ISBLANK(D30)),"Required",IF(D29="No","NA",""))</f>
        <v/>
      </c>
      <c r="G30" s="34"/>
      <c r="H30" s="42" t="s">
        <v>4</v>
      </c>
      <c r="I30" s="42"/>
      <c r="J30" s="84"/>
      <c r="K30" s="34"/>
      <c r="L30" s="27" t="s">
        <v>210</v>
      </c>
    </row>
    <row r="31" spans="2:12" s="27" customFormat="1" ht="12.75">
      <c r="B31" s="45" t="s">
        <v>1309</v>
      </c>
      <c r="D31" s="268"/>
      <c r="E31" s="95" t="s">
        <v>228</v>
      </c>
      <c r="F31" s="218" t="s">
        <v>239</v>
      </c>
      <c r="G31" s="32"/>
      <c r="H31" s="40" t="s">
        <v>9</v>
      </c>
      <c r="I31" s="40"/>
      <c r="J31" s="82"/>
      <c r="K31" s="36"/>
      <c r="L31" s="27" t="s">
        <v>211</v>
      </c>
    </row>
    <row r="32" spans="2:12" s="27" customFormat="1" ht="79.5" thickBot="1">
      <c r="B32" s="48" t="s">
        <v>229</v>
      </c>
      <c r="C32" s="29"/>
      <c r="D32" s="275"/>
      <c r="E32" s="96" t="str">
        <f>IF(ISBLANK(D32),"&lt;&lt;&lt;","")</f>
        <v>&lt;&lt;&lt;</v>
      </c>
      <c r="F32" s="219" t="str">
        <f>IF(ISBLANK(D32),"Required","")</f>
        <v>Required</v>
      </c>
      <c r="G32" s="32"/>
      <c r="H32" s="191" t="s">
        <v>120</v>
      </c>
      <c r="I32" s="44"/>
      <c r="J32" s="82"/>
      <c r="K32" s="36"/>
      <c r="L32" s="27" t="s">
        <v>210</v>
      </c>
    </row>
    <row r="33" spans="2:13" s="27" customFormat="1" ht="12.75">
      <c r="B33" s="28" t="s">
        <v>1317</v>
      </c>
      <c r="C33" s="28"/>
      <c r="D33" s="229"/>
      <c r="E33" s="95" t="str">
        <f>IF(F33&lt;&gt;"","&lt;&lt;&lt;","")</f>
        <v>&lt;&lt;&lt;</v>
      </c>
      <c r="F33" s="218" t="str">
        <f>IF(OR(ISBLANK(D33),D33&lt;0.01),"Optional","")</f>
        <v>Optional</v>
      </c>
      <c r="G33" s="34"/>
      <c r="H33" s="202">
        <v>0.055</v>
      </c>
      <c r="I33" s="34"/>
      <c r="J33" s="168"/>
      <c r="K33" s="34"/>
      <c r="L33" s="27" t="s">
        <v>211</v>
      </c>
      <c r="M33" s="27" t="s">
        <v>215</v>
      </c>
    </row>
    <row r="34" spans="1:11" s="27" customFormat="1" ht="12.75">
      <c r="A34" s="54"/>
      <c r="B34" s="253" t="str">
        <f>IF(AND(D33&lt;&gt;"",D33&lt;0.01),"Rate cannot be less than $0.01","")</f>
        <v/>
      </c>
      <c r="C34" s="54"/>
      <c r="D34" s="256" t="str">
        <f>IF(AND(D33&lt;&gt;"",D33&lt;0.01),"Re-enter the above rate","")</f>
        <v/>
      </c>
      <c r="E34" s="426" t="s">
        <v>228</v>
      </c>
      <c r="F34" s="639" t="s">
        <v>2023</v>
      </c>
      <c r="G34" s="427"/>
      <c r="H34" s="428"/>
      <c r="I34" s="429"/>
      <c r="J34" s="168"/>
      <c r="K34" s="28"/>
    </row>
    <row r="35" ht="12.75"/>
    <row r="36" spans="1:9" s="27" customFormat="1" ht="23.25">
      <c r="A36" s="174"/>
      <c r="B36" s="175" t="s">
        <v>1627</v>
      </c>
      <c r="C36" s="176"/>
      <c r="D36" s="177"/>
      <c r="E36" s="176"/>
      <c r="F36" s="223"/>
      <c r="G36" s="176"/>
      <c r="H36" s="178" t="str">
        <f>IF(COUNTIF(F38,"=Required")=0,"Section Complete!",COUNTIF(F38,"=Required")&amp;" Fields still need to be Entered")</f>
        <v>1 Fields still need to be Entered</v>
      </c>
      <c r="I36" s="508"/>
    </row>
    <row r="37" spans="1:9" ht="12.75">
      <c r="A37" s="505"/>
      <c r="B37" s="506"/>
      <c r="C37" s="506"/>
      <c r="D37" s="506"/>
      <c r="E37" s="506"/>
      <c r="F37" s="506"/>
      <c r="G37" s="506"/>
      <c r="H37" s="506"/>
      <c r="I37" s="507"/>
    </row>
    <row r="38" spans="1:9" s="27" customFormat="1" ht="16.5" thickBot="1">
      <c r="A38" s="86"/>
      <c r="B38" s="28" t="s">
        <v>1620</v>
      </c>
      <c r="C38" s="28"/>
      <c r="D38" s="270"/>
      <c r="E38" s="36"/>
      <c r="F38" s="221" t="str">
        <f>IF(ISBLANK(D38),"Required","")</f>
        <v>Required</v>
      </c>
      <c r="G38" s="28"/>
      <c r="H38" s="28"/>
      <c r="I38" s="184"/>
    </row>
    <row r="39" spans="1:9" s="27" customFormat="1" ht="12.75">
      <c r="A39" s="186"/>
      <c r="B39" s="54"/>
      <c r="C39" s="54"/>
      <c r="D39" s="80"/>
      <c r="E39" s="80"/>
      <c r="F39" s="222"/>
      <c r="G39" s="54"/>
      <c r="H39" s="54"/>
      <c r="I39" s="92"/>
    </row>
    <row r="40" spans="4:6" s="27" customFormat="1" ht="12.75">
      <c r="D40" s="32"/>
      <c r="E40" s="32"/>
      <c r="F40" s="220"/>
    </row>
    <row r="41" spans="4:6" s="27" customFormat="1" ht="12.75">
      <c r="D41" s="32"/>
      <c r="E41" s="32"/>
      <c r="F41" s="220"/>
    </row>
    <row r="42" spans="4:6" s="27" customFormat="1" ht="12.75">
      <c r="D42" s="32"/>
      <c r="E42" s="32"/>
      <c r="F42" s="220"/>
    </row>
    <row r="43" spans="4:6" s="27" customFormat="1" ht="12.75">
      <c r="D43" s="32"/>
      <c r="E43" s="32"/>
      <c r="F43" s="220"/>
    </row>
    <row r="44" spans="4:6" s="27" customFormat="1" ht="12.75">
      <c r="D44" s="32"/>
      <c r="E44" s="32"/>
      <c r="F44" s="220"/>
    </row>
    <row r="45" spans="4:6" s="27" customFormat="1" ht="12.75">
      <c r="D45" s="32"/>
      <c r="E45" s="32"/>
      <c r="F45" s="220"/>
    </row>
    <row r="46" spans="4:6" s="27" customFormat="1" ht="12.75">
      <c r="D46" s="32"/>
      <c r="E46" s="32"/>
      <c r="F46" s="220"/>
    </row>
    <row r="47" spans="4:6" s="27" customFormat="1" ht="12.75">
      <c r="D47" s="32"/>
      <c r="E47" s="32"/>
      <c r="F47" s="220"/>
    </row>
    <row r="48" spans="5:6" s="27" customFormat="1" ht="12.75">
      <c r="E48" s="32"/>
      <c r="F48" s="220"/>
    </row>
    <row r="49" spans="5:6" s="27" customFormat="1" ht="12.75">
      <c r="E49" s="32"/>
      <c r="F49" s="220"/>
    </row>
    <row r="50" spans="5:6" s="27" customFormat="1" ht="12.75">
      <c r="E50" s="32"/>
      <c r="F50" s="220"/>
    </row>
    <row r="51" spans="5:6" s="27" customFormat="1" ht="12.75">
      <c r="E51" s="32"/>
      <c r="F51" s="220"/>
    </row>
    <row r="52" spans="5:6" s="27" customFormat="1" ht="12.75">
      <c r="E52" s="32"/>
      <c r="F52" s="220"/>
    </row>
    <row r="53" spans="4:6" s="27" customFormat="1" ht="12.75">
      <c r="D53" s="32"/>
      <c r="E53" s="32"/>
      <c r="F53" s="220"/>
    </row>
    <row r="54" spans="4:6" s="27" customFormat="1" ht="12.75">
      <c r="D54" s="32"/>
      <c r="E54" s="32"/>
      <c r="F54" s="220"/>
    </row>
    <row r="55" spans="4:6" s="27" customFormat="1" ht="12.75">
      <c r="D55" s="32"/>
      <c r="E55" s="32"/>
      <c r="F55" s="220"/>
    </row>
    <row r="56" spans="4:6" s="27" customFormat="1" ht="12.75">
      <c r="D56" s="32"/>
      <c r="E56" s="32"/>
      <c r="F56" s="220"/>
    </row>
    <row r="57" spans="4:6" s="27" customFormat="1" ht="12.75">
      <c r="D57" s="32"/>
      <c r="E57" s="32"/>
      <c r="F57" s="220"/>
    </row>
    <row r="58" spans="4:6" s="27" customFormat="1" ht="12.75">
      <c r="D58" s="32"/>
      <c r="E58" s="32"/>
      <c r="F58" s="220"/>
    </row>
    <row r="59" spans="4:6" s="27" customFormat="1" ht="12.75">
      <c r="D59" s="32"/>
      <c r="E59" s="32"/>
      <c r="F59" s="220"/>
    </row>
    <row r="60" spans="4:6" s="27" customFormat="1" ht="12.75">
      <c r="D60" s="32"/>
      <c r="E60" s="32"/>
      <c r="F60" s="220"/>
    </row>
    <row r="61" spans="4:6" s="27" customFormat="1" ht="12.75">
      <c r="D61" s="32"/>
      <c r="E61" s="32"/>
      <c r="F61" s="220"/>
    </row>
    <row r="62" spans="4:6" s="27" customFormat="1" ht="12.75">
      <c r="D62" s="32"/>
      <c r="E62" s="32"/>
      <c r="F62" s="220"/>
    </row>
    <row r="63" spans="4:6" s="27" customFormat="1" ht="12.75">
      <c r="D63" s="32"/>
      <c r="E63" s="32"/>
      <c r="F63" s="220"/>
    </row>
    <row r="64" spans="4:6" s="27" customFormat="1" ht="12.75">
      <c r="D64" s="32"/>
      <c r="E64" s="32"/>
      <c r="F64" s="220"/>
    </row>
    <row r="65" spans="4:6" s="27" customFormat="1" ht="12.75">
      <c r="D65" s="32"/>
      <c r="E65" s="32"/>
      <c r="F65" s="220"/>
    </row>
    <row r="66" spans="4:6" s="27" customFormat="1" ht="12.75">
      <c r="D66" s="32"/>
      <c r="E66" s="32"/>
      <c r="F66" s="220"/>
    </row>
    <row r="67" spans="4:6" s="27" customFormat="1" ht="12.75">
      <c r="D67" s="32"/>
      <c r="E67" s="32"/>
      <c r="F67" s="220"/>
    </row>
    <row r="68" spans="4:6" s="27" customFormat="1" ht="12.75">
      <c r="D68" s="32"/>
      <c r="E68" s="32"/>
      <c r="F68" s="220"/>
    </row>
    <row r="69" spans="4:6" s="27" customFormat="1" ht="12.75">
      <c r="D69" s="32"/>
      <c r="E69" s="32"/>
      <c r="F69" s="220"/>
    </row>
    <row r="70" spans="4:6" s="27" customFormat="1" ht="12.75">
      <c r="D70" s="32"/>
      <c r="E70" s="32"/>
      <c r="F70" s="220"/>
    </row>
    <row r="71" spans="4:6" s="27" customFormat="1" ht="12.75">
      <c r="D71" s="32"/>
      <c r="E71" s="32"/>
      <c r="F71" s="220"/>
    </row>
    <row r="72" spans="4:6" s="27" customFormat="1" ht="12.75">
      <c r="D72" s="32"/>
      <c r="E72" s="32"/>
      <c r="F72" s="220"/>
    </row>
    <row r="73" spans="4:6" s="27" customFormat="1" ht="12.75">
      <c r="D73" s="32"/>
      <c r="E73" s="32"/>
      <c r="F73" s="220"/>
    </row>
    <row r="74" spans="4:6" s="27" customFormat="1" ht="12.75">
      <c r="D74" s="32"/>
      <c r="E74" s="32"/>
      <c r="F74" s="220"/>
    </row>
    <row r="75" spans="4:6" s="27" customFormat="1" ht="12.75">
      <c r="D75" s="32"/>
      <c r="E75" s="32"/>
      <c r="F75" s="220"/>
    </row>
    <row r="76" spans="4:6" s="27" customFormat="1" ht="12.75">
      <c r="D76" s="32"/>
      <c r="E76" s="32"/>
      <c r="F76" s="220"/>
    </row>
    <row r="77" spans="4:6" s="27" customFormat="1" ht="12.75">
      <c r="D77" s="32"/>
      <c r="E77" s="32"/>
      <c r="F77" s="220"/>
    </row>
    <row r="78" spans="4:6" s="27" customFormat="1" ht="12.75">
      <c r="D78" s="32"/>
      <c r="E78" s="32"/>
      <c r="F78" s="220"/>
    </row>
    <row r="79" spans="4:6" s="27" customFormat="1" ht="12.75">
      <c r="D79" s="32"/>
      <c r="E79" s="32"/>
      <c r="F79" s="220"/>
    </row>
    <row r="80" spans="4:6" s="27" customFormat="1" ht="12.75">
      <c r="D80" s="32"/>
      <c r="E80" s="32"/>
      <c r="F80" s="220"/>
    </row>
    <row r="81" spans="4:6" s="27" customFormat="1" ht="12.75">
      <c r="D81" s="32"/>
      <c r="E81" s="32"/>
      <c r="F81" s="220"/>
    </row>
    <row r="82" spans="4:6" s="27" customFormat="1" ht="12.75">
      <c r="D82" s="32"/>
      <c r="E82" s="32"/>
      <c r="F82" s="220"/>
    </row>
    <row r="83" spans="4:6" s="27" customFormat="1" ht="12.75">
      <c r="D83" s="32"/>
      <c r="E83" s="32"/>
      <c r="F83" s="220"/>
    </row>
    <row r="84" spans="4:6" s="27" customFormat="1" ht="12.75">
      <c r="D84" s="32"/>
      <c r="E84" s="32"/>
      <c r="F84" s="220"/>
    </row>
    <row r="85" spans="4:6" s="27" customFormat="1" ht="12.75">
      <c r="D85" s="32"/>
      <c r="E85" s="32"/>
      <c r="F85" s="220"/>
    </row>
    <row r="86" spans="4:6" s="27" customFormat="1" ht="12.75">
      <c r="D86" s="32"/>
      <c r="E86" s="32"/>
      <c r="F86" s="220"/>
    </row>
    <row r="87" spans="4:6" s="27" customFormat="1" ht="12.75">
      <c r="D87" s="32"/>
      <c r="E87" s="32"/>
      <c r="F87" s="220"/>
    </row>
    <row r="88" spans="4:6" s="27" customFormat="1" ht="12.75">
      <c r="D88" s="32"/>
      <c r="E88" s="32"/>
      <c r="F88" s="220"/>
    </row>
    <row r="89" spans="4:6" s="27" customFormat="1" ht="12.75">
      <c r="D89" s="32"/>
      <c r="E89" s="32"/>
      <c r="F89" s="220"/>
    </row>
  </sheetData>
  <sheetProtection algorithmName="SHA-512" hashValue="sXYcxgSm+/hxmoPAhMZHCsqXjGtg4Klfjsfkd0HeuWGbzUojuuEJOcb+Dp5ghCtvSZ4NeI4mW432nCDikf7WSA==" saltValue="jskjwXjyZ80N755q+PPdEQ==" spinCount="100000" sheet="1" formatColumns="0" selectLockedCells="1" sort="0" autoFilter="0"/>
  <conditionalFormatting sqref="G30:K30">
    <cfRule type="containsText" priority="18" dxfId="29" operator="containsText" text="Required">
      <formula>NOT(ISERROR(SEARCH("Required",G30)))</formula>
    </cfRule>
  </conditionalFormatting>
  <conditionalFormatting sqref="D33:D34">
    <cfRule type="cellIs" priority="23" dxfId="2" operator="notEqual" stopIfTrue="1">
      <formula>""</formula>
    </cfRule>
  </conditionalFormatting>
  <conditionalFormatting sqref="D4:D33">
    <cfRule type="cellIs" priority="2" dxfId="2" operator="greaterThan" stopIfTrue="1">
      <formula>0</formula>
    </cfRule>
  </conditionalFormatting>
  <dataValidations count="9">
    <dataValidation type="list" allowBlank="1" showInputMessage="1" showErrorMessage="1" sqref="D5">
      <formula1>Utility_Name</formula1>
    </dataValidation>
    <dataValidation type="list" allowBlank="1" showInputMessage="1" showErrorMessage="1" sqref="D9 D13">
      <formula1>State</formula1>
    </dataValidation>
    <dataValidation type="list" allowBlank="1" showInputMessage="1" showErrorMessage="1" sqref="D25">
      <formula1>ConReno</formula1>
    </dataValidation>
    <dataValidation type="list" allowBlank="1" showInputMessage="1" showErrorMessage="1" sqref="D24">
      <formula1>Process_Type</formula1>
    </dataValidation>
    <dataValidation type="list" allowBlank="1" showInputMessage="1" showErrorMessage="1" sqref="D21">
      <formula1>Project_Type</formula1>
    </dataValidation>
    <dataValidation type="list" allowBlank="1" showInputMessage="1" showErrorMessage="1" sqref="D23">
      <formula1>BuildingType_Secondary</formula1>
    </dataValidation>
    <dataValidation type="list" allowBlank="1" showInputMessage="1" showErrorMessage="1" sqref="D22:E22">
      <formula1>BuildingType_Primary</formula1>
    </dataValidation>
    <dataValidation type="list" allowBlank="1" showInputMessage="1" showErrorMessage="1" sqref="D26 D29 D2">
      <formula1>Federal</formula1>
    </dataValidation>
    <dataValidation type="decimal" allowBlank="1" showInputMessage="1" showErrorMessage="1" sqref="D33">
      <formula1>0</formula1>
      <formula2>1000000</formula2>
    </dataValidation>
  </dataValidations>
  <printOptions/>
  <pageMargins left="0.7" right="0.7" top="0.75" bottom="0.75" header="0.3" footer="0.3"/>
  <pageSetup horizontalDpi="600" verticalDpi="600" orientation="portrait" r:id="rId1"/>
  <ignoredErrors>
    <ignoredError sqref="F15 F20"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000396251678"/>
  </sheetPr>
  <dimension ref="B1:T141"/>
  <sheetViews>
    <sheetView workbookViewId="0" topLeftCell="A1">
      <selection activeCell="G20" sqref="G20"/>
    </sheetView>
  </sheetViews>
  <sheetFormatPr defaultColWidth="9.140625" defaultRowHeight="12.75"/>
  <cols>
    <col min="1" max="1" width="9.140625" style="360" customWidth="1"/>
    <col min="2" max="2" width="18.00390625" style="360" customWidth="1"/>
    <col min="3" max="3" width="24.7109375" style="360" customWidth="1"/>
    <col min="4" max="4" width="16.7109375" style="360" customWidth="1"/>
    <col min="5" max="5" width="5.57421875" style="361" customWidth="1"/>
    <col min="6" max="6" width="32.28125" style="360" bestFit="1" customWidth="1"/>
    <col min="7" max="7" width="20.8515625" style="360" bestFit="1" customWidth="1"/>
    <col min="8" max="8" width="9.140625" style="360" customWidth="1"/>
    <col min="9" max="9" width="16.8515625" style="360" bestFit="1" customWidth="1"/>
    <col min="10" max="10" width="21.7109375" style="360" bestFit="1" customWidth="1"/>
    <col min="11" max="11" width="21.7109375" style="360" customWidth="1"/>
    <col min="12" max="13" width="14.28125" style="360" customWidth="1"/>
    <col min="14" max="14" width="14.140625" style="360" customWidth="1"/>
    <col min="15" max="15" width="16.140625" style="360" customWidth="1"/>
    <col min="16" max="16" width="9.140625" style="360" customWidth="1"/>
    <col min="17" max="17" width="32.140625" style="360" bestFit="1" customWidth="1"/>
    <col min="18" max="18" width="27.57421875" style="360" customWidth="1"/>
    <col min="19" max="19" width="19.140625" style="360" customWidth="1"/>
    <col min="20" max="20" width="12.57421875" style="360" customWidth="1"/>
    <col min="21" max="16384" width="9.140625" style="360" customWidth="1"/>
  </cols>
  <sheetData>
    <row r="1" spans="4:16" ht="12.75">
      <c r="D1" s="360" t="e">
        <f>VLOOKUP('Project Information'!$D$5,'Drop Downs'!B3:$D$141,3,FALSE)</f>
        <v>#N/A</v>
      </c>
      <c r="O1" s="362" t="s">
        <v>295</v>
      </c>
      <c r="P1" s="363">
        <v>1.09056</v>
      </c>
    </row>
    <row r="2" spans="2:20" ht="31.5">
      <c r="B2" s="364" t="s">
        <v>296</v>
      </c>
      <c r="C2" s="364" t="s">
        <v>297</v>
      </c>
      <c r="D2" s="364" t="s">
        <v>298</v>
      </c>
      <c r="E2" s="365"/>
      <c r="F2" s="364" t="s">
        <v>299</v>
      </c>
      <c r="G2" s="364" t="s">
        <v>300</v>
      </c>
      <c r="H2" s="364" t="s">
        <v>301</v>
      </c>
      <c r="I2" s="364" t="s">
        <v>241</v>
      </c>
      <c r="J2" s="364" t="s">
        <v>185</v>
      </c>
      <c r="K2" s="364" t="s">
        <v>129</v>
      </c>
      <c r="L2" s="364" t="s">
        <v>187</v>
      </c>
      <c r="M2" s="364" t="s">
        <v>197</v>
      </c>
      <c r="N2" s="364" t="s">
        <v>181</v>
      </c>
      <c r="O2" s="360" t="s">
        <v>302</v>
      </c>
      <c r="P2" s="366">
        <v>0.05</v>
      </c>
      <c r="Q2" s="364" t="s">
        <v>1277</v>
      </c>
      <c r="R2" s="364" t="s">
        <v>583</v>
      </c>
      <c r="S2" s="364" t="s">
        <v>706</v>
      </c>
      <c r="T2" s="364" t="s">
        <v>1564</v>
      </c>
    </row>
    <row r="3" spans="2:20" ht="15.75">
      <c r="B3" s="360" t="s">
        <v>303</v>
      </c>
      <c r="C3" s="360" t="s">
        <v>1890</v>
      </c>
      <c r="D3" s="360">
        <v>10055</v>
      </c>
      <c r="F3" s="360" t="s">
        <v>994</v>
      </c>
      <c r="G3" s="360" t="s">
        <v>1293</v>
      </c>
      <c r="H3" s="367" t="s">
        <v>284</v>
      </c>
      <c r="I3" s="367" t="s">
        <v>273</v>
      </c>
      <c r="J3" s="368" t="s">
        <v>230</v>
      </c>
      <c r="K3" s="360" t="s">
        <v>1485</v>
      </c>
      <c r="M3" s="369">
        <v>0</v>
      </c>
      <c r="N3" s="368"/>
      <c r="O3" s="368" t="s">
        <v>194</v>
      </c>
      <c r="P3" s="366">
        <v>0.7</v>
      </c>
      <c r="Q3" s="365"/>
      <c r="S3" s="370" t="s">
        <v>1485</v>
      </c>
      <c r="T3" s="365"/>
    </row>
    <row r="4" spans="2:20" ht="12.75">
      <c r="B4" s="361" t="s">
        <v>304</v>
      </c>
      <c r="C4" s="360" t="s">
        <v>1884</v>
      </c>
      <c r="D4" s="371">
        <v>10005</v>
      </c>
      <c r="F4" s="360" t="s">
        <v>1865</v>
      </c>
      <c r="G4" s="360" t="s">
        <v>1294</v>
      </c>
      <c r="H4" s="367" t="s">
        <v>274</v>
      </c>
      <c r="I4" s="367" t="s">
        <v>275</v>
      </c>
      <c r="J4" s="368" t="s">
        <v>861</v>
      </c>
      <c r="K4" s="360" t="s">
        <v>130</v>
      </c>
      <c r="L4" s="368" t="s">
        <v>284</v>
      </c>
      <c r="M4" s="369">
        <v>0.01</v>
      </c>
      <c r="N4" s="368" t="s">
        <v>284</v>
      </c>
      <c r="Q4" s="372" t="s">
        <v>1285</v>
      </c>
      <c r="R4" s="360" t="s">
        <v>760</v>
      </c>
      <c r="S4" s="370" t="s">
        <v>130</v>
      </c>
      <c r="T4" s="360" t="s">
        <v>1568</v>
      </c>
    </row>
    <row r="5" spans="2:20" ht="12.75">
      <c r="B5" s="361" t="s">
        <v>305</v>
      </c>
      <c r="C5" s="360" t="s">
        <v>1891</v>
      </c>
      <c r="D5" s="361">
        <v>10057</v>
      </c>
      <c r="F5" s="360" t="s">
        <v>1869</v>
      </c>
      <c r="G5" s="360" t="s">
        <v>1295</v>
      </c>
      <c r="I5" s="360" t="s">
        <v>192</v>
      </c>
      <c r="J5" s="368" t="s">
        <v>231</v>
      </c>
      <c r="K5" s="360" t="s">
        <v>1486</v>
      </c>
      <c r="L5" s="368" t="s">
        <v>274</v>
      </c>
      <c r="M5" s="369">
        <v>0.02</v>
      </c>
      <c r="N5" s="368" t="s">
        <v>274</v>
      </c>
      <c r="Q5" t="s">
        <v>778</v>
      </c>
      <c r="R5" s="360" t="s">
        <v>764</v>
      </c>
      <c r="S5" s="370" t="s">
        <v>1486</v>
      </c>
      <c r="T5" s="360" t="s">
        <v>1565</v>
      </c>
    </row>
    <row r="6" spans="2:20" ht="12.75">
      <c r="B6" s="361" t="s">
        <v>306</v>
      </c>
      <c r="C6" s="360" t="s">
        <v>1968</v>
      </c>
      <c r="D6" s="361">
        <v>10015</v>
      </c>
      <c r="F6" s="360" t="s">
        <v>1866</v>
      </c>
      <c r="G6" s="360" t="s">
        <v>1296</v>
      </c>
      <c r="I6" s="360" t="s">
        <v>1233</v>
      </c>
      <c r="J6" s="368" t="s">
        <v>994</v>
      </c>
      <c r="K6" s="368" t="s">
        <v>126</v>
      </c>
      <c r="M6" s="366">
        <v>0.03</v>
      </c>
      <c r="Q6" t="s">
        <v>779</v>
      </c>
      <c r="R6" s="360" t="s">
        <v>761</v>
      </c>
      <c r="S6" s="370" t="s">
        <v>126</v>
      </c>
      <c r="T6" s="360" t="s">
        <v>1569</v>
      </c>
    </row>
    <row r="7" spans="2:20" ht="12.75">
      <c r="B7" s="361" t="s">
        <v>307</v>
      </c>
      <c r="C7" s="360" t="s">
        <v>1892</v>
      </c>
      <c r="D7" s="361">
        <v>10059</v>
      </c>
      <c r="F7" s="360" t="s">
        <v>1867</v>
      </c>
      <c r="G7" s="360" t="s">
        <v>1297</v>
      </c>
      <c r="I7" s="360" t="s">
        <v>1232</v>
      </c>
      <c r="J7" s="368" t="s">
        <v>967</v>
      </c>
      <c r="K7" s="368" t="s">
        <v>1487</v>
      </c>
      <c r="M7" s="369">
        <v>0.04</v>
      </c>
      <c r="Q7" s="372" t="s">
        <v>1281</v>
      </c>
      <c r="S7" s="370" t="s">
        <v>1487</v>
      </c>
      <c r="T7" s="360" t="s">
        <v>1566</v>
      </c>
    </row>
    <row r="8" spans="2:20" ht="12.75">
      <c r="B8" s="361" t="s">
        <v>308</v>
      </c>
      <c r="C8" s="360" t="s">
        <v>2002</v>
      </c>
      <c r="D8" s="361">
        <v>10409</v>
      </c>
      <c r="F8" s="360" t="s">
        <v>1868</v>
      </c>
      <c r="G8" s="360" t="s">
        <v>1298</v>
      </c>
      <c r="K8" s="368" t="s">
        <v>123</v>
      </c>
      <c r="M8" s="369">
        <v>0.05</v>
      </c>
      <c r="Q8" s="372" t="s">
        <v>1314</v>
      </c>
      <c r="S8" s="370" t="s">
        <v>123</v>
      </c>
      <c r="T8" s="360" t="s">
        <v>1570</v>
      </c>
    </row>
    <row r="9" spans="2:20" ht="12.75">
      <c r="B9" s="361" t="s">
        <v>309</v>
      </c>
      <c r="C9" s="360" t="s">
        <v>1969</v>
      </c>
      <c r="D9" s="361">
        <v>10024</v>
      </c>
      <c r="F9" s="360" t="s">
        <v>1870</v>
      </c>
      <c r="G9" s="361" t="s">
        <v>1299</v>
      </c>
      <c r="K9" s="368" t="s">
        <v>1488</v>
      </c>
      <c r="M9" s="366">
        <v>0.06</v>
      </c>
      <c r="Q9" s="372" t="s">
        <v>1316</v>
      </c>
      <c r="S9" s="370" t="s">
        <v>1488</v>
      </c>
      <c r="T9" s="360" t="s">
        <v>1567</v>
      </c>
    </row>
    <row r="10" spans="2:19" ht="12.75">
      <c r="B10" s="361" t="s">
        <v>310</v>
      </c>
      <c r="C10" s="360" t="s">
        <v>1885</v>
      </c>
      <c r="D10" s="361">
        <v>10025</v>
      </c>
      <c r="F10" s="360" t="s">
        <v>1871</v>
      </c>
      <c r="G10" s="361" t="s">
        <v>1300</v>
      </c>
      <c r="M10" s="369">
        <v>0.07</v>
      </c>
      <c r="Q10" s="372" t="s">
        <v>1315</v>
      </c>
      <c r="S10" s="360" t="s">
        <v>749</v>
      </c>
    </row>
    <row r="11" spans="2:19" ht="12.75">
      <c r="B11" s="361" t="s">
        <v>311</v>
      </c>
      <c r="C11" s="360" t="s">
        <v>1886</v>
      </c>
      <c r="D11" s="361">
        <v>10027</v>
      </c>
      <c r="F11" s="360" t="s">
        <v>1863</v>
      </c>
      <c r="G11" s="361" t="s">
        <v>1301</v>
      </c>
      <c r="M11" s="369">
        <v>0.08</v>
      </c>
      <c r="Q11" s="372" t="s">
        <v>1282</v>
      </c>
      <c r="S11" s="370" t="s">
        <v>707</v>
      </c>
    </row>
    <row r="12" spans="2:19" ht="12.75">
      <c r="B12" s="361" t="s">
        <v>313</v>
      </c>
      <c r="C12" s="360" t="s">
        <v>1887</v>
      </c>
      <c r="D12" s="373">
        <v>10029</v>
      </c>
      <c r="F12" s="360" t="s">
        <v>1306</v>
      </c>
      <c r="G12" s="361" t="s">
        <v>1302</v>
      </c>
      <c r="M12" s="366">
        <v>0.09</v>
      </c>
      <c r="Q12" t="s">
        <v>780</v>
      </c>
      <c r="S12" s="370" t="s">
        <v>708</v>
      </c>
    </row>
    <row r="13" spans="2:19" ht="12.75">
      <c r="B13" s="361" t="s">
        <v>314</v>
      </c>
      <c r="C13" s="360" t="s">
        <v>1893</v>
      </c>
      <c r="D13" s="374">
        <v>10061</v>
      </c>
      <c r="F13" s="360" t="s">
        <v>1307</v>
      </c>
      <c r="G13" s="375" t="s">
        <v>312</v>
      </c>
      <c r="M13" s="369">
        <v>0.1</v>
      </c>
      <c r="Q13" t="s">
        <v>781</v>
      </c>
      <c r="S13" s="370" t="s">
        <v>709</v>
      </c>
    </row>
    <row r="14" spans="2:19" ht="15">
      <c r="B14" s="361" t="s">
        <v>316</v>
      </c>
      <c r="C14" s="360" t="s">
        <v>1894</v>
      </c>
      <c r="D14" s="361">
        <v>10062</v>
      </c>
      <c r="F14" s="360" t="s">
        <v>1872</v>
      </c>
      <c r="G14" s="361" t="s">
        <v>280</v>
      </c>
      <c r="M14" s="369">
        <v>0.11</v>
      </c>
      <c r="Q14" s="396" t="s">
        <v>1280</v>
      </c>
      <c r="S14" s="370" t="s">
        <v>710</v>
      </c>
    </row>
    <row r="15" spans="2:19" ht="15">
      <c r="B15" s="361" t="s">
        <v>317</v>
      </c>
      <c r="C15" s="360" t="s">
        <v>2003</v>
      </c>
      <c r="D15" s="361">
        <v>10326</v>
      </c>
      <c r="F15" s="360" t="s">
        <v>1873</v>
      </c>
      <c r="G15" s="361" t="s">
        <v>315</v>
      </c>
      <c r="M15" s="366">
        <v>0.12</v>
      </c>
      <c r="Q15" s="396" t="s">
        <v>1286</v>
      </c>
      <c r="S15" s="370" t="s">
        <v>711</v>
      </c>
    </row>
    <row r="16" spans="2:19" ht="12.75">
      <c r="B16" s="361" t="s">
        <v>318</v>
      </c>
      <c r="C16" s="360" t="s">
        <v>1895</v>
      </c>
      <c r="D16" s="361">
        <v>10064</v>
      </c>
      <c r="F16" s="360" t="s">
        <v>319</v>
      </c>
      <c r="G16" s="360" t="s">
        <v>1303</v>
      </c>
      <c r="M16" s="369">
        <v>0.13</v>
      </c>
      <c r="Q16" s="372" t="s">
        <v>1283</v>
      </c>
      <c r="S16" s="370" t="s">
        <v>712</v>
      </c>
    </row>
    <row r="17" spans="2:19" ht="12.75">
      <c r="B17" s="361" t="s">
        <v>320</v>
      </c>
      <c r="C17" s="360" t="s">
        <v>321</v>
      </c>
      <c r="D17" s="361">
        <v>10044</v>
      </c>
      <c r="F17" s="361" t="s">
        <v>1300</v>
      </c>
      <c r="G17" s="360" t="s">
        <v>319</v>
      </c>
      <c r="M17" s="369">
        <v>0.14</v>
      </c>
      <c r="Q17" s="372" t="s">
        <v>1279</v>
      </c>
      <c r="S17" s="370" t="s">
        <v>713</v>
      </c>
    </row>
    <row r="18" spans="2:19" ht="12.75">
      <c r="B18" s="361" t="s">
        <v>322</v>
      </c>
      <c r="C18" s="360" t="s">
        <v>1896</v>
      </c>
      <c r="D18" s="361">
        <v>10065</v>
      </c>
      <c r="F18" s="361" t="s">
        <v>1297</v>
      </c>
      <c r="G18" s="360" t="s">
        <v>1304</v>
      </c>
      <c r="M18" s="366">
        <v>0.15</v>
      </c>
      <c r="Q18" s="372" t="s">
        <v>1284</v>
      </c>
      <c r="S18" s="370" t="s">
        <v>714</v>
      </c>
    </row>
    <row r="19" spans="2:19" ht="12.75">
      <c r="B19" s="361" t="s">
        <v>323</v>
      </c>
      <c r="C19" s="360" t="s">
        <v>1888</v>
      </c>
      <c r="D19" s="373">
        <v>10046</v>
      </c>
      <c r="F19" s="361" t="s">
        <v>1864</v>
      </c>
      <c r="G19" s="360" t="s">
        <v>283</v>
      </c>
      <c r="M19" s="369">
        <v>0.16</v>
      </c>
      <c r="Q19" s="372" t="s">
        <v>1287</v>
      </c>
      <c r="S19" s="370" t="s">
        <v>715</v>
      </c>
    </row>
    <row r="20" spans="2:19" ht="12.75">
      <c r="B20" s="361" t="s">
        <v>324</v>
      </c>
      <c r="C20" s="360" t="s">
        <v>1889</v>
      </c>
      <c r="D20" s="361">
        <v>10047</v>
      </c>
      <c r="F20" s="361" t="s">
        <v>1294</v>
      </c>
      <c r="G20" s="360" t="s">
        <v>1305</v>
      </c>
      <c r="M20" s="369">
        <v>0.17</v>
      </c>
      <c r="Q20" t="s">
        <v>782</v>
      </c>
      <c r="S20" s="370" t="s">
        <v>716</v>
      </c>
    </row>
    <row r="21" spans="2:19" ht="12.75">
      <c r="B21" s="361" t="s">
        <v>1200</v>
      </c>
      <c r="C21" s="360" t="s">
        <v>1897</v>
      </c>
      <c r="D21" s="374">
        <v>10066</v>
      </c>
      <c r="F21" s="360" t="s">
        <v>312</v>
      </c>
      <c r="G21" s="360" t="s">
        <v>1306</v>
      </c>
      <c r="M21" s="366">
        <v>0.18</v>
      </c>
      <c r="S21" s="370" t="s">
        <v>717</v>
      </c>
    </row>
    <row r="22" spans="2:19" ht="12.75">
      <c r="B22" s="361" t="s">
        <v>1201</v>
      </c>
      <c r="C22" s="361" t="s">
        <v>1202</v>
      </c>
      <c r="D22" s="361">
        <v>10050</v>
      </c>
      <c r="F22" s="360" t="s">
        <v>1875</v>
      </c>
      <c r="G22" s="360" t="s">
        <v>1307</v>
      </c>
      <c r="M22" s="369">
        <v>0.19</v>
      </c>
      <c r="S22" s="370" t="s">
        <v>718</v>
      </c>
    </row>
    <row r="23" spans="2:19" ht="12.75">
      <c r="B23" s="361" t="s">
        <v>325</v>
      </c>
      <c r="C23" s="360" t="s">
        <v>1898</v>
      </c>
      <c r="D23" s="361">
        <v>10067</v>
      </c>
      <c r="F23" s="360" t="s">
        <v>1876</v>
      </c>
      <c r="G23" s="360" t="s">
        <v>1879</v>
      </c>
      <c r="M23" s="369">
        <v>0.2</v>
      </c>
      <c r="S23" s="370" t="s">
        <v>719</v>
      </c>
    </row>
    <row r="24" spans="2:19" ht="12.75">
      <c r="B24" s="361" t="s">
        <v>326</v>
      </c>
      <c r="C24" s="360" t="s">
        <v>1899</v>
      </c>
      <c r="D24" s="361">
        <v>10068</v>
      </c>
      <c r="F24" s="361" t="s">
        <v>1878</v>
      </c>
      <c r="M24" s="366">
        <v>0.21</v>
      </c>
      <c r="S24" s="370" t="s">
        <v>720</v>
      </c>
    </row>
    <row r="25" spans="2:19" ht="12.75">
      <c r="B25" s="361" t="s">
        <v>327</v>
      </c>
      <c r="C25" s="360" t="s">
        <v>1970</v>
      </c>
      <c r="D25" s="361">
        <v>10101</v>
      </c>
      <c r="F25" s="361" t="s">
        <v>280</v>
      </c>
      <c r="M25" s="369">
        <v>0.22</v>
      </c>
      <c r="S25" s="370" t="s">
        <v>721</v>
      </c>
    </row>
    <row r="26" spans="2:19" ht="12.75">
      <c r="B26" s="361" t="s">
        <v>328</v>
      </c>
      <c r="C26" s="360" t="s">
        <v>329</v>
      </c>
      <c r="D26" s="361">
        <v>10103</v>
      </c>
      <c r="F26" s="361" t="s">
        <v>1877</v>
      </c>
      <c r="M26" s="369">
        <v>0.23</v>
      </c>
      <c r="S26" s="370" t="s">
        <v>722</v>
      </c>
    </row>
    <row r="27" spans="2:19" ht="12.75">
      <c r="B27" s="361" t="s">
        <v>330</v>
      </c>
      <c r="C27" s="360" t="s">
        <v>1920</v>
      </c>
      <c r="D27" s="361">
        <v>10105</v>
      </c>
      <c r="F27" s="361" t="s">
        <v>315</v>
      </c>
      <c r="M27" s="369">
        <v>0.24</v>
      </c>
      <c r="S27" s="370" t="s">
        <v>723</v>
      </c>
    </row>
    <row r="28" spans="2:19" ht="12.75">
      <c r="B28" s="361" t="s">
        <v>331</v>
      </c>
      <c r="C28" s="360" t="s">
        <v>1921</v>
      </c>
      <c r="D28" s="373">
        <v>10106</v>
      </c>
      <c r="M28" s="366">
        <v>0.25</v>
      </c>
      <c r="S28" s="370" t="s">
        <v>724</v>
      </c>
    </row>
    <row r="29" spans="2:19" ht="12.75">
      <c r="B29" s="361" t="s">
        <v>332</v>
      </c>
      <c r="C29" s="360" t="s">
        <v>1922</v>
      </c>
      <c r="D29" s="361">
        <v>10109</v>
      </c>
      <c r="M29" s="369">
        <v>0.26</v>
      </c>
      <c r="S29" s="370" t="s">
        <v>725</v>
      </c>
    </row>
    <row r="30" spans="2:19" ht="12.75">
      <c r="B30" s="361" t="s">
        <v>333</v>
      </c>
      <c r="C30" s="360" t="s">
        <v>1923</v>
      </c>
      <c r="D30" s="374">
        <v>10111</v>
      </c>
      <c r="M30" s="369">
        <v>0.27</v>
      </c>
      <c r="S30" s="370" t="s">
        <v>726</v>
      </c>
    </row>
    <row r="31" spans="2:19" ht="12.75">
      <c r="B31" s="361" t="s">
        <v>334</v>
      </c>
      <c r="C31" s="360" t="s">
        <v>335</v>
      </c>
      <c r="D31" s="361">
        <v>10113</v>
      </c>
      <c r="M31" s="366">
        <v>0.28</v>
      </c>
      <c r="S31" s="370" t="s">
        <v>727</v>
      </c>
    </row>
    <row r="32" spans="2:19" ht="12.75">
      <c r="B32" s="361" t="s">
        <v>336</v>
      </c>
      <c r="C32" s="360" t="s">
        <v>1924</v>
      </c>
      <c r="D32" s="361">
        <v>10112</v>
      </c>
      <c r="M32" s="369">
        <v>0.29</v>
      </c>
      <c r="S32" s="370" t="s">
        <v>728</v>
      </c>
    </row>
    <row r="33" spans="2:19" ht="12.75">
      <c r="B33" s="361" t="s">
        <v>1204</v>
      </c>
      <c r="C33" s="360" t="s">
        <v>1925</v>
      </c>
      <c r="D33" s="361">
        <v>10116</v>
      </c>
      <c r="M33" s="369">
        <v>0.3</v>
      </c>
      <c r="S33" s="370" t="s">
        <v>729</v>
      </c>
    </row>
    <row r="34" spans="2:19" ht="12.75">
      <c r="B34" s="361" t="s">
        <v>337</v>
      </c>
      <c r="C34" s="360" t="s">
        <v>1926</v>
      </c>
      <c r="D34" s="373">
        <v>10118</v>
      </c>
      <c r="M34" s="366">
        <v>0.31</v>
      </c>
      <c r="S34" s="370" t="s">
        <v>730</v>
      </c>
    </row>
    <row r="35" spans="2:19" ht="12.75">
      <c r="B35" s="361" t="s">
        <v>338</v>
      </c>
      <c r="C35" s="360" t="s">
        <v>1927</v>
      </c>
      <c r="D35" s="373">
        <v>10121</v>
      </c>
      <c r="M35" s="369">
        <v>0.32</v>
      </c>
      <c r="S35" s="370" t="s">
        <v>731</v>
      </c>
    </row>
    <row r="36" spans="2:19" ht="12.75">
      <c r="B36" s="361" t="s">
        <v>339</v>
      </c>
      <c r="C36" s="360" t="s">
        <v>1994</v>
      </c>
      <c r="D36" s="361">
        <v>10378</v>
      </c>
      <c r="M36" s="369">
        <v>0.33</v>
      </c>
      <c r="S36" s="370" t="s">
        <v>732</v>
      </c>
    </row>
    <row r="37" spans="2:19" ht="12.75">
      <c r="B37" s="361" t="s">
        <v>340</v>
      </c>
      <c r="C37" s="360" t="s">
        <v>1971</v>
      </c>
      <c r="D37" s="361">
        <v>10123</v>
      </c>
      <c r="M37" s="366">
        <v>0.34</v>
      </c>
      <c r="S37" s="370" t="s">
        <v>733</v>
      </c>
    </row>
    <row r="38" spans="2:19" ht="12.75">
      <c r="B38" s="361" t="s">
        <v>1205</v>
      </c>
      <c r="C38" s="360" t="s">
        <v>1206</v>
      </c>
      <c r="D38" s="374">
        <v>10070</v>
      </c>
      <c r="M38" s="369">
        <v>0.35</v>
      </c>
      <c r="S38" s="370" t="s">
        <v>734</v>
      </c>
    </row>
    <row r="39" spans="2:19" ht="12.75">
      <c r="B39" s="361" t="s">
        <v>1208</v>
      </c>
      <c r="C39" s="361" t="s">
        <v>1208</v>
      </c>
      <c r="D39" s="361">
        <v>10135</v>
      </c>
      <c r="M39" s="369">
        <v>0.36</v>
      </c>
      <c r="S39" s="370" t="s">
        <v>735</v>
      </c>
    </row>
    <row r="40" spans="2:19" ht="12.75">
      <c r="B40" s="361" t="s">
        <v>341</v>
      </c>
      <c r="C40" s="360" t="s">
        <v>1928</v>
      </c>
      <c r="D40" s="361">
        <v>10136</v>
      </c>
      <c r="M40" s="366">
        <v>0.37</v>
      </c>
      <c r="S40" s="370" t="s">
        <v>736</v>
      </c>
    </row>
    <row r="41" spans="2:19" ht="12.75">
      <c r="B41" s="361" t="s">
        <v>342</v>
      </c>
      <c r="C41" s="360" t="s">
        <v>1900</v>
      </c>
      <c r="D41" s="361">
        <v>10071</v>
      </c>
      <c r="M41" s="369">
        <v>0.38</v>
      </c>
      <c r="S41" s="370" t="s">
        <v>737</v>
      </c>
    </row>
    <row r="42" spans="2:19" ht="12.75">
      <c r="B42" s="361" t="s">
        <v>343</v>
      </c>
      <c r="C42" s="360" t="s">
        <v>1929</v>
      </c>
      <c r="D42" s="374">
        <v>10142</v>
      </c>
      <c r="M42" s="369">
        <v>0.39</v>
      </c>
      <c r="S42" s="370" t="s">
        <v>738</v>
      </c>
    </row>
    <row r="43" spans="2:19" ht="12.75">
      <c r="B43" s="361" t="s">
        <v>344</v>
      </c>
      <c r="C43" s="360" t="s">
        <v>1995</v>
      </c>
      <c r="D43" s="361">
        <v>10144</v>
      </c>
      <c r="M43" s="366">
        <v>0.4</v>
      </c>
      <c r="S43" s="370" t="s">
        <v>739</v>
      </c>
    </row>
    <row r="44" spans="2:19" ht="12.75">
      <c r="B44" s="361" t="s">
        <v>345</v>
      </c>
      <c r="C44" s="360" t="s">
        <v>1901</v>
      </c>
      <c r="D44" s="374">
        <v>10072</v>
      </c>
      <c r="M44" s="369">
        <v>0.41</v>
      </c>
      <c r="S44" s="370" t="s">
        <v>740</v>
      </c>
    </row>
    <row r="45" spans="2:19" ht="12.75">
      <c r="B45" s="361" t="s">
        <v>346</v>
      </c>
      <c r="C45" s="360" t="s">
        <v>1930</v>
      </c>
      <c r="D45" s="361">
        <v>10156</v>
      </c>
      <c r="M45" s="369">
        <v>0.42</v>
      </c>
      <c r="S45" s="370" t="s">
        <v>741</v>
      </c>
    </row>
    <row r="46" spans="2:19" ht="12.75">
      <c r="B46" s="361" t="s">
        <v>347</v>
      </c>
      <c r="C46" s="360" t="s">
        <v>1931</v>
      </c>
      <c r="D46" s="361">
        <v>10157</v>
      </c>
      <c r="M46" s="366">
        <v>0.43</v>
      </c>
      <c r="S46" s="370" t="s">
        <v>742</v>
      </c>
    </row>
    <row r="47" spans="2:19" ht="12.75">
      <c r="B47" s="361" t="s">
        <v>348</v>
      </c>
      <c r="C47" s="360" t="s">
        <v>1932</v>
      </c>
      <c r="D47" s="361">
        <v>10158</v>
      </c>
      <c r="M47" s="369">
        <v>0.44</v>
      </c>
      <c r="S47" s="370" t="s">
        <v>743</v>
      </c>
    </row>
    <row r="48" spans="2:19" ht="12.75">
      <c r="B48" s="361" t="s">
        <v>349</v>
      </c>
      <c r="C48" s="360" t="s">
        <v>1933</v>
      </c>
      <c r="D48" s="361">
        <v>10170</v>
      </c>
      <c r="M48" s="369">
        <v>0.45</v>
      </c>
      <c r="S48" s="370" t="s">
        <v>744</v>
      </c>
    </row>
    <row r="49" spans="2:19" ht="12.75">
      <c r="B49" s="361" t="s">
        <v>350</v>
      </c>
      <c r="C49" s="360" t="s">
        <v>2004</v>
      </c>
      <c r="D49" s="374">
        <v>10408</v>
      </c>
      <c r="M49" s="369">
        <v>0.46</v>
      </c>
      <c r="S49" s="370" t="s">
        <v>745</v>
      </c>
    </row>
    <row r="50" spans="2:19" ht="12.75">
      <c r="B50" s="361" t="s">
        <v>1209</v>
      </c>
      <c r="C50" s="360" t="s">
        <v>1934</v>
      </c>
      <c r="D50" s="361">
        <v>10172</v>
      </c>
      <c r="M50" s="366">
        <v>0.47</v>
      </c>
      <c r="S50" s="370" t="s">
        <v>746</v>
      </c>
    </row>
    <row r="51" spans="2:19" ht="12.75">
      <c r="B51" s="361" t="s">
        <v>1225</v>
      </c>
      <c r="C51" s="360" t="s">
        <v>1935</v>
      </c>
      <c r="D51" s="361">
        <v>10173</v>
      </c>
      <c r="M51" s="369">
        <v>0.48</v>
      </c>
      <c r="S51" s="370" t="s">
        <v>747</v>
      </c>
    </row>
    <row r="52" spans="2:19" ht="12.75">
      <c r="B52" s="361" t="s">
        <v>351</v>
      </c>
      <c r="C52" s="360" t="s">
        <v>1936</v>
      </c>
      <c r="D52" s="361">
        <v>10174</v>
      </c>
      <c r="M52" s="369">
        <v>0.49</v>
      </c>
      <c r="S52" s="370" t="s">
        <v>748</v>
      </c>
    </row>
    <row r="53" spans="2:13" ht="12.75">
      <c r="B53" s="361" t="s">
        <v>352</v>
      </c>
      <c r="C53" s="360" t="s">
        <v>1972</v>
      </c>
      <c r="D53" s="361">
        <v>10177</v>
      </c>
      <c r="M53" s="366">
        <v>0.5</v>
      </c>
    </row>
    <row r="54" spans="2:13" ht="12.75">
      <c r="B54" s="361" t="s">
        <v>1210</v>
      </c>
      <c r="C54" s="376" t="s">
        <v>1210</v>
      </c>
      <c r="D54" s="361">
        <v>10073</v>
      </c>
      <c r="M54" s="369">
        <v>0.51</v>
      </c>
    </row>
    <row r="55" spans="2:13" ht="12.75">
      <c r="B55" s="361" t="s">
        <v>353</v>
      </c>
      <c r="C55" s="360" t="s">
        <v>1937</v>
      </c>
      <c r="D55" s="361">
        <v>10179</v>
      </c>
      <c r="M55" s="369">
        <v>0.52</v>
      </c>
    </row>
    <row r="56" spans="2:13" ht="12.75">
      <c r="B56" s="361" t="s">
        <v>354</v>
      </c>
      <c r="C56" s="360" t="s">
        <v>1902</v>
      </c>
      <c r="D56" s="374">
        <v>10074</v>
      </c>
      <c r="M56" s="369">
        <v>0.53</v>
      </c>
    </row>
    <row r="57" spans="2:13" ht="12.75">
      <c r="B57" s="361" t="s">
        <v>355</v>
      </c>
      <c r="C57" s="360" t="s">
        <v>1973</v>
      </c>
      <c r="D57" s="374">
        <v>10183</v>
      </c>
      <c r="M57" s="366">
        <v>0.54</v>
      </c>
    </row>
    <row r="58" spans="2:13" ht="12.75">
      <c r="B58" s="361" t="s">
        <v>356</v>
      </c>
      <c r="C58" s="360" t="s">
        <v>1938</v>
      </c>
      <c r="D58" s="361">
        <v>10186</v>
      </c>
      <c r="M58" s="369">
        <v>0.55</v>
      </c>
    </row>
    <row r="59" spans="2:13" ht="12.75">
      <c r="B59" s="361" t="s">
        <v>357</v>
      </c>
      <c r="C59" s="360" t="s">
        <v>1981</v>
      </c>
      <c r="D59" s="361">
        <v>10190</v>
      </c>
      <c r="M59" s="369">
        <v>0.56</v>
      </c>
    </row>
    <row r="60" spans="2:13" ht="12.75">
      <c r="B60" s="361" t="s">
        <v>358</v>
      </c>
      <c r="C60" s="360" t="s">
        <v>1974</v>
      </c>
      <c r="D60" s="361">
        <v>10191</v>
      </c>
      <c r="M60" s="366">
        <v>0.57</v>
      </c>
    </row>
    <row r="61" spans="2:13" ht="12.75">
      <c r="B61" s="361" t="s">
        <v>359</v>
      </c>
      <c r="C61" s="360" t="s">
        <v>1939</v>
      </c>
      <c r="D61" s="361">
        <v>10197</v>
      </c>
      <c r="M61" s="369">
        <v>0.58</v>
      </c>
    </row>
    <row r="62" spans="2:13" ht="12.75">
      <c r="B62" s="361" t="s">
        <v>1211</v>
      </c>
      <c r="C62" s="360" t="s">
        <v>1903</v>
      </c>
      <c r="D62" s="361">
        <v>10597</v>
      </c>
      <c r="M62" s="369">
        <v>0.59</v>
      </c>
    </row>
    <row r="63" spans="2:13" ht="12.75">
      <c r="B63" s="361" t="s">
        <v>360</v>
      </c>
      <c r="C63" s="360" t="s">
        <v>1904</v>
      </c>
      <c r="D63" s="361">
        <v>10076</v>
      </c>
      <c r="M63" s="366">
        <v>0.6</v>
      </c>
    </row>
    <row r="64" spans="2:13" ht="12.75">
      <c r="B64" s="361" t="s">
        <v>361</v>
      </c>
      <c r="C64" s="360" t="s">
        <v>1940</v>
      </c>
      <c r="D64" s="361">
        <v>10202</v>
      </c>
      <c r="M64" s="369">
        <v>0.61</v>
      </c>
    </row>
    <row r="65" spans="2:13" ht="12.75">
      <c r="B65" s="361" t="s">
        <v>362</v>
      </c>
      <c r="C65" s="360" t="s">
        <v>1941</v>
      </c>
      <c r="D65" s="361">
        <v>10203</v>
      </c>
      <c r="M65" s="369">
        <v>0.62</v>
      </c>
    </row>
    <row r="66" spans="2:13" ht="12.75">
      <c r="B66" s="361" t="s">
        <v>363</v>
      </c>
      <c r="C66" s="360" t="s">
        <v>1905</v>
      </c>
      <c r="D66" s="361">
        <v>10204</v>
      </c>
      <c r="M66" s="366">
        <v>0.63</v>
      </c>
    </row>
    <row r="67" spans="2:13" ht="12.75">
      <c r="B67" s="361" t="s">
        <v>1212</v>
      </c>
      <c r="C67" s="360" t="s">
        <v>1942</v>
      </c>
      <c r="D67" s="361">
        <v>10209</v>
      </c>
      <c r="M67" s="369">
        <v>0.64</v>
      </c>
    </row>
    <row r="68" spans="2:13" ht="12.75">
      <c r="B68" s="361" t="s">
        <v>364</v>
      </c>
      <c r="C68" s="360" t="s">
        <v>1984</v>
      </c>
      <c r="D68" s="361">
        <v>12026</v>
      </c>
      <c r="M68" s="369">
        <v>0.65</v>
      </c>
    </row>
    <row r="69" spans="2:13" ht="12.75">
      <c r="B69" s="361" t="s">
        <v>365</v>
      </c>
      <c r="C69" s="360" t="s">
        <v>1975</v>
      </c>
      <c r="D69" s="361">
        <v>10230</v>
      </c>
      <c r="M69" s="366">
        <v>0.66</v>
      </c>
    </row>
    <row r="70" spans="2:13" ht="12.75">
      <c r="B70" s="361" t="s">
        <v>366</v>
      </c>
      <c r="C70" s="360" t="s">
        <v>1976</v>
      </c>
      <c r="D70" s="361">
        <v>10231</v>
      </c>
      <c r="M70" s="369">
        <v>0.67</v>
      </c>
    </row>
    <row r="71" spans="2:13" ht="12.75">
      <c r="B71" s="361" t="s">
        <v>1213</v>
      </c>
      <c r="C71" s="360" t="s">
        <v>1944</v>
      </c>
      <c r="D71" s="361">
        <v>10234</v>
      </c>
      <c r="M71" s="369">
        <v>0.68</v>
      </c>
    </row>
    <row r="72" spans="2:13" ht="12.75">
      <c r="B72" s="360" t="s">
        <v>2008</v>
      </c>
      <c r="C72" s="360" t="s">
        <v>1943</v>
      </c>
      <c r="D72" s="360">
        <v>13927</v>
      </c>
      <c r="M72" s="366">
        <v>0.69</v>
      </c>
    </row>
    <row r="73" spans="2:13" ht="12.75">
      <c r="B73" s="361" t="s">
        <v>367</v>
      </c>
      <c r="C73" s="360" t="s">
        <v>1945</v>
      </c>
      <c r="D73" s="374">
        <v>10235</v>
      </c>
      <c r="M73" s="369">
        <v>0.7</v>
      </c>
    </row>
    <row r="74" spans="2:13" ht="12.75">
      <c r="B74" s="361" t="s">
        <v>1226</v>
      </c>
      <c r="C74" s="360" t="s">
        <v>1946</v>
      </c>
      <c r="D74" s="361">
        <v>10236</v>
      </c>
      <c r="M74" s="369">
        <v>0.71</v>
      </c>
    </row>
    <row r="75" spans="2:13" ht="12.75">
      <c r="B75" s="361" t="s">
        <v>368</v>
      </c>
      <c r="C75" s="360" t="s">
        <v>1977</v>
      </c>
      <c r="D75" s="361">
        <v>10237</v>
      </c>
      <c r="M75" s="366">
        <v>0.72</v>
      </c>
    </row>
    <row r="76" spans="2:13" ht="12.75">
      <c r="B76" s="361" t="s">
        <v>369</v>
      </c>
      <c r="C76" s="360" t="s">
        <v>1947</v>
      </c>
      <c r="D76" s="361">
        <v>10239</v>
      </c>
      <c r="M76" s="369">
        <v>0.73</v>
      </c>
    </row>
    <row r="77" spans="2:13" ht="12.75">
      <c r="B77" s="361" t="s">
        <v>370</v>
      </c>
      <c r="C77" s="360" t="s">
        <v>1948</v>
      </c>
      <c r="D77" s="361">
        <v>10242</v>
      </c>
      <c r="M77" s="369">
        <v>0.74</v>
      </c>
    </row>
    <row r="78" spans="2:13" ht="12.75">
      <c r="B78" s="361" t="s">
        <v>371</v>
      </c>
      <c r="C78" s="360" t="s">
        <v>1949</v>
      </c>
      <c r="D78" s="361">
        <v>10244</v>
      </c>
      <c r="M78" s="369">
        <v>0.75</v>
      </c>
    </row>
    <row r="79" spans="2:13" ht="12.75">
      <c r="B79" s="361" t="s">
        <v>372</v>
      </c>
      <c r="C79" s="360" t="s">
        <v>1978</v>
      </c>
      <c r="D79" s="361">
        <v>10246</v>
      </c>
      <c r="M79" s="366">
        <v>0.76</v>
      </c>
    </row>
    <row r="80" spans="2:13" ht="12.75">
      <c r="B80" s="361" t="s">
        <v>373</v>
      </c>
      <c r="C80" s="360" t="s">
        <v>1983</v>
      </c>
      <c r="D80" s="374">
        <v>10247</v>
      </c>
      <c r="M80" s="369">
        <v>0.77</v>
      </c>
    </row>
    <row r="81" spans="2:13" ht="12.75">
      <c r="B81" s="361" t="s">
        <v>374</v>
      </c>
      <c r="C81" s="360" t="s">
        <v>1906</v>
      </c>
      <c r="D81" s="361">
        <v>10078</v>
      </c>
      <c r="M81" s="369">
        <v>0.78</v>
      </c>
    </row>
    <row r="82" spans="2:13" ht="12.75">
      <c r="B82" s="361" t="s">
        <v>375</v>
      </c>
      <c r="C82" s="360" t="s">
        <v>1992</v>
      </c>
      <c r="D82" s="361">
        <v>10079</v>
      </c>
      <c r="M82" s="366">
        <v>0.79</v>
      </c>
    </row>
    <row r="83" spans="2:13" ht="12.75">
      <c r="B83" s="361" t="s">
        <v>376</v>
      </c>
      <c r="C83" s="360" t="s">
        <v>1950</v>
      </c>
      <c r="D83" s="361">
        <v>10256</v>
      </c>
      <c r="M83" s="369">
        <v>0.8</v>
      </c>
    </row>
    <row r="84" spans="2:13" ht="12.75">
      <c r="B84" s="361" t="s">
        <v>1214</v>
      </c>
      <c r="C84" s="360" t="s">
        <v>1907</v>
      </c>
      <c r="D84" s="361">
        <v>10080</v>
      </c>
      <c r="M84" s="369">
        <v>0.81</v>
      </c>
    </row>
    <row r="85" spans="2:13" ht="12.75">
      <c r="B85" s="361" t="s">
        <v>377</v>
      </c>
      <c r="C85" s="360" t="s">
        <v>1908</v>
      </c>
      <c r="D85" s="361">
        <v>10081</v>
      </c>
      <c r="M85" s="366">
        <v>0.82</v>
      </c>
    </row>
    <row r="86" spans="2:13" ht="12.75">
      <c r="B86" s="361" t="s">
        <v>378</v>
      </c>
      <c r="C86" s="360" t="s">
        <v>1909</v>
      </c>
      <c r="D86" s="361">
        <v>10082</v>
      </c>
      <c r="M86" s="369">
        <v>0.83</v>
      </c>
    </row>
    <row r="87" spans="2:13" ht="12.75">
      <c r="B87" s="361" t="s">
        <v>379</v>
      </c>
      <c r="C87" s="360" t="s">
        <v>1951</v>
      </c>
      <c r="D87" s="361">
        <v>10258</v>
      </c>
      <c r="M87" s="369">
        <v>0.84</v>
      </c>
    </row>
    <row r="88" spans="2:13" ht="12.75">
      <c r="B88" s="361" t="s">
        <v>380</v>
      </c>
      <c r="C88" s="360" t="s">
        <v>1952</v>
      </c>
      <c r="D88" s="361">
        <v>10259</v>
      </c>
      <c r="M88" s="366">
        <v>0.85</v>
      </c>
    </row>
    <row r="89" spans="2:13" ht="12.75">
      <c r="B89" s="361" t="s">
        <v>381</v>
      </c>
      <c r="C89" s="360" t="s">
        <v>382</v>
      </c>
      <c r="D89" s="361">
        <v>10260</v>
      </c>
      <c r="M89" s="369">
        <v>0.86</v>
      </c>
    </row>
    <row r="90" spans="2:13" ht="12.75">
      <c r="B90" s="361" t="s">
        <v>383</v>
      </c>
      <c r="C90" s="360" t="s">
        <v>1910</v>
      </c>
      <c r="D90" s="361">
        <v>10083</v>
      </c>
      <c r="M90" s="369">
        <v>0.87</v>
      </c>
    </row>
    <row r="91" spans="2:13" ht="12.75">
      <c r="B91" s="361" t="s">
        <v>384</v>
      </c>
      <c r="C91" s="360" t="s">
        <v>1953</v>
      </c>
      <c r="D91" s="373">
        <v>10273</v>
      </c>
      <c r="M91" s="366">
        <v>0.88</v>
      </c>
    </row>
    <row r="92" spans="2:13" ht="12.75">
      <c r="B92" s="361" t="s">
        <v>385</v>
      </c>
      <c r="C92" s="360" t="s">
        <v>1954</v>
      </c>
      <c r="D92" s="361">
        <v>10278</v>
      </c>
      <c r="M92" s="369">
        <v>0.89</v>
      </c>
    </row>
    <row r="93" spans="2:13" ht="12.75">
      <c r="B93" s="361" t="s">
        <v>386</v>
      </c>
      <c r="C93" s="360" t="s">
        <v>1955</v>
      </c>
      <c r="D93" s="361">
        <v>10279</v>
      </c>
      <c r="M93" s="369">
        <v>0.9</v>
      </c>
    </row>
    <row r="94" spans="2:13" ht="12.75">
      <c r="B94" s="361" t="s">
        <v>387</v>
      </c>
      <c r="C94" s="360" t="s">
        <v>1956</v>
      </c>
      <c r="D94" s="373">
        <v>10284</v>
      </c>
      <c r="M94" s="366">
        <v>0.91</v>
      </c>
    </row>
    <row r="95" spans="2:13" ht="12.75">
      <c r="B95" s="361" t="s">
        <v>388</v>
      </c>
      <c r="C95" s="360" t="s">
        <v>1957</v>
      </c>
      <c r="D95" s="361">
        <v>10285</v>
      </c>
      <c r="M95" s="369">
        <v>0.92</v>
      </c>
    </row>
    <row r="96" spans="2:13" ht="12.75">
      <c r="B96" s="361" t="s">
        <v>389</v>
      </c>
      <c r="C96" s="360" t="s">
        <v>1958</v>
      </c>
      <c r="D96" s="361">
        <v>10286</v>
      </c>
      <c r="M96" s="369">
        <v>0.93</v>
      </c>
    </row>
    <row r="97" spans="2:13" ht="12.75">
      <c r="B97" s="361" t="s">
        <v>1215</v>
      </c>
      <c r="C97" s="360" t="s">
        <v>1959</v>
      </c>
      <c r="D97" s="361">
        <v>10288</v>
      </c>
      <c r="M97" s="366">
        <v>0.94</v>
      </c>
    </row>
    <row r="98" spans="2:13" ht="12.75">
      <c r="B98" s="361" t="s">
        <v>390</v>
      </c>
      <c r="C98" s="360" t="s">
        <v>1960</v>
      </c>
      <c r="D98" s="361">
        <v>10291</v>
      </c>
      <c r="M98" s="369">
        <v>0.95</v>
      </c>
    </row>
    <row r="99" spans="2:13" ht="12.75">
      <c r="B99" s="361" t="s">
        <v>391</v>
      </c>
      <c r="C99" s="360" t="s">
        <v>1982</v>
      </c>
      <c r="D99" s="361">
        <v>10294</v>
      </c>
      <c r="M99" s="369">
        <v>0.96</v>
      </c>
    </row>
    <row r="100" spans="2:13" ht="12.75">
      <c r="B100" s="361" t="s">
        <v>392</v>
      </c>
      <c r="C100" s="360" t="s">
        <v>1962</v>
      </c>
      <c r="D100" s="374">
        <v>10304</v>
      </c>
      <c r="M100" s="369">
        <v>0.97</v>
      </c>
    </row>
    <row r="101" spans="2:13" ht="12.75">
      <c r="B101" s="361" t="s">
        <v>393</v>
      </c>
      <c r="C101" s="360" t="s">
        <v>1963</v>
      </c>
      <c r="D101" s="361">
        <v>10306</v>
      </c>
      <c r="M101" s="366">
        <v>0.98</v>
      </c>
    </row>
    <row r="102" spans="2:13" ht="12.75">
      <c r="B102" s="361" t="s">
        <v>394</v>
      </c>
      <c r="C102" s="360" t="s">
        <v>1964</v>
      </c>
      <c r="D102" s="361">
        <v>10307</v>
      </c>
      <c r="M102" s="369">
        <v>0.99</v>
      </c>
    </row>
    <row r="103" spans="2:13" ht="12.75">
      <c r="B103" s="361" t="s">
        <v>395</v>
      </c>
      <c r="C103" s="360" t="s">
        <v>1911</v>
      </c>
      <c r="D103" s="374">
        <v>10086</v>
      </c>
      <c r="M103" s="369">
        <v>1</v>
      </c>
    </row>
    <row r="104" spans="2:13" ht="12.75">
      <c r="B104" s="361" t="s">
        <v>396</v>
      </c>
      <c r="C104" s="360" t="s">
        <v>1961</v>
      </c>
      <c r="D104" s="361">
        <v>10298</v>
      </c>
      <c r="M104" s="366"/>
    </row>
    <row r="105" spans="2:13" ht="12.75">
      <c r="B105" s="361" t="s">
        <v>397</v>
      </c>
      <c r="C105" s="360" t="s">
        <v>1912</v>
      </c>
      <c r="D105" s="361">
        <v>10087</v>
      </c>
      <c r="M105" s="369"/>
    </row>
    <row r="106" spans="2:13" ht="12.75">
      <c r="B106" s="361" t="s">
        <v>398</v>
      </c>
      <c r="C106" s="360" t="s">
        <v>1965</v>
      </c>
      <c r="D106" s="361">
        <v>10706</v>
      </c>
      <c r="M106" s="369"/>
    </row>
    <row r="107" spans="2:13" ht="12.75">
      <c r="B107" s="361" t="s">
        <v>399</v>
      </c>
      <c r="C107" s="360" t="s">
        <v>1985</v>
      </c>
      <c r="D107" s="374">
        <v>10331</v>
      </c>
      <c r="M107" s="369"/>
    </row>
    <row r="108" spans="2:13" ht="12.75">
      <c r="B108" s="361" t="s">
        <v>400</v>
      </c>
      <c r="C108" s="360" t="s">
        <v>1986</v>
      </c>
      <c r="D108" s="361">
        <v>10333</v>
      </c>
      <c r="M108" s="366"/>
    </row>
    <row r="109" spans="2:13" ht="12.75">
      <c r="B109" s="361" t="s">
        <v>401</v>
      </c>
      <c r="C109" s="360" t="s">
        <v>1913</v>
      </c>
      <c r="D109" s="361">
        <v>10089</v>
      </c>
      <c r="M109" s="369"/>
    </row>
    <row r="110" spans="2:13" ht="12.75">
      <c r="B110" s="361" t="s">
        <v>402</v>
      </c>
      <c r="C110" s="360" t="s">
        <v>1987</v>
      </c>
      <c r="D110" s="361">
        <v>10338</v>
      </c>
      <c r="M110" s="369"/>
    </row>
    <row r="111" spans="2:13" ht="12.75">
      <c r="B111" s="361" t="s">
        <v>403</v>
      </c>
      <c r="C111" s="360" t="s">
        <v>1914</v>
      </c>
      <c r="D111" s="361">
        <v>10091</v>
      </c>
      <c r="M111" s="366"/>
    </row>
    <row r="112" spans="2:13" ht="12.75">
      <c r="B112" s="361" t="s">
        <v>404</v>
      </c>
      <c r="C112" s="360" t="s">
        <v>405</v>
      </c>
      <c r="D112" s="361">
        <v>10342</v>
      </c>
      <c r="M112" s="369"/>
    </row>
    <row r="113" spans="2:13" ht="12.75">
      <c r="B113" s="361" t="s">
        <v>406</v>
      </c>
      <c r="C113" s="360" t="s">
        <v>1988</v>
      </c>
      <c r="D113" s="361">
        <v>10343</v>
      </c>
      <c r="M113" s="369"/>
    </row>
    <row r="114" spans="2:13" ht="12.75">
      <c r="B114" s="361" t="s">
        <v>407</v>
      </c>
      <c r="C114" s="360" t="s">
        <v>1915</v>
      </c>
      <c r="D114" s="361">
        <v>10349</v>
      </c>
      <c r="M114" s="366"/>
    </row>
    <row r="115" spans="2:13" ht="12.75">
      <c r="B115" s="361" t="s">
        <v>408</v>
      </c>
      <c r="C115" s="360" t="s">
        <v>1966</v>
      </c>
      <c r="D115" s="361">
        <v>10352</v>
      </c>
      <c r="M115" s="369"/>
    </row>
    <row r="116" spans="2:13" ht="12.75">
      <c r="B116" s="361" t="s">
        <v>409</v>
      </c>
      <c r="C116" s="360" t="s">
        <v>1979</v>
      </c>
      <c r="D116" s="361">
        <v>10354</v>
      </c>
      <c r="M116" s="369"/>
    </row>
    <row r="117" spans="2:13" ht="12.75">
      <c r="B117" s="361" t="s">
        <v>410</v>
      </c>
      <c r="C117" s="360" t="s">
        <v>1916</v>
      </c>
      <c r="D117" s="374">
        <v>10094</v>
      </c>
      <c r="M117" s="366"/>
    </row>
    <row r="118" spans="2:13" ht="12.75">
      <c r="B118" s="361" t="s">
        <v>1216</v>
      </c>
      <c r="C118" s="360" t="s">
        <v>411</v>
      </c>
      <c r="D118" s="361">
        <v>10360</v>
      </c>
      <c r="M118" s="369"/>
    </row>
    <row r="119" spans="2:13" ht="12.75">
      <c r="B119" s="361" t="s">
        <v>412</v>
      </c>
      <c r="C119" s="360" t="s">
        <v>413</v>
      </c>
      <c r="D119" s="361">
        <v>10363</v>
      </c>
      <c r="M119" s="369"/>
    </row>
    <row r="120" spans="2:13" ht="12.75">
      <c r="B120" s="361" t="s">
        <v>414</v>
      </c>
      <c r="C120" s="360" t="s">
        <v>1996</v>
      </c>
      <c r="D120" s="361">
        <v>10379</v>
      </c>
      <c r="M120" s="366"/>
    </row>
    <row r="121" spans="2:13" ht="12.75">
      <c r="B121" s="361" t="s">
        <v>415</v>
      </c>
      <c r="C121" s="360" t="s">
        <v>1917</v>
      </c>
      <c r="D121" s="361">
        <v>10095</v>
      </c>
      <c r="M121" s="369"/>
    </row>
    <row r="122" spans="2:13" ht="12.75">
      <c r="B122" s="361" t="s">
        <v>416</v>
      </c>
      <c r="C122" s="360" t="s">
        <v>1989</v>
      </c>
      <c r="D122" s="361">
        <v>10369</v>
      </c>
      <c r="M122" s="369"/>
    </row>
    <row r="123" spans="2:13" ht="12.75">
      <c r="B123" s="361" t="s">
        <v>1217</v>
      </c>
      <c r="C123" s="360" t="s">
        <v>1990</v>
      </c>
      <c r="D123" s="361">
        <v>10370</v>
      </c>
      <c r="M123" s="366"/>
    </row>
    <row r="124" spans="2:13" ht="12.75">
      <c r="B124" s="361" t="s">
        <v>417</v>
      </c>
      <c r="C124" s="360" t="s">
        <v>1991</v>
      </c>
      <c r="D124" s="361">
        <v>10371</v>
      </c>
      <c r="M124" s="369"/>
    </row>
    <row r="125" spans="2:13" ht="12.75">
      <c r="B125" s="361" t="s">
        <v>418</v>
      </c>
      <c r="C125" s="360" t="s">
        <v>1993</v>
      </c>
      <c r="D125" s="373">
        <v>10376</v>
      </c>
      <c r="M125" s="369"/>
    </row>
    <row r="126" spans="2:13" ht="12.75">
      <c r="B126" s="361" t="s">
        <v>1203</v>
      </c>
      <c r="C126" s="360" t="s">
        <v>1918</v>
      </c>
      <c r="D126" s="361">
        <v>10097</v>
      </c>
      <c r="M126" s="366"/>
    </row>
    <row r="127" spans="2:13" ht="12.75">
      <c r="B127" s="361" t="s">
        <v>419</v>
      </c>
      <c r="C127" s="360" t="s">
        <v>1997</v>
      </c>
      <c r="D127" s="374">
        <v>10388</v>
      </c>
      <c r="M127" s="369"/>
    </row>
    <row r="128" spans="2:13" ht="12.75">
      <c r="B128" s="361" t="s">
        <v>1218</v>
      </c>
      <c r="C128" s="360" t="s">
        <v>1998</v>
      </c>
      <c r="D128" s="361">
        <v>10482</v>
      </c>
      <c r="M128" s="369"/>
    </row>
    <row r="129" spans="2:13" ht="12.75">
      <c r="B129" s="361" t="s">
        <v>420</v>
      </c>
      <c r="C129" s="360" t="s">
        <v>1999</v>
      </c>
      <c r="D129" s="361">
        <v>10391</v>
      </c>
      <c r="M129" s="369"/>
    </row>
    <row r="130" spans="2:13" ht="12.75">
      <c r="B130" s="361" t="s">
        <v>1219</v>
      </c>
      <c r="C130" s="361" t="s">
        <v>1220</v>
      </c>
      <c r="D130" s="361">
        <v>10399</v>
      </c>
      <c r="M130" s="366"/>
    </row>
    <row r="131" spans="2:13" ht="12.75">
      <c r="B131" s="361" t="s">
        <v>1221</v>
      </c>
      <c r="C131" s="360" t="s">
        <v>2001</v>
      </c>
      <c r="D131" s="361">
        <v>10406</v>
      </c>
      <c r="M131" s="369"/>
    </row>
    <row r="132" spans="2:4" ht="12.75">
      <c r="B132" s="361" t="s">
        <v>1207</v>
      </c>
      <c r="C132" s="360" t="s">
        <v>2000</v>
      </c>
      <c r="D132" s="374">
        <v>10426</v>
      </c>
    </row>
    <row r="133" spans="2:4" ht="12.75">
      <c r="B133" s="361" t="s">
        <v>421</v>
      </c>
      <c r="C133" s="360" t="s">
        <v>422</v>
      </c>
      <c r="D133" s="361">
        <v>10434</v>
      </c>
    </row>
    <row r="134" spans="2:4" ht="12.75">
      <c r="B134" s="361" t="s">
        <v>423</v>
      </c>
      <c r="C134" s="360" t="s">
        <v>2005</v>
      </c>
      <c r="D134" s="361">
        <v>10436</v>
      </c>
    </row>
    <row r="135" spans="2:4" ht="12.75">
      <c r="B135" s="361" t="s">
        <v>424</v>
      </c>
      <c r="C135" s="360" t="s">
        <v>1980</v>
      </c>
      <c r="D135" s="361">
        <v>10440</v>
      </c>
    </row>
    <row r="136" spans="2:4" ht="12.75">
      <c r="B136" s="361" t="s">
        <v>425</v>
      </c>
      <c r="C136" s="360" t="s">
        <v>2006</v>
      </c>
      <c r="D136" s="361">
        <v>10442</v>
      </c>
    </row>
    <row r="137" spans="2:4" ht="12.75">
      <c r="B137" s="361" t="s">
        <v>1222</v>
      </c>
      <c r="C137" s="360" t="s">
        <v>1919</v>
      </c>
      <c r="D137" s="361">
        <v>11680</v>
      </c>
    </row>
    <row r="138" spans="2:4" ht="12.75">
      <c r="B138" s="361" t="s">
        <v>1223</v>
      </c>
      <c r="C138" s="360" t="s">
        <v>426</v>
      </c>
      <c r="D138" s="361">
        <v>10446</v>
      </c>
    </row>
    <row r="139" spans="2:4" ht="12.75">
      <c r="B139" s="361" t="s">
        <v>427</v>
      </c>
      <c r="C139" s="360" t="s">
        <v>2007</v>
      </c>
      <c r="D139" s="373">
        <v>10448</v>
      </c>
    </row>
    <row r="140" spans="2:4" ht="12.75">
      <c r="B140" s="361" t="s">
        <v>428</v>
      </c>
      <c r="C140" s="360" t="s">
        <v>1967</v>
      </c>
      <c r="D140" s="371">
        <v>10451</v>
      </c>
    </row>
    <row r="141" spans="2:4" ht="12.75">
      <c r="B141" s="361" t="s">
        <v>1224</v>
      </c>
      <c r="C141" s="360" t="s">
        <v>429</v>
      </c>
      <c r="D141" s="361">
        <v>10502</v>
      </c>
    </row>
  </sheetData>
  <sheetProtection algorithmName="SHA-512" hashValue="SBTR0cjjG7eHrvSkC/SE13PluZrbFfvrb8MFyf8Y/em3JpW/UurMe2Jaf8vcGAXFl6FeozZ3/ebthHW0bc/WRg==" saltValue="joGxNLmH1RW9b2jKlbywUQ==" spinCount="100000" sheet="1" formatColumns="0"/>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000396251678"/>
  </sheetPr>
  <dimension ref="A1:BS212"/>
  <sheetViews>
    <sheetView workbookViewId="0" topLeftCell="A1">
      <pane xSplit="1" ySplit="4" topLeftCell="B5" activePane="bottomRight" state="frozen"/>
      <selection pane="topLeft" activeCell="G19" sqref="G19"/>
      <selection pane="topRight" activeCell="G19" sqref="G19"/>
      <selection pane="bottomLeft" activeCell="G19" sqref="G19"/>
      <selection pane="bottomRight" activeCell="G19" sqref="G19"/>
    </sheetView>
  </sheetViews>
  <sheetFormatPr defaultColWidth="9.140625" defaultRowHeight="12.75"/>
  <cols>
    <col min="1" max="1" width="19.00390625" style="0" customWidth="1"/>
    <col min="2" max="2" width="12.00390625" style="0" customWidth="1"/>
    <col min="6" max="6" width="9.00390625" style="0" customWidth="1"/>
    <col min="37" max="37" width="11.421875" style="0" customWidth="1"/>
  </cols>
  <sheetData>
    <row r="1" spans="1:16" ht="12.75">
      <c r="A1" s="2" t="s">
        <v>1489</v>
      </c>
      <c r="C1" s="403" t="s">
        <v>1490</v>
      </c>
      <c r="G1" s="403" t="s">
        <v>1491</v>
      </c>
      <c r="K1" s="403" t="s">
        <v>1492</v>
      </c>
      <c r="N1" s="403" t="s">
        <v>1493</v>
      </c>
      <c r="P1" s="403" t="s">
        <v>1494</v>
      </c>
    </row>
    <row r="2" spans="1:71" s="3" customFormat="1" ht="15" customHeight="1">
      <c r="A2" s="3" t="s">
        <v>1434</v>
      </c>
      <c r="B2" s="3" t="str">
        <f>B3&amp;"L"</f>
        <v>1L</v>
      </c>
      <c r="C2" s="3" t="str">
        <f aca="true" t="shared" si="0" ref="C2:AI2">C3&amp;"L"</f>
        <v>2L</v>
      </c>
      <c r="D2" s="3" t="str">
        <f t="shared" si="0"/>
        <v>3L</v>
      </c>
      <c r="E2" s="3" t="str">
        <f t="shared" si="0"/>
        <v>4L</v>
      </c>
      <c r="F2" s="3" t="str">
        <f t="shared" si="0"/>
        <v>5L</v>
      </c>
      <c r="G2" s="3" t="str">
        <f t="shared" si="0"/>
        <v>6L</v>
      </c>
      <c r="H2" s="3" t="str">
        <f t="shared" si="0"/>
        <v>7L</v>
      </c>
      <c r="I2" s="3" t="str">
        <f t="shared" si="0"/>
        <v>8L</v>
      </c>
      <c r="J2" s="3" t="str">
        <f t="shared" si="0"/>
        <v>9L</v>
      </c>
      <c r="K2" s="3" t="str">
        <f t="shared" si="0"/>
        <v>10L</v>
      </c>
      <c r="L2" s="3" t="str">
        <f t="shared" si="0"/>
        <v>11L</v>
      </c>
      <c r="M2" s="3" t="str">
        <f t="shared" si="0"/>
        <v>12L</v>
      </c>
      <c r="N2" s="3" t="str">
        <f t="shared" si="0"/>
        <v>13L</v>
      </c>
      <c r="O2" s="3" t="str">
        <f t="shared" si="0"/>
        <v>14L</v>
      </c>
      <c r="P2" s="3" t="str">
        <f t="shared" si="0"/>
        <v>15L</v>
      </c>
      <c r="Q2" s="3" t="str">
        <f t="shared" si="0"/>
        <v>16L</v>
      </c>
      <c r="R2" s="3" t="str">
        <f t="shared" si="0"/>
        <v>17L</v>
      </c>
      <c r="S2" s="3" t="str">
        <f t="shared" si="0"/>
        <v>18L</v>
      </c>
      <c r="T2" s="3" t="str">
        <f t="shared" si="0"/>
        <v>19L</v>
      </c>
      <c r="U2" s="3" t="str">
        <f t="shared" si="0"/>
        <v>20L</v>
      </c>
      <c r="V2" s="3" t="str">
        <f t="shared" si="0"/>
        <v>21L</v>
      </c>
      <c r="W2" s="3" t="str">
        <f t="shared" si="0"/>
        <v>22L</v>
      </c>
      <c r="X2" s="3" t="str">
        <f t="shared" si="0"/>
        <v>23L</v>
      </c>
      <c r="Y2" s="3" t="str">
        <f t="shared" si="0"/>
        <v>24L</v>
      </c>
      <c r="Z2" s="3" t="str">
        <f t="shared" si="0"/>
        <v>25L</v>
      </c>
      <c r="AA2" s="3" t="str">
        <f t="shared" si="0"/>
        <v>30L</v>
      </c>
      <c r="AB2" s="3" t="str">
        <f t="shared" si="0"/>
        <v>35L</v>
      </c>
      <c r="AC2" s="3" t="str">
        <f t="shared" si="0"/>
        <v>40L</v>
      </c>
      <c r="AD2" s="3" t="str">
        <f t="shared" si="0"/>
        <v>45L</v>
      </c>
      <c r="AE2" s="3" t="str">
        <f t="shared" si="0"/>
        <v>50L</v>
      </c>
      <c r="AF2" s="3" t="str">
        <f t="shared" si="0"/>
        <v>55L</v>
      </c>
      <c r="AG2" s="3" t="str">
        <f t="shared" si="0"/>
        <v>60L</v>
      </c>
      <c r="AH2" s="3" t="str">
        <f t="shared" si="0"/>
        <v>65L</v>
      </c>
      <c r="AI2" s="3" t="str">
        <f t="shared" si="0"/>
        <v>70L</v>
      </c>
      <c r="AL2" s="3" t="str">
        <f>AL3&amp;"R"</f>
        <v>1R</v>
      </c>
      <c r="AM2" s="3" t="str">
        <f aca="true" t="shared" si="1" ref="AM2:BS2">AM3&amp;"R"</f>
        <v>2R</v>
      </c>
      <c r="AN2" s="3" t="str">
        <f t="shared" si="1"/>
        <v>3R</v>
      </c>
      <c r="AO2" s="3" t="str">
        <f t="shared" si="1"/>
        <v>4R</v>
      </c>
      <c r="AP2" s="3" t="str">
        <f t="shared" si="1"/>
        <v>5R</v>
      </c>
      <c r="AQ2" s="3" t="str">
        <f t="shared" si="1"/>
        <v>6R</v>
      </c>
      <c r="AR2" s="3" t="str">
        <f t="shared" si="1"/>
        <v>7R</v>
      </c>
      <c r="AS2" s="3" t="str">
        <f t="shared" si="1"/>
        <v>8R</v>
      </c>
      <c r="AT2" s="3" t="str">
        <f t="shared" si="1"/>
        <v>9R</v>
      </c>
      <c r="AU2" s="3" t="str">
        <f t="shared" si="1"/>
        <v>10R</v>
      </c>
      <c r="AV2" s="3" t="str">
        <f t="shared" si="1"/>
        <v>11R</v>
      </c>
      <c r="AW2" s="3" t="str">
        <f t="shared" si="1"/>
        <v>12R</v>
      </c>
      <c r="AX2" s="3" t="str">
        <f t="shared" si="1"/>
        <v>13R</v>
      </c>
      <c r="AY2" s="3" t="str">
        <f t="shared" si="1"/>
        <v>14R</v>
      </c>
      <c r="AZ2" s="3" t="str">
        <f t="shared" si="1"/>
        <v>15R</v>
      </c>
      <c r="BA2" s="3" t="str">
        <f t="shared" si="1"/>
        <v>16R</v>
      </c>
      <c r="BB2" s="3" t="str">
        <f t="shared" si="1"/>
        <v>17R</v>
      </c>
      <c r="BC2" s="3" t="str">
        <f t="shared" si="1"/>
        <v>18R</v>
      </c>
      <c r="BD2" s="3" t="str">
        <f t="shared" si="1"/>
        <v>19R</v>
      </c>
      <c r="BE2" s="3" t="str">
        <f t="shared" si="1"/>
        <v>20R</v>
      </c>
      <c r="BF2" s="3" t="str">
        <f t="shared" si="1"/>
        <v>21R</v>
      </c>
      <c r="BG2" s="3" t="str">
        <f t="shared" si="1"/>
        <v>22R</v>
      </c>
      <c r="BH2" s="3" t="str">
        <f t="shared" si="1"/>
        <v>23R</v>
      </c>
      <c r="BI2" s="3" t="str">
        <f t="shared" si="1"/>
        <v>24R</v>
      </c>
      <c r="BJ2" s="3" t="str">
        <f t="shared" si="1"/>
        <v>25R</v>
      </c>
      <c r="BK2" s="3" t="str">
        <f t="shared" si="1"/>
        <v>30R</v>
      </c>
      <c r="BL2" s="3" t="str">
        <f t="shared" si="1"/>
        <v>35R</v>
      </c>
      <c r="BM2" s="3" t="str">
        <f t="shared" si="1"/>
        <v>40R</v>
      </c>
      <c r="BN2" s="3" t="str">
        <f t="shared" si="1"/>
        <v>45R</v>
      </c>
      <c r="BO2" s="3" t="str">
        <f t="shared" si="1"/>
        <v>50R</v>
      </c>
      <c r="BP2" s="3" t="str">
        <f t="shared" si="1"/>
        <v>55R</v>
      </c>
      <c r="BQ2" s="3" t="str">
        <f t="shared" si="1"/>
        <v>60R</v>
      </c>
      <c r="BR2" s="3" t="str">
        <f t="shared" si="1"/>
        <v>65R</v>
      </c>
      <c r="BS2" s="3" t="str">
        <f t="shared" si="1"/>
        <v>70R</v>
      </c>
    </row>
    <row r="3" spans="1:71" ht="12.75">
      <c r="A3" t="s">
        <v>1435</v>
      </c>
      <c r="B3">
        <v>1</v>
      </c>
      <c r="C3">
        <v>2</v>
      </c>
      <c r="D3">
        <v>3</v>
      </c>
      <c r="E3">
        <v>4</v>
      </c>
      <c r="F3">
        <v>5</v>
      </c>
      <c r="G3">
        <v>6</v>
      </c>
      <c r="H3">
        <v>7</v>
      </c>
      <c r="I3">
        <v>8</v>
      </c>
      <c r="J3">
        <v>9</v>
      </c>
      <c r="K3">
        <v>10</v>
      </c>
      <c r="L3">
        <v>11</v>
      </c>
      <c r="M3">
        <v>12</v>
      </c>
      <c r="N3">
        <v>13</v>
      </c>
      <c r="O3">
        <v>14</v>
      </c>
      <c r="P3">
        <v>15</v>
      </c>
      <c r="Q3">
        <v>16</v>
      </c>
      <c r="R3">
        <v>17</v>
      </c>
      <c r="S3">
        <v>18</v>
      </c>
      <c r="T3">
        <v>19</v>
      </c>
      <c r="U3">
        <v>20</v>
      </c>
      <c r="V3">
        <v>21</v>
      </c>
      <c r="W3">
        <v>22</v>
      </c>
      <c r="X3">
        <v>23</v>
      </c>
      <c r="Y3">
        <v>24</v>
      </c>
      <c r="Z3">
        <v>25</v>
      </c>
      <c r="AA3">
        <v>30</v>
      </c>
      <c r="AB3">
        <v>35</v>
      </c>
      <c r="AC3">
        <v>40</v>
      </c>
      <c r="AD3">
        <v>45</v>
      </c>
      <c r="AE3">
        <v>50</v>
      </c>
      <c r="AF3">
        <v>55</v>
      </c>
      <c r="AG3">
        <v>60</v>
      </c>
      <c r="AH3">
        <v>65</v>
      </c>
      <c r="AI3">
        <v>70</v>
      </c>
      <c r="AL3">
        <v>1</v>
      </c>
      <c r="AM3">
        <v>2</v>
      </c>
      <c r="AN3">
        <v>3</v>
      </c>
      <c r="AO3">
        <v>4</v>
      </c>
      <c r="AP3">
        <v>5</v>
      </c>
      <c r="AQ3">
        <v>6</v>
      </c>
      <c r="AR3">
        <v>7</v>
      </c>
      <c r="AS3">
        <v>8</v>
      </c>
      <c r="AT3">
        <v>9</v>
      </c>
      <c r="AU3">
        <v>10</v>
      </c>
      <c r="AV3">
        <v>11</v>
      </c>
      <c r="AW3">
        <v>12</v>
      </c>
      <c r="AX3">
        <v>13</v>
      </c>
      <c r="AY3">
        <v>14</v>
      </c>
      <c r="AZ3">
        <v>15</v>
      </c>
      <c r="BA3">
        <v>16</v>
      </c>
      <c r="BB3">
        <v>17</v>
      </c>
      <c r="BC3">
        <v>18</v>
      </c>
      <c r="BD3">
        <v>19</v>
      </c>
      <c r="BE3">
        <v>20</v>
      </c>
      <c r="BF3">
        <v>21</v>
      </c>
      <c r="BG3">
        <v>22</v>
      </c>
      <c r="BH3">
        <v>23</v>
      </c>
      <c r="BI3">
        <v>24</v>
      </c>
      <c r="BJ3">
        <v>25</v>
      </c>
      <c r="BK3">
        <v>30</v>
      </c>
      <c r="BL3">
        <v>35</v>
      </c>
      <c r="BM3">
        <v>40</v>
      </c>
      <c r="BN3">
        <v>45</v>
      </c>
      <c r="BO3">
        <v>50</v>
      </c>
      <c r="BP3">
        <v>55</v>
      </c>
      <c r="BQ3">
        <v>60</v>
      </c>
      <c r="BR3">
        <v>65</v>
      </c>
      <c r="BS3">
        <v>70</v>
      </c>
    </row>
    <row r="4" spans="1:71" ht="38.25">
      <c r="A4" s="4" t="s">
        <v>1436</v>
      </c>
      <c r="B4" s="5" t="s">
        <v>1437</v>
      </c>
      <c r="C4" s="5" t="s">
        <v>1437</v>
      </c>
      <c r="D4" s="5" t="s">
        <v>1437</v>
      </c>
      <c r="E4" s="5" t="s">
        <v>1437</v>
      </c>
      <c r="F4" s="5" t="s">
        <v>1437</v>
      </c>
      <c r="G4" s="5" t="s">
        <v>1437</v>
      </c>
      <c r="H4" s="5" t="s">
        <v>1437</v>
      </c>
      <c r="I4" s="5" t="s">
        <v>1437</v>
      </c>
      <c r="J4" s="5" t="s">
        <v>1437</v>
      </c>
      <c r="K4" s="5" t="s">
        <v>1437</v>
      </c>
      <c r="L4" s="5" t="s">
        <v>1437</v>
      </c>
      <c r="M4" s="5" t="s">
        <v>1437</v>
      </c>
      <c r="N4" s="5" t="s">
        <v>1437</v>
      </c>
      <c r="O4" s="5" t="s">
        <v>1437</v>
      </c>
      <c r="P4" s="5" t="s">
        <v>1437</v>
      </c>
      <c r="Q4" s="5" t="s">
        <v>1437</v>
      </c>
      <c r="R4" s="5" t="s">
        <v>1437</v>
      </c>
      <c r="S4" s="5" t="s">
        <v>1437</v>
      </c>
      <c r="T4" s="5" t="s">
        <v>1437</v>
      </c>
      <c r="U4" s="5" t="s">
        <v>1437</v>
      </c>
      <c r="V4" s="5" t="s">
        <v>1437</v>
      </c>
      <c r="W4" s="5" t="s">
        <v>1437</v>
      </c>
      <c r="X4" s="5" t="s">
        <v>1437</v>
      </c>
      <c r="Y4" s="5" t="s">
        <v>1437</v>
      </c>
      <c r="Z4" s="5" t="s">
        <v>1437</v>
      </c>
      <c r="AA4" s="5" t="s">
        <v>1437</v>
      </c>
      <c r="AB4" s="5" t="s">
        <v>1437</v>
      </c>
      <c r="AC4" s="5" t="s">
        <v>1437</v>
      </c>
      <c r="AD4" s="5" t="s">
        <v>1437</v>
      </c>
      <c r="AE4" s="5" t="s">
        <v>1437</v>
      </c>
      <c r="AF4" s="5" t="s">
        <v>1437</v>
      </c>
      <c r="AG4" s="5" t="s">
        <v>1437</v>
      </c>
      <c r="AH4" s="5" t="s">
        <v>1437</v>
      </c>
      <c r="AI4" s="5" t="s">
        <v>1437</v>
      </c>
      <c r="AK4" s="6" t="s">
        <v>1438</v>
      </c>
      <c r="AL4" s="5" t="s">
        <v>1437</v>
      </c>
      <c r="AM4" s="5" t="s">
        <v>1437</v>
      </c>
      <c r="AN4" s="5" t="s">
        <v>1437</v>
      </c>
      <c r="AO4" s="5" t="s">
        <v>1437</v>
      </c>
      <c r="AP4" s="5" t="s">
        <v>1437</v>
      </c>
      <c r="AQ4" s="5" t="s">
        <v>1437</v>
      </c>
      <c r="AR4" s="5" t="s">
        <v>1437</v>
      </c>
      <c r="AS4" s="5" t="s">
        <v>1437</v>
      </c>
      <c r="AT4" s="5" t="s">
        <v>1437</v>
      </c>
      <c r="AU4" s="5" t="s">
        <v>1437</v>
      </c>
      <c r="AV4" s="5" t="s">
        <v>1437</v>
      </c>
      <c r="AW4" s="5" t="s">
        <v>1437</v>
      </c>
      <c r="AX4" s="5" t="s">
        <v>1437</v>
      </c>
      <c r="AY4" s="5" t="s">
        <v>1437</v>
      </c>
      <c r="AZ4" s="5" t="s">
        <v>1437</v>
      </c>
      <c r="BA4" s="5" t="s">
        <v>1437</v>
      </c>
      <c r="BB4" s="5" t="s">
        <v>1437</v>
      </c>
      <c r="BC4" s="5" t="s">
        <v>1437</v>
      </c>
      <c r="BD4" s="5" t="s">
        <v>1437</v>
      </c>
      <c r="BE4" s="5" t="s">
        <v>1437</v>
      </c>
      <c r="BF4" s="5" t="s">
        <v>1437</v>
      </c>
      <c r="BG4" s="5" t="s">
        <v>1437</v>
      </c>
      <c r="BH4" s="5" t="s">
        <v>1437</v>
      </c>
      <c r="BI4" s="5" t="s">
        <v>1437</v>
      </c>
      <c r="BJ4" s="5" t="s">
        <v>1437</v>
      </c>
      <c r="BK4" s="5" t="s">
        <v>1437</v>
      </c>
      <c r="BL4" s="5" t="s">
        <v>1437</v>
      </c>
      <c r="BM4" s="5" t="s">
        <v>1437</v>
      </c>
      <c r="BN4" s="5" t="s">
        <v>1437</v>
      </c>
      <c r="BO4" s="5" t="s">
        <v>1437</v>
      </c>
      <c r="BP4" s="5" t="s">
        <v>1437</v>
      </c>
      <c r="BQ4" s="5" t="s">
        <v>1437</v>
      </c>
      <c r="BR4" s="5" t="s">
        <v>1437</v>
      </c>
      <c r="BS4" s="5" t="s">
        <v>1437</v>
      </c>
    </row>
    <row r="5" spans="1:71" ht="12.75">
      <c r="A5" s="404" t="s">
        <v>1439</v>
      </c>
      <c r="B5" s="7">
        <v>0.1080976277589798</v>
      </c>
      <c r="C5" s="7">
        <v>0.21548061072826385</v>
      </c>
      <c r="D5" s="7">
        <v>0.32372725009918213</v>
      </c>
      <c r="E5" s="7">
        <v>0.4317481815814972</v>
      </c>
      <c r="F5" s="7">
        <v>0.5394943952560425</v>
      </c>
      <c r="G5" s="7">
        <v>0.6454125046730042</v>
      </c>
      <c r="H5" s="7">
        <v>1.3569986820220947</v>
      </c>
      <c r="I5" s="7">
        <v>0.8495048880577087</v>
      </c>
      <c r="J5" s="7">
        <v>0.9462960362434387</v>
      </c>
      <c r="K5" s="7">
        <v>1.0396161079406738</v>
      </c>
      <c r="L5" s="7">
        <v>2.00382137298584</v>
      </c>
      <c r="M5" s="7">
        <v>1.2163701057434082</v>
      </c>
      <c r="N5" s="7">
        <v>1.2996293306350708</v>
      </c>
      <c r="O5" s="7">
        <v>1.3799422979354858</v>
      </c>
      <c r="P5" s="7">
        <v>1.4573135375976562</v>
      </c>
      <c r="Q5" s="7">
        <v>1.5314229726791382</v>
      </c>
      <c r="R5" s="7">
        <v>1.6024352312088013</v>
      </c>
      <c r="S5" s="7">
        <v>1.670514702796936</v>
      </c>
      <c r="T5" s="7">
        <v>1.7358214855194092</v>
      </c>
      <c r="U5" s="7">
        <v>1.7983506917953491</v>
      </c>
      <c r="V5" s="7">
        <v>1.8582428693771362</v>
      </c>
      <c r="W5" s="7">
        <v>1.915282964706421</v>
      </c>
      <c r="X5" s="7">
        <v>1.9696069955825806</v>
      </c>
      <c r="Y5" s="7">
        <v>2.021343946456909</v>
      </c>
      <c r="Z5" s="7">
        <v>2.070617437362671</v>
      </c>
      <c r="AA5" s="7">
        <v>2.2839455604553223</v>
      </c>
      <c r="AB5" s="7">
        <v>2.451093912124634</v>
      </c>
      <c r="AC5" s="7">
        <v>2.582059144973755</v>
      </c>
      <c r="AD5" s="7">
        <v>2.684673547744751</v>
      </c>
      <c r="AE5" s="7">
        <v>2.7650749683380127</v>
      </c>
      <c r="AF5" s="7">
        <v>2.828071355819702</v>
      </c>
      <c r="AG5" s="7">
        <v>2.8774306774139404</v>
      </c>
      <c r="AH5" s="7">
        <v>2.916105031967163</v>
      </c>
      <c r="AI5" s="7">
        <v>2.9464073181152344</v>
      </c>
      <c r="AK5" s="8">
        <v>3</v>
      </c>
      <c r="AL5" s="395">
        <v>0.09096159040927887</v>
      </c>
      <c r="AM5" s="7">
        <v>0.1820245385169983</v>
      </c>
      <c r="AN5" s="7">
        <v>0.27472826838493347</v>
      </c>
      <c r="AO5" s="7">
        <v>0.36794644594192505</v>
      </c>
      <c r="AP5" s="7">
        <v>0.4615947902202606</v>
      </c>
      <c r="AQ5" s="7">
        <v>0.5540863275527954</v>
      </c>
      <c r="AR5" s="7">
        <v>0.6447952389717102</v>
      </c>
      <c r="AS5" s="7">
        <v>0.7332133054733276</v>
      </c>
      <c r="AT5" s="7">
        <v>0.8184061050415039</v>
      </c>
      <c r="AU5" s="7">
        <v>0.9006800055503845</v>
      </c>
      <c r="AV5" s="7">
        <v>0.9800163507461548</v>
      </c>
      <c r="AW5" s="7">
        <v>1.0568948984146118</v>
      </c>
      <c r="AX5" s="7">
        <v>1.1306121349334717</v>
      </c>
      <c r="AY5" s="7">
        <v>1.201837420463562</v>
      </c>
      <c r="AZ5" s="7">
        <v>1.2705538272857666</v>
      </c>
      <c r="BA5" s="7">
        <v>1.3364204168319702</v>
      </c>
      <c r="BB5" s="7">
        <v>1.3995825052261353</v>
      </c>
      <c r="BC5" s="7">
        <v>1.4601855278015137</v>
      </c>
      <c r="BD5" s="7">
        <v>1.5183719396591187</v>
      </c>
      <c r="BE5" s="7">
        <v>1.5741198062896729</v>
      </c>
      <c r="BF5" s="7">
        <v>1.6275535821914673</v>
      </c>
      <c r="BG5" s="7">
        <v>1.6784428358078003</v>
      </c>
      <c r="BH5" s="7">
        <v>1.726908802986145</v>
      </c>
      <c r="BI5" s="7">
        <v>1.7730668783187866</v>
      </c>
      <c r="BJ5" s="7">
        <v>1.817026972770691</v>
      </c>
      <c r="BK5" s="7">
        <v>2.0073511600494385</v>
      </c>
      <c r="BL5" s="7">
        <v>2.156475305557251</v>
      </c>
      <c r="BM5" s="7">
        <v>2.273317813873291</v>
      </c>
      <c r="BN5" s="7">
        <v>2.3648672103881836</v>
      </c>
      <c r="BO5" s="7">
        <v>2.436598539352417</v>
      </c>
      <c r="BP5" s="7">
        <v>2.4928016662597656</v>
      </c>
      <c r="BQ5" s="7">
        <v>2.5368385314941406</v>
      </c>
      <c r="BR5" s="7">
        <v>2.5713424682617188</v>
      </c>
      <c r="BS5" s="7">
        <v>2.5983774662017822</v>
      </c>
    </row>
    <row r="6" spans="1:71" ht="12.75">
      <c r="A6" s="404" t="s">
        <v>1440</v>
      </c>
      <c r="B6" s="7">
        <v>0.10822321474552155</v>
      </c>
      <c r="C6" s="7">
        <v>0.21578679978847504</v>
      </c>
      <c r="D6" s="7">
        <v>0.32433509826660156</v>
      </c>
      <c r="E6" s="7">
        <v>0.43275579810142517</v>
      </c>
      <c r="F6" s="7">
        <v>0.5408762097358704</v>
      </c>
      <c r="G6" s="7">
        <v>0.6472025513648987</v>
      </c>
      <c r="H6" s="7">
        <v>0.8823662996292114</v>
      </c>
      <c r="I6" s="7">
        <v>0.8520930409431458</v>
      </c>
      <c r="J6" s="7">
        <v>0.9492597579956055</v>
      </c>
      <c r="K6" s="7">
        <v>1.0429301261901855</v>
      </c>
      <c r="L6" s="7">
        <v>1.3229544162750244</v>
      </c>
      <c r="M6" s="7">
        <v>1.2202951908111572</v>
      </c>
      <c r="N6" s="7">
        <v>1.3038756847381592</v>
      </c>
      <c r="O6" s="7">
        <v>1.3845083713531494</v>
      </c>
      <c r="P6" s="7">
        <v>1.4621750116348267</v>
      </c>
      <c r="Q6" s="7">
        <v>1.5365877151489258</v>
      </c>
      <c r="R6" s="7">
        <v>1.6078805923461914</v>
      </c>
      <c r="S6" s="7">
        <v>1.676252007484436</v>
      </c>
      <c r="T6" s="7">
        <v>1.7418341636657715</v>
      </c>
      <c r="U6" s="7">
        <v>1.8046112060546875</v>
      </c>
      <c r="V6" s="7">
        <v>1.864750862121582</v>
      </c>
      <c r="W6" s="7">
        <v>1.9220266342163086</v>
      </c>
      <c r="X6" s="7">
        <v>1.9765751361846924</v>
      </c>
      <c r="Y6" s="7">
        <v>2.0285260677337646</v>
      </c>
      <c r="Z6" s="7">
        <v>2.078003168106079</v>
      </c>
      <c r="AA6" s="7">
        <v>2.292212724685669</v>
      </c>
      <c r="AB6" s="7">
        <v>2.4600517749786377</v>
      </c>
      <c r="AC6" s="7">
        <v>2.5915579795837402</v>
      </c>
      <c r="AD6" s="7">
        <v>2.694596767425537</v>
      </c>
      <c r="AE6" s="7">
        <v>2.775330066680908</v>
      </c>
      <c r="AF6" s="7">
        <v>2.8385870456695557</v>
      </c>
      <c r="AG6" s="7">
        <v>2.888150453567505</v>
      </c>
      <c r="AH6" s="7">
        <v>2.9269845485687256</v>
      </c>
      <c r="AI6" s="7">
        <v>2.9574122428894043</v>
      </c>
      <c r="AK6" s="8">
        <v>4</v>
      </c>
      <c r="AL6" s="7">
        <v>0.0910855233669281</v>
      </c>
      <c r="AM6" s="7">
        <v>0.1823274940252304</v>
      </c>
      <c r="AN6" s="7">
        <v>0.27533140778541565</v>
      </c>
      <c r="AO6" s="7">
        <v>0.36894792318344116</v>
      </c>
      <c r="AP6" s="7">
        <v>0.4629691243171692</v>
      </c>
      <c r="AQ6" s="7">
        <v>0.555867612361908</v>
      </c>
      <c r="AR6" s="7">
        <v>0.6469950079917908</v>
      </c>
      <c r="AS6" s="7">
        <v>0.7357902526855469</v>
      </c>
      <c r="AT6" s="7">
        <v>0.8213574886322021</v>
      </c>
      <c r="AU6" s="7">
        <v>0.9039807915687561</v>
      </c>
      <c r="AV6" s="7">
        <v>0.9836113452911377</v>
      </c>
      <c r="AW6" s="7">
        <v>1.060804843902588</v>
      </c>
      <c r="AX6" s="7">
        <v>1.1348423957824707</v>
      </c>
      <c r="AY6" s="7">
        <v>1.2063865661621094</v>
      </c>
      <c r="AZ6" s="7">
        <v>1.275397539138794</v>
      </c>
      <c r="BA6" s="7">
        <v>1.3415666818618774</v>
      </c>
      <c r="BB6" s="7">
        <v>1.4050085544586182</v>
      </c>
      <c r="BC6" s="7">
        <v>1.4659029245376587</v>
      </c>
      <c r="BD6" s="7">
        <v>1.5243639945983887</v>
      </c>
      <c r="BE6" s="7">
        <v>1.5803591012954712</v>
      </c>
      <c r="BF6" s="7">
        <v>1.6340396404266357</v>
      </c>
      <c r="BG6" s="7">
        <v>1.6851640939712524</v>
      </c>
      <c r="BH6" s="7">
        <v>1.7338539361953735</v>
      </c>
      <c r="BI6" s="7">
        <v>1.7802252769470215</v>
      </c>
      <c r="BJ6" s="7">
        <v>1.8243885040283203</v>
      </c>
      <c r="BK6" s="7">
        <v>2.015591859817505</v>
      </c>
      <c r="BL6" s="7">
        <v>2.165404796600342</v>
      </c>
      <c r="BM6" s="7">
        <v>2.282787322998047</v>
      </c>
      <c r="BN6" s="7">
        <v>2.3747594356536865</v>
      </c>
      <c r="BO6" s="7">
        <v>2.446822166442871</v>
      </c>
      <c r="BP6" s="7">
        <v>2.5032851696014404</v>
      </c>
      <c r="BQ6" s="7">
        <v>2.547525405883789</v>
      </c>
      <c r="BR6" s="7">
        <v>2.582188844680786</v>
      </c>
      <c r="BS6" s="7">
        <v>2.6093485355377197</v>
      </c>
    </row>
    <row r="7" spans="1:71" ht="12.75">
      <c r="A7" s="405" t="s">
        <v>580</v>
      </c>
      <c r="B7" s="7">
        <v>0.10606233775615692</v>
      </c>
      <c r="C7" s="7">
        <v>0.21152831614017487</v>
      </c>
      <c r="D7" s="7">
        <v>0.3180655837059021</v>
      </c>
      <c r="E7" s="7">
        <v>0.4245542883872986</v>
      </c>
      <c r="F7" s="7">
        <v>0.5308151245117188</v>
      </c>
      <c r="G7" s="7">
        <v>0.6353534460067749</v>
      </c>
      <c r="H7" s="7">
        <v>0.879216730594635</v>
      </c>
      <c r="I7" s="7">
        <v>0.8368399739265442</v>
      </c>
      <c r="J7" s="7">
        <v>0.9323953986167908</v>
      </c>
      <c r="K7" s="7">
        <v>1.024525761604309</v>
      </c>
      <c r="L7" s="7">
        <v>1.3163028955459595</v>
      </c>
      <c r="M7" s="7">
        <v>1.1989805698394775</v>
      </c>
      <c r="N7" s="7">
        <v>1.2811824083328247</v>
      </c>
      <c r="O7" s="7">
        <v>1.3604720830917358</v>
      </c>
      <c r="P7" s="7">
        <v>1.436888337135315</v>
      </c>
      <c r="Q7" s="7">
        <v>1.5100996494293213</v>
      </c>
      <c r="R7" s="7">
        <v>1.5802476406097412</v>
      </c>
      <c r="S7" s="7">
        <v>1.6475147008895874</v>
      </c>
      <c r="T7" s="7">
        <v>1.7120378017425537</v>
      </c>
      <c r="U7" s="7">
        <v>1.7738152742385864</v>
      </c>
      <c r="V7" s="7">
        <v>1.8329980373382568</v>
      </c>
      <c r="W7" s="7">
        <v>1.8893626928329468</v>
      </c>
      <c r="X7" s="7">
        <v>1.9430432319641113</v>
      </c>
      <c r="Y7" s="7">
        <v>1.9941675662994385</v>
      </c>
      <c r="Z7" s="7">
        <v>2.0428574085235596</v>
      </c>
      <c r="AA7" s="7">
        <v>2.2536590099334717</v>
      </c>
      <c r="AB7" s="7">
        <v>2.418827772140503</v>
      </c>
      <c r="AC7" s="7">
        <v>2.5482420921325684</v>
      </c>
      <c r="AD7" s="7">
        <v>2.6496410369873047</v>
      </c>
      <c r="AE7" s="7">
        <v>2.7290902137756348</v>
      </c>
      <c r="AF7" s="7">
        <v>2.7913403511047363</v>
      </c>
      <c r="AG7" s="7">
        <v>2.8401153087615967</v>
      </c>
      <c r="AH7" s="7">
        <v>2.8783316612243652</v>
      </c>
      <c r="AI7" s="7">
        <v>2.9082751274108887</v>
      </c>
      <c r="AK7" s="8">
        <v>5</v>
      </c>
      <c r="AL7" s="7">
        <v>0.0889233946800232</v>
      </c>
      <c r="AM7" s="7">
        <v>0.17806658148765564</v>
      </c>
      <c r="AN7" s="7">
        <v>0.26905831694602966</v>
      </c>
      <c r="AO7" s="7">
        <v>0.3607417643070221</v>
      </c>
      <c r="AP7" s="7">
        <v>0.4529023766517639</v>
      </c>
      <c r="AQ7" s="7">
        <v>0.5440118908882141</v>
      </c>
      <c r="AR7" s="7">
        <v>0.633408784866333</v>
      </c>
      <c r="AS7" s="7">
        <v>0.7205287218093872</v>
      </c>
      <c r="AT7" s="7">
        <v>0.8044838905334473</v>
      </c>
      <c r="AU7" s="7">
        <v>0.8855662941932678</v>
      </c>
      <c r="AV7" s="7">
        <v>0.963715136051178</v>
      </c>
      <c r="AW7" s="7">
        <v>1.0394785404205322</v>
      </c>
      <c r="AX7" s="7">
        <v>1.112136721611023</v>
      </c>
      <c r="AY7" s="7">
        <v>1.1823374032974243</v>
      </c>
      <c r="AZ7" s="7">
        <v>1.2500971555709839</v>
      </c>
      <c r="BA7" s="7">
        <v>1.3150643110275269</v>
      </c>
      <c r="BB7" s="7">
        <v>1.3773608207702637</v>
      </c>
      <c r="BC7" s="7">
        <v>1.437150239944458</v>
      </c>
      <c r="BD7" s="7">
        <v>1.494551658630371</v>
      </c>
      <c r="BE7" s="7">
        <v>1.549546718597412</v>
      </c>
      <c r="BF7" s="7">
        <v>1.6022700071334839</v>
      </c>
      <c r="BG7" s="7">
        <v>1.6524827480316162</v>
      </c>
      <c r="BH7" s="7">
        <v>1.700304388999939</v>
      </c>
      <c r="BI7" s="7">
        <v>1.7458487749099731</v>
      </c>
      <c r="BJ7" s="7">
        <v>1.78922438621521</v>
      </c>
      <c r="BK7" s="7">
        <v>1.9770182371139526</v>
      </c>
      <c r="BL7" s="7">
        <v>2.124159574508667</v>
      </c>
      <c r="BM7" s="7">
        <v>2.2394485473632812</v>
      </c>
      <c r="BN7" s="7">
        <v>2.3297805786132812</v>
      </c>
      <c r="BO7" s="7">
        <v>2.4005582332611084</v>
      </c>
      <c r="BP7" s="7">
        <v>2.4560141563415527</v>
      </c>
      <c r="BQ7" s="7">
        <v>2.4994654655456543</v>
      </c>
      <c r="BR7" s="7">
        <v>2.53351092338562</v>
      </c>
      <c r="BS7" s="7">
        <v>2.5601861476898193</v>
      </c>
    </row>
    <row r="8" spans="1:71" ht="12.75">
      <c r="A8" s="405" t="s">
        <v>553</v>
      </c>
      <c r="B8" s="7">
        <v>0.10554789751768112</v>
      </c>
      <c r="C8" s="7">
        <v>0.21050310134887695</v>
      </c>
      <c r="D8" s="7">
        <v>0.31648752093315125</v>
      </c>
      <c r="E8" s="7">
        <v>0.4223593473434448</v>
      </c>
      <c r="F8" s="7">
        <v>0.5280395746231079</v>
      </c>
      <c r="G8" s="7">
        <v>0.6320043802261353</v>
      </c>
      <c r="H8" s="7">
        <v>0.8776755332946777</v>
      </c>
      <c r="I8" s="7">
        <v>0.8324957489967346</v>
      </c>
      <c r="J8" s="7">
        <v>0.9276111721992493</v>
      </c>
      <c r="K8" s="7">
        <v>1.0193425416946411</v>
      </c>
      <c r="L8" s="7">
        <v>1.3141686916351318</v>
      </c>
      <c r="M8" s="7">
        <v>1.193116545677185</v>
      </c>
      <c r="N8" s="7">
        <v>1.2750091552734375</v>
      </c>
      <c r="O8" s="7">
        <v>1.3539859056472778</v>
      </c>
      <c r="P8" s="7">
        <v>1.4301012754440308</v>
      </c>
      <c r="Q8" s="7">
        <v>1.5030096769332886</v>
      </c>
      <c r="R8" s="7">
        <v>1.572883129119873</v>
      </c>
      <c r="S8" s="7">
        <v>1.639877438545227</v>
      </c>
      <c r="T8" s="7">
        <v>1.7041409015655518</v>
      </c>
      <c r="U8" s="7">
        <v>1.7656664848327637</v>
      </c>
      <c r="V8" s="7">
        <v>1.8246287107467651</v>
      </c>
      <c r="W8" s="7">
        <v>1.880783200263977</v>
      </c>
      <c r="X8" s="7">
        <v>1.9342635869979858</v>
      </c>
      <c r="Y8" s="7">
        <v>1.9851973056793213</v>
      </c>
      <c r="Z8" s="7">
        <v>2.033705711364746</v>
      </c>
      <c r="AA8" s="7">
        <v>2.2437212467193604</v>
      </c>
      <c r="AB8" s="7">
        <v>2.4082744121551514</v>
      </c>
      <c r="AC8" s="7">
        <v>2.537205696105957</v>
      </c>
      <c r="AD8" s="7">
        <v>2.6382269859313965</v>
      </c>
      <c r="AE8" s="7">
        <v>2.717379570007324</v>
      </c>
      <c r="AF8" s="7">
        <v>2.779397964477539</v>
      </c>
      <c r="AG8" s="7">
        <v>2.827990770339966</v>
      </c>
      <c r="AH8" s="7">
        <v>2.8660647869110107</v>
      </c>
      <c r="AI8" s="7">
        <v>2.8958966732025146</v>
      </c>
      <c r="AK8" s="8">
        <v>6</v>
      </c>
      <c r="AL8" s="7">
        <v>0.08841068297624588</v>
      </c>
      <c r="AM8" s="7">
        <v>0.17704473435878754</v>
      </c>
      <c r="AN8" s="7">
        <v>0.26748520135879517</v>
      </c>
      <c r="AO8" s="7">
        <v>0.35855329036712646</v>
      </c>
      <c r="AP8" s="7">
        <v>0.45013466477394104</v>
      </c>
      <c r="AQ8" s="7">
        <v>0.5406720042228699</v>
      </c>
      <c r="AR8" s="7">
        <v>0.6295575499534607</v>
      </c>
      <c r="AS8" s="7">
        <v>0.7161962985992432</v>
      </c>
      <c r="AT8" s="7">
        <v>0.799712598323822</v>
      </c>
      <c r="AU8" s="7">
        <v>0.8803971409797668</v>
      </c>
      <c r="AV8" s="7">
        <v>0.9582028388977051</v>
      </c>
      <c r="AW8" s="7">
        <v>1.033630609512329</v>
      </c>
      <c r="AX8" s="7">
        <v>1.1059805154800415</v>
      </c>
      <c r="AY8" s="7">
        <v>1.175869107246399</v>
      </c>
      <c r="AZ8" s="7">
        <v>1.2433289289474487</v>
      </c>
      <c r="BA8" s="7">
        <v>1.30799400806427</v>
      </c>
      <c r="BB8" s="7">
        <v>1.3700166940689087</v>
      </c>
      <c r="BC8" s="7">
        <v>1.4295341968536377</v>
      </c>
      <c r="BD8" s="7">
        <v>1.486676812171936</v>
      </c>
      <c r="BE8" s="7">
        <v>1.541420578956604</v>
      </c>
      <c r="BF8" s="7">
        <v>1.5939239263534546</v>
      </c>
      <c r="BG8" s="7">
        <v>1.6439270973205566</v>
      </c>
      <c r="BH8" s="7">
        <v>1.6915491819381714</v>
      </c>
      <c r="BI8" s="7">
        <v>1.7369035482406616</v>
      </c>
      <c r="BJ8" s="7">
        <v>1.7800981998443604</v>
      </c>
      <c r="BK8" s="7">
        <v>1.9671083688735962</v>
      </c>
      <c r="BL8" s="7">
        <v>2.113635778427124</v>
      </c>
      <c r="BM8" s="7">
        <v>2.2284438610076904</v>
      </c>
      <c r="BN8" s="7">
        <v>2.318398952484131</v>
      </c>
      <c r="BO8" s="7">
        <v>2.388880968093872</v>
      </c>
      <c r="BP8" s="7">
        <v>2.444105863571167</v>
      </c>
      <c r="BQ8" s="7">
        <v>2.4873757362365723</v>
      </c>
      <c r="BR8" s="7">
        <v>2.5212788581848145</v>
      </c>
      <c r="BS8" s="7">
        <v>2.5478429794311523</v>
      </c>
    </row>
    <row r="9" spans="1:71" s="1" customFormat="1" ht="12.75">
      <c r="A9" s="405" t="s">
        <v>1441</v>
      </c>
      <c r="B9" s="7">
        <v>0.10765579342842102</v>
      </c>
      <c r="C9" s="7">
        <v>0.2142319232225418</v>
      </c>
      <c r="D9" s="7">
        <v>0.3216377794742584</v>
      </c>
      <c r="E9" s="7">
        <v>0.42886704206466675</v>
      </c>
      <c r="F9" s="7">
        <v>0.5356972813606262</v>
      </c>
      <c r="G9" s="7">
        <v>0.6398835182189941</v>
      </c>
      <c r="H9" s="7">
        <v>0.8726414442062378</v>
      </c>
      <c r="I9" s="7">
        <v>0.8400105834007263</v>
      </c>
      <c r="J9" s="7">
        <v>0.9342960715293884</v>
      </c>
      <c r="K9" s="395">
        <v>1.0251528024673462</v>
      </c>
      <c r="L9" s="7">
        <v>1.3077354431152344</v>
      </c>
      <c r="M9" s="7">
        <v>1.1973868608474731</v>
      </c>
      <c r="N9" s="7">
        <v>1.2782301902770996</v>
      </c>
      <c r="O9" s="7">
        <v>1.3558223247528076</v>
      </c>
      <c r="P9" s="7">
        <v>1.4307047128677368</v>
      </c>
      <c r="Q9" s="7">
        <v>1.5022352933883667</v>
      </c>
      <c r="R9" s="7">
        <v>1.5708591938018799</v>
      </c>
      <c r="S9" s="7">
        <v>1.636447787284851</v>
      </c>
      <c r="T9" s="7">
        <v>1.6993271112442017</v>
      </c>
      <c r="U9" s="7">
        <v>1.7594876289367676</v>
      </c>
      <c r="V9" s="7">
        <v>1.8172684907913208</v>
      </c>
      <c r="W9" s="7">
        <v>1.872298002243042</v>
      </c>
      <c r="X9" s="7">
        <v>1.924707055091858</v>
      </c>
      <c r="Y9" s="7">
        <v>1.9746203422546387</v>
      </c>
      <c r="Z9" s="7">
        <v>2.0221569538116455</v>
      </c>
      <c r="AA9" s="7">
        <v>2.2279651165008545</v>
      </c>
      <c r="AB9" s="7">
        <v>2.389221429824829</v>
      </c>
      <c r="AC9" s="7">
        <v>2.5155696868896484</v>
      </c>
      <c r="AD9" s="7">
        <v>2.6145670413970947</v>
      </c>
      <c r="AE9" s="7">
        <v>2.692133903503418</v>
      </c>
      <c r="AF9" s="7">
        <v>2.7529098987579346</v>
      </c>
      <c r="AG9" s="7">
        <v>2.8005292415618896</v>
      </c>
      <c r="AH9" s="7">
        <v>2.8378405570983887</v>
      </c>
      <c r="AI9" s="7">
        <v>2.867074728012085</v>
      </c>
      <c r="AK9" s="8">
        <v>7</v>
      </c>
      <c r="AL9" s="7">
        <v>0.09049923717975616</v>
      </c>
      <c r="AM9" s="7">
        <v>0.18073579668998718</v>
      </c>
      <c r="AN9" s="7">
        <v>0.2725801467895508</v>
      </c>
      <c r="AO9" s="7">
        <v>0.36498892307281494</v>
      </c>
      <c r="AP9" s="7">
        <v>0.4577043950557709</v>
      </c>
      <c r="AQ9" s="7">
        <v>0.5484480261802673</v>
      </c>
      <c r="AR9" s="7">
        <v>0.6373650431632996</v>
      </c>
      <c r="AS9" s="7">
        <v>0.7235798239707947</v>
      </c>
      <c r="AT9" s="7">
        <v>0.8062530159950256</v>
      </c>
      <c r="AU9" s="7">
        <v>0.8860505223274231</v>
      </c>
      <c r="AV9" s="7">
        <v>0.9631807804107666</v>
      </c>
      <c r="AW9" s="7">
        <v>1.037720799446106</v>
      </c>
      <c r="AX9" s="7">
        <v>1.1090106964111328</v>
      </c>
      <c r="AY9" s="7">
        <v>1.177504301071167</v>
      </c>
      <c r="AZ9" s="7">
        <v>1.243721604347229</v>
      </c>
      <c r="BA9" s="7">
        <v>1.3069994449615479</v>
      </c>
      <c r="BB9" s="7">
        <v>1.3677637577056885</v>
      </c>
      <c r="BC9" s="7">
        <v>1.4258668422698975</v>
      </c>
      <c r="BD9" s="7">
        <v>1.4816172122955322</v>
      </c>
      <c r="BE9" s="7">
        <v>1.5349884033203125</v>
      </c>
      <c r="BF9" s="7">
        <v>1.5863032341003418</v>
      </c>
      <c r="BG9" s="7">
        <v>1.6351743936538696</v>
      </c>
      <c r="BH9" s="7">
        <v>1.681718349456787</v>
      </c>
      <c r="BI9" s="7">
        <v>1.7260459661483765</v>
      </c>
      <c r="BJ9" s="7">
        <v>1.7682627439498901</v>
      </c>
      <c r="BK9" s="7">
        <v>1.951039433479309</v>
      </c>
      <c r="BL9" s="7">
        <v>2.094249725341797</v>
      </c>
      <c r="BM9" s="7">
        <v>2.206458806991577</v>
      </c>
      <c r="BN9" s="7">
        <v>2.294377565383911</v>
      </c>
      <c r="BO9" s="7">
        <v>2.363264322280884</v>
      </c>
      <c r="BP9" s="7">
        <v>2.417238712310791</v>
      </c>
      <c r="BQ9" s="7">
        <v>2.459529399871826</v>
      </c>
      <c r="BR9" s="7">
        <v>2.4926650524139404</v>
      </c>
      <c r="BS9" s="7">
        <v>2.518627643585205</v>
      </c>
    </row>
    <row r="10" spans="1:71" s="1" customFormat="1" ht="12.75">
      <c r="A10" s="405" t="s">
        <v>1495</v>
      </c>
      <c r="B10" s="7">
        <v>0.10876457393169403</v>
      </c>
      <c r="C10" s="7">
        <v>0.2171732783317566</v>
      </c>
      <c r="D10" s="7">
        <v>0.3268529772758484</v>
      </c>
      <c r="E10" s="7">
        <v>0.4363866448402405</v>
      </c>
      <c r="F10" s="7">
        <v>0.5456680655479431</v>
      </c>
      <c r="G10" s="7">
        <v>0.6535530686378479</v>
      </c>
      <c r="H10" s="7">
        <v>0.8380905389785767</v>
      </c>
      <c r="I10" s="7">
        <v>0.8617264628410339</v>
      </c>
      <c r="J10" s="7">
        <v>0.9607000350952148</v>
      </c>
      <c r="K10" s="7">
        <v>1.0560787916183472</v>
      </c>
      <c r="L10" s="7">
        <v>1.2599879503250122</v>
      </c>
      <c r="M10" s="7">
        <v>1.2366044521331787</v>
      </c>
      <c r="N10" s="7">
        <v>1.321847915649414</v>
      </c>
      <c r="O10" s="7">
        <v>1.40433669090271</v>
      </c>
      <c r="P10" s="7">
        <v>1.4836443662643433</v>
      </c>
      <c r="Q10" s="7">
        <v>1.5597494840621948</v>
      </c>
      <c r="R10" s="7">
        <v>1.632612943649292</v>
      </c>
      <c r="S10" s="7">
        <v>1.7026193141937256</v>
      </c>
      <c r="T10" s="7">
        <v>1.7698017358779907</v>
      </c>
      <c r="U10" s="7">
        <v>1.8340600728988647</v>
      </c>
      <c r="V10" s="7">
        <v>1.8955581188201904</v>
      </c>
      <c r="W10" s="7">
        <v>1.9541276693344116</v>
      </c>
      <c r="X10" s="7">
        <v>2.0099081993103027</v>
      </c>
      <c r="Y10" s="7">
        <v>2.063032627105713</v>
      </c>
      <c r="Z10" s="7">
        <v>2.1136271953582764</v>
      </c>
      <c r="AA10" s="7">
        <v>2.3326754570007324</v>
      </c>
      <c r="AB10" s="7">
        <v>2.504305601119995</v>
      </c>
      <c r="AC10" s="7">
        <v>2.638782262802124</v>
      </c>
      <c r="AD10" s="7">
        <v>2.7441482543945312</v>
      </c>
      <c r="AE10" s="7">
        <v>2.82670521736145</v>
      </c>
      <c r="AF10" s="7">
        <v>2.891390800476074</v>
      </c>
      <c r="AG10" s="7">
        <v>2.9420738220214844</v>
      </c>
      <c r="AH10" s="7">
        <v>2.9817850589752197</v>
      </c>
      <c r="AI10" s="7">
        <v>3.0129001140594482</v>
      </c>
      <c r="AK10" s="8">
        <v>8</v>
      </c>
      <c r="AL10" s="7">
        <v>0.09163374453783035</v>
      </c>
      <c r="AM10" s="7">
        <v>0.18372738361358643</v>
      </c>
      <c r="AN10" s="7">
        <v>0.27786892652511597</v>
      </c>
      <c r="AO10" s="7">
        <v>0.3726043403148651</v>
      </c>
      <c r="AP10" s="7">
        <v>0.46779218316078186</v>
      </c>
      <c r="AQ10" s="7">
        <v>0.5622547268867493</v>
      </c>
      <c r="AR10" s="7">
        <v>0.6549512147903442</v>
      </c>
      <c r="AS10" s="7">
        <v>0.7454702854156494</v>
      </c>
      <c r="AT10" s="7">
        <v>0.8328490853309631</v>
      </c>
      <c r="AU10" s="7">
        <v>0.9171851277351379</v>
      </c>
      <c r="AV10" s="7">
        <v>0.9983416199684143</v>
      </c>
      <c r="AW10" s="7">
        <v>1.077177882194519</v>
      </c>
      <c r="AX10" s="7">
        <v>1.1528822183609009</v>
      </c>
      <c r="AY10" s="7">
        <v>1.2262861728668213</v>
      </c>
      <c r="AZ10" s="7">
        <v>1.2969416379928589</v>
      </c>
      <c r="BA10" s="7">
        <v>1.3648064136505127</v>
      </c>
      <c r="BB10" s="7">
        <v>1.4298220872879028</v>
      </c>
      <c r="BC10" s="7">
        <v>1.4923542737960815</v>
      </c>
      <c r="BD10" s="7">
        <v>1.5524184703826904</v>
      </c>
      <c r="BE10" s="7">
        <v>1.609897494316101</v>
      </c>
      <c r="BF10" s="7">
        <v>1.6649391651153564</v>
      </c>
      <c r="BG10" s="7">
        <v>1.7173597812652588</v>
      </c>
      <c r="BH10" s="7">
        <v>1.7672841548919678</v>
      </c>
      <c r="BI10" s="7">
        <v>1.8148311376571655</v>
      </c>
      <c r="BJ10" s="7">
        <v>1.8601140975952148</v>
      </c>
      <c r="BK10" s="7">
        <v>2.0561652183532715</v>
      </c>
      <c r="BL10" s="7">
        <v>2.2097766399383545</v>
      </c>
      <c r="BM10" s="7">
        <v>2.3301351070404053</v>
      </c>
      <c r="BN10" s="7">
        <v>2.4244391918182373</v>
      </c>
      <c r="BO10" s="7">
        <v>2.498328924179077</v>
      </c>
      <c r="BP10" s="7">
        <v>2.5562233924865723</v>
      </c>
      <c r="BQ10" s="7">
        <v>2.6015853881835938</v>
      </c>
      <c r="BR10" s="7">
        <v>2.637127637863159</v>
      </c>
      <c r="BS10" s="7">
        <v>2.664975881576538</v>
      </c>
    </row>
    <row r="11" spans="1:71" s="1" customFormat="1" ht="12.75">
      <c r="A11" s="405" t="s">
        <v>621</v>
      </c>
      <c r="B11" s="7">
        <v>0.11054622381925583</v>
      </c>
      <c r="C11" s="7">
        <v>0.22070127725601196</v>
      </c>
      <c r="D11" s="7">
        <v>0.331767201423645</v>
      </c>
      <c r="E11" s="7">
        <v>0.4430534243583679</v>
      </c>
      <c r="F11" s="7">
        <v>0.5539430975914001</v>
      </c>
      <c r="G11" s="7">
        <v>0.663372278213501</v>
      </c>
      <c r="H11" s="7">
        <v>0.8377982378005981</v>
      </c>
      <c r="I11" s="7">
        <v>0.8745511174201965</v>
      </c>
      <c r="J11" s="7">
        <v>0.9749964475631714</v>
      </c>
      <c r="K11" s="7">
        <v>1.0717936754226685</v>
      </c>
      <c r="L11" s="7">
        <v>1.2575950622558594</v>
      </c>
      <c r="M11" s="7">
        <v>1.25499427318573</v>
      </c>
      <c r="N11" s="7">
        <v>1.3415305614471436</v>
      </c>
      <c r="O11" s="7">
        <v>1.4253878593444824</v>
      </c>
      <c r="P11" s="7">
        <v>1.5060582160949707</v>
      </c>
      <c r="Q11" s="7">
        <v>1.5835165977478027</v>
      </c>
      <c r="R11" s="7">
        <v>1.657731533050537</v>
      </c>
      <c r="S11" s="7">
        <v>1.7289979457855225</v>
      </c>
      <c r="T11" s="7">
        <v>1.7973690032958984</v>
      </c>
      <c r="U11" s="7">
        <v>1.8629932403564453</v>
      </c>
      <c r="V11" s="7">
        <v>1.9257102012634277</v>
      </c>
      <c r="W11" s="7">
        <v>1.9854406118392944</v>
      </c>
      <c r="X11" s="7">
        <v>2.0423266887664795</v>
      </c>
      <c r="Y11" s="7">
        <v>2.096503973007202</v>
      </c>
      <c r="Z11" s="7">
        <v>2.148101329803467</v>
      </c>
      <c r="AA11" s="7">
        <v>2.3714911937713623</v>
      </c>
      <c r="AB11" s="7">
        <v>2.546523094177246</v>
      </c>
      <c r="AC11" s="7">
        <v>2.6836652755737305</v>
      </c>
      <c r="AD11" s="7">
        <v>2.7911198139190674</v>
      </c>
      <c r="AE11" s="7">
        <v>2.8753132820129395</v>
      </c>
      <c r="AF11" s="7">
        <v>2.9412808418273926</v>
      </c>
      <c r="AG11" s="7">
        <v>2.9929683208465576</v>
      </c>
      <c r="AH11" s="7">
        <v>3.0334668159484863</v>
      </c>
      <c r="AI11" s="7">
        <v>3.0651981830596924</v>
      </c>
      <c r="AK11" s="8">
        <v>9</v>
      </c>
      <c r="AL11" s="7">
        <v>0.09340635687112808</v>
      </c>
      <c r="AM11" s="7">
        <v>0.1872377246618271</v>
      </c>
      <c r="AN11" s="7">
        <v>0.2827572822570801</v>
      </c>
      <c r="AO11" s="7">
        <v>0.37923744320869446</v>
      </c>
      <c r="AP11" s="7">
        <v>0.47602611780166626</v>
      </c>
      <c r="AQ11" s="7">
        <v>0.572025716304779</v>
      </c>
      <c r="AR11" s="7">
        <v>0.6662189364433289</v>
      </c>
      <c r="AS11" s="7">
        <v>0.7582336068153381</v>
      </c>
      <c r="AT11" s="7">
        <v>0.8470779657363892</v>
      </c>
      <c r="AU11" s="7">
        <v>0.9328266978263855</v>
      </c>
      <c r="AV11" s="7">
        <v>1.015370488166809</v>
      </c>
      <c r="AW11" s="7">
        <v>1.0954835414886475</v>
      </c>
      <c r="AX11" s="7">
        <v>1.1724756956100464</v>
      </c>
      <c r="AY11" s="7">
        <v>1.2472434043884277</v>
      </c>
      <c r="AZ11" s="7">
        <v>1.3192570209503174</v>
      </c>
      <c r="BA11" s="7">
        <v>1.3884708881378174</v>
      </c>
      <c r="BB11" s="7">
        <v>1.454833745956421</v>
      </c>
      <c r="BC11" s="7">
        <v>1.5186222791671753</v>
      </c>
      <c r="BD11" s="7">
        <v>1.5798712968826294</v>
      </c>
      <c r="BE11" s="7">
        <v>1.6387125253677368</v>
      </c>
      <c r="BF11" s="7">
        <v>1.694969654083252</v>
      </c>
      <c r="BG11" s="7">
        <v>1.7485480308532715</v>
      </c>
      <c r="BH11" s="7">
        <v>1.799574851989746</v>
      </c>
      <c r="BI11" s="7">
        <v>1.8481718301773071</v>
      </c>
      <c r="BJ11" s="7">
        <v>1.8944547176361084</v>
      </c>
      <c r="BK11" s="7">
        <v>2.0948352813720703</v>
      </c>
      <c r="BL11" s="7">
        <v>2.2518389225006104</v>
      </c>
      <c r="BM11" s="7">
        <v>2.3748555183410645</v>
      </c>
      <c r="BN11" s="7">
        <v>2.4712419509887695</v>
      </c>
      <c r="BO11" s="7">
        <v>2.5467634201049805</v>
      </c>
      <c r="BP11" s="7">
        <v>2.6059365272521973</v>
      </c>
      <c r="BQ11" s="7">
        <v>2.6523001194000244</v>
      </c>
      <c r="BR11" s="7">
        <v>2.688627243041992</v>
      </c>
      <c r="BS11" s="7">
        <v>2.717090606689453</v>
      </c>
    </row>
    <row r="12" spans="1:71" s="1" customFormat="1" ht="12.75">
      <c r="A12" s="405" t="s">
        <v>1442</v>
      </c>
      <c r="B12" s="7">
        <v>0.11505614966154099</v>
      </c>
      <c r="C12" s="7">
        <v>0.22907337546348572</v>
      </c>
      <c r="D12" s="7">
        <v>0.3437807261943817</v>
      </c>
      <c r="E12" s="7">
        <v>0.4580940306186676</v>
      </c>
      <c r="F12" s="7">
        <v>0.571824848651886</v>
      </c>
      <c r="G12" s="7">
        <v>0.6833698153495789</v>
      </c>
      <c r="H12" s="7">
        <v>0.8283867239952087</v>
      </c>
      <c r="I12" s="7">
        <v>0.8977455496788025</v>
      </c>
      <c r="J12" s="7">
        <v>0.9992070198059082</v>
      </c>
      <c r="K12" s="7">
        <v>1.0969406366348267</v>
      </c>
      <c r="L12" s="7">
        <v>1.2463819980621338</v>
      </c>
      <c r="M12" s="7">
        <v>1.2818454504013062</v>
      </c>
      <c r="N12" s="7">
        <v>1.3688347339630127</v>
      </c>
      <c r="O12" s="7">
        <v>1.4526872634887695</v>
      </c>
      <c r="P12" s="7">
        <v>1.5334092378616333</v>
      </c>
      <c r="Q12" s="7">
        <v>1.6107109785079956</v>
      </c>
      <c r="R12" s="7">
        <v>1.684749960899353</v>
      </c>
      <c r="S12" s="7">
        <v>1.755700945854187</v>
      </c>
      <c r="T12" s="7">
        <v>1.8237382173538208</v>
      </c>
      <c r="U12" s="7">
        <v>1.8888235092163086</v>
      </c>
      <c r="V12" s="7">
        <v>1.951155662536621</v>
      </c>
      <c r="W12" s="7">
        <v>2.0105197429656982</v>
      </c>
      <c r="X12" s="7">
        <v>2.067056894302368</v>
      </c>
      <c r="Y12" s="7">
        <v>2.120901584625244</v>
      </c>
      <c r="Z12" s="7">
        <v>2.172182559967041</v>
      </c>
      <c r="AA12" s="7">
        <v>2.3942017555236816</v>
      </c>
      <c r="AB12" s="7">
        <v>2.568159818649292</v>
      </c>
      <c r="AC12" s="7">
        <v>2.704460382461548</v>
      </c>
      <c r="AD12" s="7">
        <v>2.81125545501709</v>
      </c>
      <c r="AE12" s="7">
        <v>2.894932270050049</v>
      </c>
      <c r="AF12" s="7">
        <v>2.9604952335357666</v>
      </c>
      <c r="AG12" s="7">
        <v>3.0118656158447266</v>
      </c>
      <c r="AH12" s="7">
        <v>3.0521154403686523</v>
      </c>
      <c r="AI12" s="7">
        <v>3.0836522579193115</v>
      </c>
      <c r="AK12" s="8">
        <v>10</v>
      </c>
      <c r="AL12" s="7">
        <v>0.09791619330644608</v>
      </c>
      <c r="AM12" s="7">
        <v>0.1956096589565277</v>
      </c>
      <c r="AN12" s="7">
        <v>0.29477059841156006</v>
      </c>
      <c r="AO12" s="7">
        <v>0.39427775144577026</v>
      </c>
      <c r="AP12" s="7">
        <v>0.49390745162963867</v>
      </c>
      <c r="AQ12" s="7">
        <v>0.5920228958129883</v>
      </c>
      <c r="AR12" s="7">
        <v>0.6880271434783936</v>
      </c>
      <c r="AS12" s="7">
        <v>0.7814274430274963</v>
      </c>
      <c r="AT12" s="7">
        <v>0.8712879419326782</v>
      </c>
      <c r="AU12" s="7">
        <v>0.9579730033874512</v>
      </c>
      <c r="AV12" s="7">
        <v>1.0414913892745972</v>
      </c>
      <c r="AW12" s="7">
        <v>1.1223338842391968</v>
      </c>
      <c r="AX12" s="7">
        <v>1.1997790336608887</v>
      </c>
      <c r="AY12" s="7">
        <v>1.274541974067688</v>
      </c>
      <c r="AZ12" s="7">
        <v>1.346606969833374</v>
      </c>
      <c r="BA12" s="7">
        <v>1.4156641960144043</v>
      </c>
      <c r="BB12" s="7">
        <v>1.4818511009216309</v>
      </c>
      <c r="BC12" s="7">
        <v>1.5453239679336548</v>
      </c>
      <c r="BD12" s="7">
        <v>1.6062391996383667</v>
      </c>
      <c r="BE12" s="7">
        <v>1.6645416021347046</v>
      </c>
      <c r="BF12" s="7">
        <v>1.7204139232635498</v>
      </c>
      <c r="BG12" s="7">
        <v>1.7736256122589111</v>
      </c>
      <c r="BH12" s="7">
        <v>1.8243035078048706</v>
      </c>
      <c r="BI12" s="7">
        <v>1.872568130493164</v>
      </c>
      <c r="BJ12" s="7">
        <v>1.9185343980789185</v>
      </c>
      <c r="BK12" s="7">
        <v>2.117544412612915</v>
      </c>
      <c r="BL12" s="7">
        <v>2.2734739780426025</v>
      </c>
      <c r="BM12" s="7">
        <v>2.395648956298828</v>
      </c>
      <c r="BN12" s="7">
        <v>2.4913761615753174</v>
      </c>
      <c r="BO12" s="7">
        <v>2.5663809776306152</v>
      </c>
      <c r="BP12" s="7">
        <v>2.6251492500305176</v>
      </c>
      <c r="BQ12" s="7">
        <v>2.6711957454681396</v>
      </c>
      <c r="BR12" s="7">
        <v>2.7072744369506836</v>
      </c>
      <c r="BS12" s="7">
        <v>2.7355430126190186</v>
      </c>
    </row>
    <row r="13" spans="1:71" s="1" customFormat="1" ht="12.75">
      <c r="A13" s="405" t="s">
        <v>692</v>
      </c>
      <c r="B13" s="7">
        <v>0.11215636879205704</v>
      </c>
      <c r="C13" s="7">
        <v>0.22301553189754486</v>
      </c>
      <c r="D13" s="7">
        <v>0.3338387906551361</v>
      </c>
      <c r="E13" s="7">
        <v>0.44357264041900635</v>
      </c>
      <c r="F13" s="7">
        <v>0.5529665350914001</v>
      </c>
      <c r="G13" s="7">
        <v>0.6600714921951294</v>
      </c>
      <c r="H13" s="7">
        <v>0.8269848227500916</v>
      </c>
      <c r="I13" s="7">
        <v>0.8663501739501953</v>
      </c>
      <c r="J13" s="7">
        <v>0.9641092419624329</v>
      </c>
      <c r="K13" s="7">
        <v>1.0583497285842896</v>
      </c>
      <c r="L13" s="7">
        <v>1.2447658777236938</v>
      </c>
      <c r="M13" s="7">
        <v>1.2372708320617676</v>
      </c>
      <c r="N13" s="7">
        <v>1.3212614059448242</v>
      </c>
      <c r="O13" s="7">
        <v>1.402078628540039</v>
      </c>
      <c r="P13" s="7">
        <v>1.4800740480422974</v>
      </c>
      <c r="Q13" s="7">
        <v>1.554474949836731</v>
      </c>
      <c r="R13" s="7">
        <v>1.6258578300476074</v>
      </c>
      <c r="S13" s="7">
        <v>1.6941155195236206</v>
      </c>
      <c r="T13" s="7">
        <v>1.7596205472946167</v>
      </c>
      <c r="U13" s="7">
        <v>1.822433352470398</v>
      </c>
      <c r="V13" s="7">
        <v>1.8825194835662842</v>
      </c>
      <c r="W13" s="7">
        <v>1.9397443532943726</v>
      </c>
      <c r="X13" s="7">
        <v>1.9942443370819092</v>
      </c>
      <c r="Y13" s="7">
        <v>2.0461490154266357</v>
      </c>
      <c r="Z13" s="7">
        <v>2.0955820083618164</v>
      </c>
      <c r="AA13" s="7">
        <v>2.309601068496704</v>
      </c>
      <c r="AB13" s="7">
        <v>2.477290630340576</v>
      </c>
      <c r="AC13" s="7">
        <v>2.608680009841919</v>
      </c>
      <c r="AD13" s="7">
        <v>2.7116270065307617</v>
      </c>
      <c r="AE13" s="7">
        <v>2.7922887802124023</v>
      </c>
      <c r="AF13" s="7">
        <v>2.8554892539978027</v>
      </c>
      <c r="AG13" s="7">
        <v>2.905008316040039</v>
      </c>
      <c r="AH13" s="7">
        <v>2.943808078765869</v>
      </c>
      <c r="AI13" s="7">
        <v>2.9742085933685303</v>
      </c>
      <c r="AK13" s="8">
        <v>11</v>
      </c>
      <c r="AL13" s="7">
        <v>0.09503332525491714</v>
      </c>
      <c r="AM13" s="7">
        <v>0.18958482146263123</v>
      </c>
      <c r="AN13" s="7">
        <v>0.2848769724369049</v>
      </c>
      <c r="AO13" s="7">
        <v>0.37981927394866943</v>
      </c>
      <c r="AP13" s="7">
        <v>0.4751259982585907</v>
      </c>
      <c r="AQ13" s="7">
        <v>0.5688146352767944</v>
      </c>
      <c r="AR13" s="7">
        <v>0.6605939865112305</v>
      </c>
      <c r="AS13" s="7">
        <v>0.7501468062400818</v>
      </c>
      <c r="AT13" s="7">
        <v>0.8363162875175476</v>
      </c>
      <c r="AU13" s="7">
        <v>0.9195191860198975</v>
      </c>
      <c r="AV13" s="7">
        <v>1.00011146068573</v>
      </c>
      <c r="AW13" s="7">
        <v>1.0779167413711548</v>
      </c>
      <c r="AX13" s="7">
        <v>1.1523725986480713</v>
      </c>
      <c r="AY13" s="7">
        <v>1.2241090536117554</v>
      </c>
      <c r="AZ13" s="7">
        <v>1.2934560775756836</v>
      </c>
      <c r="BA13" s="7">
        <v>1.3596205711364746</v>
      </c>
      <c r="BB13" s="7">
        <v>1.4231592416763306</v>
      </c>
      <c r="BC13" s="7">
        <v>1.4839460849761963</v>
      </c>
      <c r="BD13" s="7">
        <v>1.5423362255096436</v>
      </c>
      <c r="BE13" s="7">
        <v>1.5983729362487793</v>
      </c>
      <c r="BF13" s="7">
        <v>1.6520055532455444</v>
      </c>
      <c r="BG13" s="7">
        <v>1.7030843496322632</v>
      </c>
      <c r="BH13" s="7">
        <v>1.7517306804656982</v>
      </c>
      <c r="BI13" s="7">
        <v>1.798060655593872</v>
      </c>
      <c r="BJ13" s="7">
        <v>1.84218430519104</v>
      </c>
      <c r="BK13" s="7">
        <v>2.033216953277588</v>
      </c>
      <c r="BL13" s="7">
        <v>2.182896137237549</v>
      </c>
      <c r="BM13" s="7">
        <v>2.30017352104187</v>
      </c>
      <c r="BN13" s="7">
        <v>2.3920633792877197</v>
      </c>
      <c r="BO13" s="7">
        <v>2.464061737060547</v>
      </c>
      <c r="BP13" s="7">
        <v>2.520474433898926</v>
      </c>
      <c r="BQ13" s="7">
        <v>2.5646750926971436</v>
      </c>
      <c r="BR13" s="7">
        <v>2.5993075370788574</v>
      </c>
      <c r="BS13" s="7">
        <v>2.6264429092407227</v>
      </c>
    </row>
    <row r="14" spans="1:71" s="1" customFormat="1" ht="12.75">
      <c r="A14" s="405" t="s">
        <v>618</v>
      </c>
      <c r="B14" s="7">
        <v>0.10956399887800217</v>
      </c>
      <c r="C14" s="7">
        <v>0.21814553439617157</v>
      </c>
      <c r="D14" s="7">
        <v>0.3273008167743683</v>
      </c>
      <c r="E14" s="7">
        <v>0.4360755681991577</v>
      </c>
      <c r="F14" s="7">
        <v>0.5446460247039795</v>
      </c>
      <c r="G14" s="7">
        <v>0.6512342095375061</v>
      </c>
      <c r="H14" s="7">
        <v>0.8228924870491028</v>
      </c>
      <c r="I14" s="7">
        <v>0.8567152619361877</v>
      </c>
      <c r="J14" s="7">
        <v>0.9541693329811096</v>
      </c>
      <c r="K14" s="7">
        <v>1.0481626987457275</v>
      </c>
      <c r="L14" s="7">
        <v>1.2384263277053833</v>
      </c>
      <c r="M14" s="7">
        <v>1.2264546155929565</v>
      </c>
      <c r="N14" s="7">
        <v>1.310351014137268</v>
      </c>
      <c r="O14" s="7">
        <v>1.3912382125854492</v>
      </c>
      <c r="P14" s="7">
        <v>1.469283938407898</v>
      </c>
      <c r="Q14" s="7">
        <v>1.5439671277999878</v>
      </c>
      <c r="R14" s="7">
        <v>1.6155526638031006</v>
      </c>
      <c r="S14" s="7">
        <v>1.6840828657150269</v>
      </c>
      <c r="T14" s="7">
        <v>1.7498083114624023</v>
      </c>
      <c r="U14" s="7">
        <v>1.8128719329833984</v>
      </c>
      <c r="V14" s="7">
        <v>1.8733582496643066</v>
      </c>
      <c r="W14" s="7">
        <v>1.9309642314910889</v>
      </c>
      <c r="X14" s="7">
        <v>1.985827088356018</v>
      </c>
      <c r="Y14" s="7">
        <v>2.0380773544311523</v>
      </c>
      <c r="Z14" s="7">
        <v>2.0878396034240723</v>
      </c>
      <c r="AA14" s="7">
        <v>2.303284168243408</v>
      </c>
      <c r="AB14" s="7">
        <v>2.472090482711792</v>
      </c>
      <c r="AC14" s="7">
        <v>2.6043546199798584</v>
      </c>
      <c r="AD14" s="7">
        <v>2.707987070083618</v>
      </c>
      <c r="AE14" s="7">
        <v>2.7891860008239746</v>
      </c>
      <c r="AF14" s="7">
        <v>2.8528075218200684</v>
      </c>
      <c r="AG14" s="7">
        <v>2.902656316757202</v>
      </c>
      <c r="AH14" s="7">
        <v>2.941714286804199</v>
      </c>
      <c r="AI14" s="7">
        <v>2.9723174571990967</v>
      </c>
      <c r="AK14" s="8">
        <v>12</v>
      </c>
      <c r="AL14" s="7">
        <v>0.09243480861186981</v>
      </c>
      <c r="AM14" s="7">
        <v>0.1847028285264969</v>
      </c>
      <c r="AN14" s="7">
        <v>0.27832141518592834</v>
      </c>
      <c r="AO14" s="7">
        <v>0.37229931354522705</v>
      </c>
      <c r="AP14" s="7">
        <v>0.4667775630950928</v>
      </c>
      <c r="AQ14" s="7">
        <v>0.5599445700645447</v>
      </c>
      <c r="AR14" s="7">
        <v>0.6514285802841187</v>
      </c>
      <c r="AS14" s="7">
        <v>0.7404702305793762</v>
      </c>
      <c r="AT14" s="7">
        <v>0.8263305425643921</v>
      </c>
      <c r="AU14" s="7">
        <v>0.9092822670936584</v>
      </c>
      <c r="AV14" s="7">
        <v>0.9894284605979919</v>
      </c>
      <c r="AW14" s="7">
        <v>1.0670433044433594</v>
      </c>
      <c r="AX14" s="7">
        <v>1.1414015293121338</v>
      </c>
      <c r="AY14" s="7">
        <v>1.2132047414779663</v>
      </c>
      <c r="AZ14" s="7">
        <v>1.2825990915298462</v>
      </c>
      <c r="BA14" s="7">
        <v>1.3490428924560547</v>
      </c>
      <c r="BB14" s="7">
        <v>1.4127812385559082</v>
      </c>
      <c r="BC14" s="7">
        <v>1.473837971687317</v>
      </c>
      <c r="BD14" s="7">
        <v>1.5324459075927734</v>
      </c>
      <c r="BE14" s="7">
        <v>1.5887309312820435</v>
      </c>
      <c r="BF14" s="7">
        <v>1.6427613496780396</v>
      </c>
      <c r="BG14" s="7">
        <v>1.6942189931869507</v>
      </c>
      <c r="BH14" s="7">
        <v>1.743226170539856</v>
      </c>
      <c r="BI14" s="7">
        <v>1.7898997068405151</v>
      </c>
      <c r="BJ14" s="7">
        <v>1.8343507051467896</v>
      </c>
      <c r="BK14" s="7">
        <v>2.0268003940582275</v>
      </c>
      <c r="BL14" s="7">
        <v>2.1775896549224854</v>
      </c>
      <c r="BM14" s="7">
        <v>2.2957372665405273</v>
      </c>
      <c r="BN14" s="7">
        <v>2.3883087635040283</v>
      </c>
      <c r="BO14" s="7">
        <v>2.460841178894043</v>
      </c>
      <c r="BP14" s="7">
        <v>2.517672061920166</v>
      </c>
      <c r="BQ14" s="7">
        <v>2.5622007846832275</v>
      </c>
      <c r="BR14" s="7">
        <v>2.597090005874634</v>
      </c>
      <c r="BS14" s="7">
        <v>2.6244266033172607</v>
      </c>
    </row>
    <row r="15" spans="1:71" ht="12.75">
      <c r="A15" s="405" t="s">
        <v>681</v>
      </c>
      <c r="B15" s="7">
        <v>0.13030147552490234</v>
      </c>
      <c r="C15" s="7">
        <v>0.2590292990207672</v>
      </c>
      <c r="D15" s="7">
        <v>0.38711977005004883</v>
      </c>
      <c r="E15" s="7">
        <v>0.5138357281684875</v>
      </c>
      <c r="F15" s="7">
        <v>0.6393142938613892</v>
      </c>
      <c r="G15" s="7">
        <v>0.7624901533126831</v>
      </c>
      <c r="H15" s="7">
        <v>0.8156610131263733</v>
      </c>
      <c r="I15" s="7">
        <v>0.9989131689071655</v>
      </c>
      <c r="J15" s="7">
        <v>1.111069679260254</v>
      </c>
      <c r="K15" s="7">
        <v>1.2191319465637207</v>
      </c>
      <c r="L15" s="7">
        <v>1.2268972396850586</v>
      </c>
      <c r="M15" s="7">
        <v>1.4232845306396484</v>
      </c>
      <c r="N15" s="7">
        <v>1.5195059776306152</v>
      </c>
      <c r="O15" s="7">
        <v>1.6123759746551514</v>
      </c>
      <c r="P15" s="7">
        <v>1.7015876770019531</v>
      </c>
      <c r="Q15" s="7">
        <v>1.7871723175048828</v>
      </c>
      <c r="R15" s="7">
        <v>1.8690671920776367</v>
      </c>
      <c r="S15" s="7">
        <v>1.947666883468628</v>
      </c>
      <c r="T15" s="7">
        <v>2.0229945182800293</v>
      </c>
      <c r="U15" s="7">
        <v>2.095121383666992</v>
      </c>
      <c r="V15" s="7">
        <v>2.1641037464141846</v>
      </c>
      <c r="W15" s="7">
        <v>2.2298014163970947</v>
      </c>
      <c r="X15" s="7">
        <v>2.292370557785034</v>
      </c>
      <c r="Y15" s="7">
        <v>2.3519601821899414</v>
      </c>
      <c r="Z15" s="7">
        <v>2.408712148666382</v>
      </c>
      <c r="AA15" s="7">
        <v>2.6544189453125</v>
      </c>
      <c r="AB15" s="7">
        <v>2.8469367027282715</v>
      </c>
      <c r="AC15" s="7">
        <v>2.997779369354248</v>
      </c>
      <c r="AD15" s="7">
        <v>3.1159684658050537</v>
      </c>
      <c r="AE15" s="7">
        <v>3.20857310295105</v>
      </c>
      <c r="AF15" s="7">
        <v>3.2811310291290283</v>
      </c>
      <c r="AG15" s="7">
        <v>3.337982416152954</v>
      </c>
      <c r="AH15" s="7">
        <v>3.3825266361236572</v>
      </c>
      <c r="AI15" s="7">
        <v>3.4174282550811768</v>
      </c>
      <c r="AK15" s="8">
        <v>13</v>
      </c>
      <c r="AL15" s="7">
        <v>0.11317400634288788</v>
      </c>
      <c r="AM15" s="7">
        <v>0.22558993101119995</v>
      </c>
      <c r="AN15" s="7">
        <v>0.33814528584480286</v>
      </c>
      <c r="AO15" s="7">
        <v>0.4500659108161926</v>
      </c>
      <c r="AP15" s="7">
        <v>0.5614535808563232</v>
      </c>
      <c r="AQ15" s="7">
        <v>0.6712096333503723</v>
      </c>
      <c r="AR15" s="7">
        <v>0.7783050537109375</v>
      </c>
      <c r="AS15" s="7">
        <v>0.8826797008514404</v>
      </c>
      <c r="AT15" s="7">
        <v>0.9832437038421631</v>
      </c>
      <c r="AU15" s="7">
        <v>1.0802654027938843</v>
      </c>
      <c r="AV15" s="7">
        <v>1.1735731363296509</v>
      </c>
      <c r="AW15" s="7">
        <v>1.263889193534851</v>
      </c>
      <c r="AX15" s="7">
        <v>1.3505733013153076</v>
      </c>
      <c r="AY15" s="7">
        <v>1.4343602657318115</v>
      </c>
      <c r="AZ15" s="7">
        <v>1.5149215459823608</v>
      </c>
      <c r="BA15" s="7">
        <v>1.5922675132751465</v>
      </c>
      <c r="BB15" s="7">
        <v>1.666316032409668</v>
      </c>
      <c r="BC15" s="7">
        <v>1.7374430894851685</v>
      </c>
      <c r="BD15" s="7">
        <v>1.8056539297103882</v>
      </c>
      <c r="BE15" s="7">
        <v>1.8710027933120728</v>
      </c>
      <c r="BF15" s="7">
        <v>1.9335300922393799</v>
      </c>
      <c r="BG15" s="7">
        <v>1.9930799007415771</v>
      </c>
      <c r="BH15" s="7">
        <v>2.0497939586639404</v>
      </c>
      <c r="BI15" s="7">
        <v>2.1038074493408203</v>
      </c>
      <c r="BJ15" s="7">
        <v>2.1552486419677734</v>
      </c>
      <c r="BK15" s="7">
        <v>2.377963066101074</v>
      </c>
      <c r="BL15" s="7">
        <v>2.5524656772613525</v>
      </c>
      <c r="BM15" s="7">
        <v>2.689192771911621</v>
      </c>
      <c r="BN15" s="7">
        <v>2.7963223457336426</v>
      </c>
      <c r="BO15" s="7">
        <v>2.880261182785034</v>
      </c>
      <c r="BP15" s="7">
        <v>2.9460291862487793</v>
      </c>
      <c r="BQ15" s="7">
        <v>2.997560501098633</v>
      </c>
      <c r="BR15" s="7">
        <v>3.0379364490509033</v>
      </c>
      <c r="BS15" s="7">
        <v>3.0695722103118896</v>
      </c>
    </row>
    <row r="16" spans="1:71" ht="12.75">
      <c r="A16" s="405" t="s">
        <v>1443</v>
      </c>
      <c r="B16" s="7">
        <v>0.10766970366239548</v>
      </c>
      <c r="C16" s="7">
        <v>0.21460115909576416</v>
      </c>
      <c r="D16" s="7">
        <v>0.32222864031791687</v>
      </c>
      <c r="E16" s="7">
        <v>0.4294643998146057</v>
      </c>
      <c r="F16" s="7">
        <v>0.5364612340927124</v>
      </c>
      <c r="G16" s="7">
        <v>0.6416823863983154</v>
      </c>
      <c r="H16" s="7">
        <v>0.8156610131263733</v>
      </c>
      <c r="I16" s="7">
        <v>0.8445430994033813</v>
      </c>
      <c r="J16" s="7">
        <v>0.940804123878479</v>
      </c>
      <c r="K16" s="7">
        <v>1.0336591005325317</v>
      </c>
      <c r="L16" s="7">
        <v>1.2256810665130615</v>
      </c>
      <c r="M16" s="7">
        <v>1.2096002101898193</v>
      </c>
      <c r="N16" s="7">
        <v>1.2924902439117432</v>
      </c>
      <c r="O16" s="7">
        <v>1.3724530935287476</v>
      </c>
      <c r="P16" s="7">
        <v>1.4494893550872803</v>
      </c>
      <c r="Q16" s="7">
        <v>1.5232744216918945</v>
      </c>
      <c r="R16" s="7">
        <v>1.5939850807189941</v>
      </c>
      <c r="S16" s="7">
        <v>1.6617718935012817</v>
      </c>
      <c r="T16" s="7">
        <v>1.7268093824386597</v>
      </c>
      <c r="U16" s="7">
        <v>1.7890961170196533</v>
      </c>
      <c r="V16" s="7">
        <v>1.8487553596496582</v>
      </c>
      <c r="W16" s="7">
        <v>1.905573844909668</v>
      </c>
      <c r="X16" s="7">
        <v>1.9596866369247437</v>
      </c>
      <c r="Y16" s="7">
        <v>2.0112226009368896</v>
      </c>
      <c r="Z16" s="7">
        <v>2.0603044033050537</v>
      </c>
      <c r="AA16" s="7">
        <v>2.272803544998169</v>
      </c>
      <c r="AB16" s="7">
        <v>2.4393019676208496</v>
      </c>
      <c r="AC16" s="7">
        <v>2.5697579383850098</v>
      </c>
      <c r="AD16" s="7">
        <v>2.671973705291748</v>
      </c>
      <c r="AE16" s="7">
        <v>2.7520623207092285</v>
      </c>
      <c r="AF16" s="7">
        <v>2.8148138523101807</v>
      </c>
      <c r="AG16" s="7">
        <v>2.863981246948242</v>
      </c>
      <c r="AH16" s="7">
        <v>2.902505397796631</v>
      </c>
      <c r="AI16" s="7">
        <v>2.932689905166626</v>
      </c>
      <c r="AK16" s="8">
        <v>14</v>
      </c>
      <c r="AL16" s="7">
        <v>0.09053760766983032</v>
      </c>
      <c r="AM16" s="7">
        <v>0.18115277588367462</v>
      </c>
      <c r="AN16" s="7">
        <v>0.27324092388153076</v>
      </c>
      <c r="AO16" s="7">
        <v>0.3656773567199707</v>
      </c>
      <c r="AP16" s="7">
        <v>0.45857957005500793</v>
      </c>
      <c r="AQ16" s="7">
        <v>0.5503772497177124</v>
      </c>
      <c r="AR16" s="7">
        <v>0.6404295563697815</v>
      </c>
      <c r="AS16" s="7">
        <v>0.7282782196998596</v>
      </c>
      <c r="AT16" s="7">
        <v>0.8129435777664185</v>
      </c>
      <c r="AU16" s="7">
        <v>0.8947550654411316</v>
      </c>
      <c r="AV16" s="7">
        <v>0.9736841917037964</v>
      </c>
      <c r="AW16" s="7">
        <v>1.0501617193222046</v>
      </c>
      <c r="AX16" s="7">
        <v>1.1235120296478271</v>
      </c>
      <c r="AY16" s="7">
        <v>1.1943893432617188</v>
      </c>
      <c r="AZ16" s="7">
        <v>1.2627726793289185</v>
      </c>
      <c r="BA16" s="7">
        <v>1.3283169269561768</v>
      </c>
      <c r="BB16" s="7">
        <v>1.3911792039871216</v>
      </c>
      <c r="BC16" s="7">
        <v>1.451491355895996</v>
      </c>
      <c r="BD16" s="7">
        <v>1.50941002368927</v>
      </c>
      <c r="BE16" s="7">
        <v>1.564916968345642</v>
      </c>
      <c r="BF16" s="7">
        <v>1.6181193590164185</v>
      </c>
      <c r="BG16" s="7">
        <v>1.6687884330749512</v>
      </c>
      <c r="BH16" s="7">
        <v>1.717044472694397</v>
      </c>
      <c r="BI16" s="7">
        <v>1.763002872467041</v>
      </c>
      <c r="BJ16" s="7">
        <v>1.8067725896835327</v>
      </c>
      <c r="BK16" s="7">
        <v>1.9962729215621948</v>
      </c>
      <c r="BL16" s="7">
        <v>2.1447513103485107</v>
      </c>
      <c r="BM16" s="7">
        <v>2.2610881328582764</v>
      </c>
      <c r="BN16" s="7">
        <v>2.352241039276123</v>
      </c>
      <c r="BO16" s="7">
        <v>2.423661947250366</v>
      </c>
      <c r="BP16" s="7">
        <v>2.4796218872070312</v>
      </c>
      <c r="BQ16" s="7">
        <v>2.523468017578125</v>
      </c>
      <c r="BR16" s="7">
        <v>2.5578227043151855</v>
      </c>
      <c r="BS16" s="7">
        <v>2.584740400314331</v>
      </c>
    </row>
    <row r="17" spans="1:71" ht="12.75">
      <c r="A17" s="405" t="s">
        <v>1444</v>
      </c>
      <c r="B17" s="7">
        <v>0.11700672656297684</v>
      </c>
      <c r="C17" s="7">
        <v>0.23276332020759583</v>
      </c>
      <c r="D17" s="7">
        <v>0.34835729002952576</v>
      </c>
      <c r="E17" s="7">
        <v>0.4628618657588959</v>
      </c>
      <c r="F17" s="7">
        <v>0.576809823513031</v>
      </c>
      <c r="G17" s="7">
        <v>0.6885864734649658</v>
      </c>
      <c r="H17" s="7">
        <v>0.8149673938751221</v>
      </c>
      <c r="I17" s="7">
        <v>0.9035069346427917</v>
      </c>
      <c r="J17" s="7">
        <v>1.0054069757461548</v>
      </c>
      <c r="K17" s="7">
        <v>1.1036667823791504</v>
      </c>
      <c r="L17" s="7">
        <v>1.2256810665130615</v>
      </c>
      <c r="M17" s="7">
        <v>1.2897775173187256</v>
      </c>
      <c r="N17" s="7">
        <v>1.3773123025894165</v>
      </c>
      <c r="O17" s="7">
        <v>1.4617795944213867</v>
      </c>
      <c r="P17" s="7">
        <v>1.5430498123168945</v>
      </c>
      <c r="Q17" s="7">
        <v>1.6208679676055908</v>
      </c>
      <c r="R17" s="7">
        <v>1.6954127550125122</v>
      </c>
      <c r="S17" s="7">
        <v>1.7668251991271973</v>
      </c>
      <c r="T17" s="7">
        <v>1.8353488445281982</v>
      </c>
      <c r="U17" s="7">
        <v>1.9009900093078613</v>
      </c>
      <c r="V17" s="7">
        <v>1.9637691974639893</v>
      </c>
      <c r="W17" s="7">
        <v>2.0235588550567627</v>
      </c>
      <c r="X17" s="7">
        <v>2.0805013179779053</v>
      </c>
      <c r="Y17" s="7">
        <v>2.134732484817505</v>
      </c>
      <c r="Z17" s="7">
        <v>2.1863811016082764</v>
      </c>
      <c r="AA17" s="7">
        <v>2.4099924564361572</v>
      </c>
      <c r="AB17" s="7">
        <v>2.585197687149048</v>
      </c>
      <c r="AC17" s="7">
        <v>2.72247576713562</v>
      </c>
      <c r="AD17" s="7">
        <v>2.8300368785858154</v>
      </c>
      <c r="AE17" s="7">
        <v>2.914313554763794</v>
      </c>
      <c r="AF17" s="7">
        <v>2.980346918106079</v>
      </c>
      <c r="AG17" s="7">
        <v>3.032085418701172</v>
      </c>
      <c r="AH17" s="7">
        <v>3.0726242065429688</v>
      </c>
      <c r="AI17" s="7">
        <v>3.1043872833251953</v>
      </c>
      <c r="AK17" s="8">
        <v>15</v>
      </c>
      <c r="AL17" s="7">
        <v>0.09988237172365189</v>
      </c>
      <c r="AM17" s="7">
        <v>0.19933006167411804</v>
      </c>
      <c r="AN17" s="7">
        <v>0.2993917465209961</v>
      </c>
      <c r="AO17" s="7">
        <v>0.39910367131233215</v>
      </c>
      <c r="AP17" s="7">
        <v>0.498963326215744</v>
      </c>
      <c r="AQ17" s="7">
        <v>0.5973225831985474</v>
      </c>
      <c r="AR17" s="7">
        <v>0.6934624314308167</v>
      </c>
      <c r="AS17" s="7">
        <v>0.7872946858406067</v>
      </c>
      <c r="AT17" s="7">
        <v>0.8776043057441711</v>
      </c>
      <c r="AU17" s="7">
        <v>0.9648255705833435</v>
      </c>
      <c r="AV17" s="7">
        <v>1.0490045547485352</v>
      </c>
      <c r="AW17" s="7">
        <v>1.130411148071289</v>
      </c>
      <c r="AX17" s="7">
        <v>1.208410620689392</v>
      </c>
      <c r="AY17" s="7">
        <v>1.2837964296340942</v>
      </c>
      <c r="AZ17" s="7">
        <v>1.3564176559448242</v>
      </c>
      <c r="BA17" s="7">
        <v>1.4259986877441406</v>
      </c>
      <c r="BB17" s="7">
        <v>1.4926986694335938</v>
      </c>
      <c r="BC17" s="7">
        <v>1.5566399097442627</v>
      </c>
      <c r="BD17" s="7">
        <v>1.6180479526519775</v>
      </c>
      <c r="BE17" s="7">
        <v>1.676912546157837</v>
      </c>
      <c r="BF17" s="7">
        <v>1.733237624168396</v>
      </c>
      <c r="BG17" s="7">
        <v>1.786880612373352</v>
      </c>
      <c r="BH17" s="7">
        <v>1.8379693031311035</v>
      </c>
      <c r="BI17" s="7">
        <v>1.886625051498413</v>
      </c>
      <c r="BJ17" s="7">
        <v>1.9329639673233032</v>
      </c>
      <c r="BK17" s="7">
        <v>2.133586883544922</v>
      </c>
      <c r="BL17" s="7">
        <v>2.2907803058624268</v>
      </c>
      <c r="BM17" s="7">
        <v>2.4139456748962402</v>
      </c>
      <c r="BN17" s="7">
        <v>2.510448694229126</v>
      </c>
      <c r="BO17" s="7">
        <v>2.586061477661133</v>
      </c>
      <c r="BP17" s="7">
        <v>2.64530611038208</v>
      </c>
      <c r="BQ17" s="7">
        <v>2.691725730895996</v>
      </c>
      <c r="BR17" s="7">
        <v>2.7280967235565186</v>
      </c>
      <c r="BS17" s="7">
        <v>2.75659441947937</v>
      </c>
    </row>
    <row r="18" spans="1:71" ht="12.75">
      <c r="A18" s="405" t="s">
        <v>464</v>
      </c>
      <c r="B18" s="7">
        <v>0.11153916269540787</v>
      </c>
      <c r="C18" s="7">
        <v>0.22219771146774292</v>
      </c>
      <c r="D18" s="7">
        <v>0.33331871032714844</v>
      </c>
      <c r="E18" s="7">
        <v>0.44389238953590393</v>
      </c>
      <c r="F18" s="7">
        <v>0.5540599226951599</v>
      </c>
      <c r="G18" s="7">
        <v>0.6623682379722595</v>
      </c>
      <c r="H18" s="7">
        <v>0.8115352988243103</v>
      </c>
      <c r="I18" s="7">
        <v>0.87101811170578</v>
      </c>
      <c r="J18" s="7">
        <v>0.9700311422348022</v>
      </c>
      <c r="K18" s="7">
        <v>1.0655217170715332</v>
      </c>
      <c r="L18" s="7">
        <v>1.2223042249679565</v>
      </c>
      <c r="M18" s="7">
        <v>1.2463642358779907</v>
      </c>
      <c r="N18" s="7">
        <v>1.3315746784210205</v>
      </c>
      <c r="O18" s="7">
        <v>1.4137872457504272</v>
      </c>
      <c r="P18" s="7">
        <v>1.492952585220337</v>
      </c>
      <c r="Q18" s="7">
        <v>1.568803310394287</v>
      </c>
      <c r="R18" s="7">
        <v>1.6414721012115479</v>
      </c>
      <c r="S18" s="7">
        <v>1.7111517190933228</v>
      </c>
      <c r="T18" s="7">
        <v>1.7779877185821533</v>
      </c>
      <c r="U18" s="7">
        <v>1.8420041799545288</v>
      </c>
      <c r="V18" s="7">
        <v>1.9033085107803345</v>
      </c>
      <c r="W18" s="7">
        <v>1.961693525314331</v>
      </c>
      <c r="X18" s="7">
        <v>2.0172982215881348</v>
      </c>
      <c r="Y18" s="7">
        <v>2.0702552795410156</v>
      </c>
      <c r="Z18" s="7">
        <v>2.12069034576416</v>
      </c>
      <c r="AA18" s="7">
        <v>2.339048385620117</v>
      </c>
      <c r="AB18" s="7">
        <v>2.5101377964019775</v>
      </c>
      <c r="AC18" s="7">
        <v>2.644190788269043</v>
      </c>
      <c r="AD18" s="7">
        <v>2.7492246627807617</v>
      </c>
      <c r="AE18" s="7">
        <v>2.831521511077881</v>
      </c>
      <c r="AF18" s="7">
        <v>2.896003484725952</v>
      </c>
      <c r="AG18" s="7">
        <v>2.9465267658233643</v>
      </c>
      <c r="AH18" s="7">
        <v>2.9861128330230713</v>
      </c>
      <c r="AI18" s="7">
        <v>3.017129421234131</v>
      </c>
      <c r="AK18" s="8">
        <v>16</v>
      </c>
      <c r="AL18" s="7">
        <v>0.0944080501794815</v>
      </c>
      <c r="AM18" s="7">
        <v>0.18875126540660858</v>
      </c>
      <c r="AN18" s="7">
        <v>0.28433382511138916</v>
      </c>
      <c r="AO18" s="7">
        <v>0.3801089823246002</v>
      </c>
      <c r="AP18" s="7">
        <v>0.4761826992034912</v>
      </c>
      <c r="AQ18" s="7">
        <v>0.5710683465003967</v>
      </c>
      <c r="AR18" s="7">
        <v>0.6640631556510925</v>
      </c>
      <c r="AS18" s="7">
        <v>0.7547599077224731</v>
      </c>
      <c r="AT18" s="7">
        <v>0.8421779870986938</v>
      </c>
      <c r="AU18" s="7">
        <v>0.9266257286071777</v>
      </c>
      <c r="AV18" s="7">
        <v>1.0080503225326538</v>
      </c>
      <c r="AW18" s="7">
        <v>1.0869349241256714</v>
      </c>
      <c r="AX18" s="7">
        <v>1.162606120109558</v>
      </c>
      <c r="AY18" s="7">
        <v>1.2357337474822998</v>
      </c>
      <c r="AZ18" s="7">
        <v>1.3062466382980347</v>
      </c>
      <c r="BA18" s="7">
        <v>1.373857021331787</v>
      </c>
      <c r="BB18" s="7">
        <v>1.4386779069900513</v>
      </c>
      <c r="BC18" s="7">
        <v>1.5008832216262817</v>
      </c>
      <c r="BD18" s="7">
        <v>1.5606008768081665</v>
      </c>
      <c r="BE18" s="7">
        <v>1.6178380250930786</v>
      </c>
      <c r="BF18" s="7">
        <v>1.6726857423782349</v>
      </c>
      <c r="BG18" s="7">
        <v>1.724921703338623</v>
      </c>
      <c r="BH18" s="7">
        <v>1.7746702432632446</v>
      </c>
      <c r="BI18" s="7">
        <v>1.822049856185913</v>
      </c>
      <c r="BJ18" s="7">
        <v>1.867173194885254</v>
      </c>
      <c r="BK18" s="7">
        <v>2.0625338554382324</v>
      </c>
      <c r="BL18" s="7">
        <v>2.215604066848755</v>
      </c>
      <c r="BM18" s="7">
        <v>2.335538625717163</v>
      </c>
      <c r="BN18" s="7">
        <v>2.4295103549957275</v>
      </c>
      <c r="BO18" s="7">
        <v>2.5031399726867676</v>
      </c>
      <c r="BP18" s="7">
        <v>2.560830593109131</v>
      </c>
      <c r="BQ18" s="7">
        <v>2.606032609939575</v>
      </c>
      <c r="BR18" s="7">
        <v>2.6414496898651123</v>
      </c>
      <c r="BS18" s="7">
        <v>2.6691999435424805</v>
      </c>
    </row>
    <row r="19" spans="1:71" ht="12.75">
      <c r="A19" s="405" t="s">
        <v>793</v>
      </c>
      <c r="B19" s="7">
        <v>0.1083841547369957</v>
      </c>
      <c r="C19" s="7">
        <v>0.21599224209785461</v>
      </c>
      <c r="D19" s="7">
        <v>0.32420995831489563</v>
      </c>
      <c r="E19" s="7">
        <v>0.4319622814655304</v>
      </c>
      <c r="F19" s="7">
        <v>0.5394551157951355</v>
      </c>
      <c r="G19" s="7">
        <v>0.6451610326766968</v>
      </c>
      <c r="H19" s="7">
        <v>0.8083716034889221</v>
      </c>
      <c r="I19" s="7">
        <v>0.8489497303962708</v>
      </c>
      <c r="J19" s="7">
        <v>0.945665180683136</v>
      </c>
      <c r="K19" s="7">
        <v>1.0389631986618042</v>
      </c>
      <c r="L19" s="7">
        <v>1.2169297933578491</v>
      </c>
      <c r="M19" s="7">
        <v>1.2157455682754517</v>
      </c>
      <c r="N19" s="7">
        <v>1.2990317344665527</v>
      </c>
      <c r="O19" s="7">
        <v>1.379379153251648</v>
      </c>
      <c r="P19" s="7">
        <v>1.4567840099334717</v>
      </c>
      <c r="Q19" s="7">
        <v>1.530919075012207</v>
      </c>
      <c r="R19" s="7">
        <v>1.6019657850265503</v>
      </c>
      <c r="S19" s="7">
        <v>1.6700725555419922</v>
      </c>
      <c r="T19" s="7">
        <v>1.7354156970977783</v>
      </c>
      <c r="U19" s="7">
        <v>1.7980049848556519</v>
      </c>
      <c r="V19" s="7">
        <v>1.857946515083313</v>
      </c>
      <c r="W19" s="7">
        <v>1.9150336980819702</v>
      </c>
      <c r="X19" s="7">
        <v>1.9694024324417114</v>
      </c>
      <c r="Y19" s="7">
        <v>2.0211822986602783</v>
      </c>
      <c r="Z19" s="7">
        <v>2.0704963207244873</v>
      </c>
      <c r="AA19" s="7">
        <v>2.2840003967285156</v>
      </c>
      <c r="AB19" s="7">
        <v>2.451286554336548</v>
      </c>
      <c r="AC19" s="7">
        <v>2.582359552383423</v>
      </c>
      <c r="AD19" s="7">
        <v>2.68505859375</v>
      </c>
      <c r="AE19" s="7">
        <v>2.765526056289673</v>
      </c>
      <c r="AF19" s="7">
        <v>2.8285744190216064</v>
      </c>
      <c r="AG19" s="7">
        <v>2.877974510192871</v>
      </c>
      <c r="AH19" s="7">
        <v>2.9166808128356934</v>
      </c>
      <c r="AI19" s="7">
        <v>2.9470083713531494</v>
      </c>
      <c r="AK19" s="8">
        <v>17</v>
      </c>
      <c r="AL19" s="7">
        <v>0.09125331044197083</v>
      </c>
      <c r="AM19" s="7">
        <v>0.18254631757736206</v>
      </c>
      <c r="AN19" s="7">
        <v>0.27522584795951843</v>
      </c>
      <c r="AO19" s="7">
        <v>0.36817988753318787</v>
      </c>
      <c r="AP19" s="7">
        <v>0.4615791440010071</v>
      </c>
      <c r="AQ19" s="7">
        <v>0.5538626313209534</v>
      </c>
      <c r="AR19" s="7">
        <v>0.6443812847137451</v>
      </c>
      <c r="AS19" s="7">
        <v>0.7326934933662415</v>
      </c>
      <c r="AT19" s="7">
        <v>0.8178141117095947</v>
      </c>
      <c r="AU19" s="7">
        <v>0.9000693559646606</v>
      </c>
      <c r="AV19" s="7">
        <v>0.979430079460144</v>
      </c>
      <c r="AW19" s="7">
        <v>1.0563188791275024</v>
      </c>
      <c r="AX19" s="7">
        <v>1.13006591796875</v>
      </c>
      <c r="AY19" s="7">
        <v>1.2013285160064697</v>
      </c>
      <c r="AZ19" s="7">
        <v>1.2700811624526978</v>
      </c>
      <c r="BA19" s="7">
        <v>1.335976004600525</v>
      </c>
      <c r="BB19" s="7">
        <v>1.3991748094558716</v>
      </c>
      <c r="BC19" s="7">
        <v>1.4598075151443481</v>
      </c>
      <c r="BD19" s="7">
        <v>1.5180323123931885</v>
      </c>
      <c r="BE19" s="7">
        <v>1.5738425254821777</v>
      </c>
      <c r="BF19" s="7">
        <v>1.627327561378479</v>
      </c>
      <c r="BG19" s="7">
        <v>1.6782658100128174</v>
      </c>
      <c r="BH19" s="7">
        <v>1.7267783880233765</v>
      </c>
      <c r="BI19" s="7">
        <v>1.772980809211731</v>
      </c>
      <c r="BJ19" s="7">
        <v>1.8169832229614258</v>
      </c>
      <c r="BK19" s="7">
        <v>2.007490396499634</v>
      </c>
      <c r="BL19" s="7">
        <v>2.1567575931549072</v>
      </c>
      <c r="BM19" s="7">
        <v>2.273712396621704</v>
      </c>
      <c r="BN19" s="7">
        <v>2.365349531173706</v>
      </c>
      <c r="BO19" s="7">
        <v>2.4371497631073</v>
      </c>
      <c r="BP19" s="7">
        <v>2.4934070110321045</v>
      </c>
      <c r="BQ19" s="7">
        <v>2.5374863147735596</v>
      </c>
      <c r="BR19" s="7">
        <v>2.572023391723633</v>
      </c>
      <c r="BS19" s="7">
        <v>2.5990841388702393</v>
      </c>
    </row>
    <row r="20" spans="1:71" ht="12.75">
      <c r="A20" s="405" t="s">
        <v>1445</v>
      </c>
      <c r="B20" s="7">
        <v>0.11456560343503952</v>
      </c>
      <c r="C20" s="7">
        <v>0.22781923413276672</v>
      </c>
      <c r="D20" s="7">
        <v>0.340960294008255</v>
      </c>
      <c r="E20" s="7">
        <v>0.4530014395713806</v>
      </c>
      <c r="F20" s="7">
        <v>0.5646276473999023</v>
      </c>
      <c r="G20" s="7">
        <v>0.6740705966949463</v>
      </c>
      <c r="H20" s="7">
        <v>0.8075978755950928</v>
      </c>
      <c r="I20" s="7">
        <v>0.8847920298576355</v>
      </c>
      <c r="J20" s="7">
        <v>0.9847363829612732</v>
      </c>
      <c r="K20" s="7">
        <v>1.0811413526535034</v>
      </c>
      <c r="L20" s="7">
        <v>1.2169198989868164</v>
      </c>
      <c r="M20" s="7">
        <v>1.263885259628296</v>
      </c>
      <c r="N20" s="7">
        <v>1.3497707843780518</v>
      </c>
      <c r="O20" s="7">
        <v>1.4325047731399536</v>
      </c>
      <c r="P20" s="7">
        <v>1.5122994184494019</v>
      </c>
      <c r="Q20" s="7">
        <v>1.588575005531311</v>
      </c>
      <c r="R20" s="7">
        <v>1.6616876125335693</v>
      </c>
      <c r="S20" s="7">
        <v>1.731640100479126</v>
      </c>
      <c r="T20" s="7">
        <v>1.7987315654754639</v>
      </c>
      <c r="U20" s="7">
        <v>1.863103985786438</v>
      </c>
      <c r="V20" s="7">
        <v>1.9247056245803833</v>
      </c>
      <c r="W20" s="7">
        <v>1.9833736419677734</v>
      </c>
      <c r="X20" s="7">
        <v>2.039247989654541</v>
      </c>
      <c r="Y20" s="7">
        <v>2.0924618244171143</v>
      </c>
      <c r="Z20" s="7">
        <v>2.143141508102417</v>
      </c>
      <c r="AA20" s="7">
        <v>2.362558126449585</v>
      </c>
      <c r="AB20" s="7">
        <v>2.5344769954681396</v>
      </c>
      <c r="AC20" s="7">
        <v>2.669179916381836</v>
      </c>
      <c r="AD20" s="7">
        <v>2.7747232913970947</v>
      </c>
      <c r="AE20" s="7">
        <v>2.85741925239563</v>
      </c>
      <c r="AF20" s="7">
        <v>2.9222140312194824</v>
      </c>
      <c r="AG20" s="7">
        <v>2.972982168197632</v>
      </c>
      <c r="AH20" s="7">
        <v>3.0127604007720947</v>
      </c>
      <c r="AI20" s="7">
        <v>3.0439274311065674</v>
      </c>
      <c r="AK20" s="8">
        <v>18</v>
      </c>
      <c r="AL20" s="7">
        <v>0.09744170308113098</v>
      </c>
      <c r="AM20" s="7">
        <v>0.19438685476779938</v>
      </c>
      <c r="AN20" s="7">
        <v>0.291996031999588</v>
      </c>
      <c r="AO20" s="7">
        <v>0.3892449140548706</v>
      </c>
      <c r="AP20" s="7">
        <v>0.4867832362651825</v>
      </c>
      <c r="AQ20" s="7">
        <v>0.5828092098236084</v>
      </c>
      <c r="AR20" s="7">
        <v>0.6768759489059448</v>
      </c>
      <c r="AS20" s="7">
        <v>0.7685828804969788</v>
      </c>
      <c r="AT20" s="7">
        <v>0.8569371104240417</v>
      </c>
      <c r="AU20" s="7">
        <v>0.9423038363456726</v>
      </c>
      <c r="AV20" s="7">
        <v>1.0248042345046997</v>
      </c>
      <c r="AW20" s="7">
        <v>1.1045233011245728</v>
      </c>
      <c r="AX20" s="7">
        <v>1.1808735132217407</v>
      </c>
      <c r="AY20" s="7">
        <v>1.2545262575149536</v>
      </c>
      <c r="AZ20" s="7">
        <v>1.3256722688674927</v>
      </c>
      <c r="BA20" s="7">
        <v>1.393710970878601</v>
      </c>
      <c r="BB20" s="7">
        <v>1.4589788913726807</v>
      </c>
      <c r="BC20" s="7">
        <v>1.5214602947235107</v>
      </c>
      <c r="BD20" s="7">
        <v>1.5814363956451416</v>
      </c>
      <c r="BE20" s="7">
        <v>1.6390324831008911</v>
      </c>
      <c r="BF20" s="7">
        <v>1.6941801309585571</v>
      </c>
      <c r="BG20" s="7">
        <v>1.7467018365859985</v>
      </c>
      <c r="BH20" s="7">
        <v>1.796722412109375</v>
      </c>
      <c r="BI20" s="7">
        <v>1.8443610668182373</v>
      </c>
      <c r="BJ20" s="7">
        <v>1.8897312879562378</v>
      </c>
      <c r="BK20" s="7">
        <v>2.08616042137146</v>
      </c>
      <c r="BL20" s="7">
        <v>2.240067720413208</v>
      </c>
      <c r="BM20" s="7">
        <v>2.3606581687927246</v>
      </c>
      <c r="BN20" s="7">
        <v>2.455143928527832</v>
      </c>
      <c r="BO20" s="7">
        <v>2.5291762351989746</v>
      </c>
      <c r="BP20" s="7">
        <v>2.5871822834014893</v>
      </c>
      <c r="BQ20" s="7">
        <v>2.632631540298462</v>
      </c>
      <c r="BR20" s="7">
        <v>2.6682422161102295</v>
      </c>
      <c r="BS20" s="7">
        <v>2.6961441040039062</v>
      </c>
    </row>
    <row r="21" spans="1:71" ht="12.75">
      <c r="A21" s="405" t="s">
        <v>1446</v>
      </c>
      <c r="B21" s="7">
        <v>0.11389143764972687</v>
      </c>
      <c r="C21" s="7">
        <v>0.2265215814113617</v>
      </c>
      <c r="D21" s="7">
        <v>0.33910053968429565</v>
      </c>
      <c r="E21" s="7">
        <v>0.4506318271160126</v>
      </c>
      <c r="F21" s="7">
        <v>0.5617715716362</v>
      </c>
      <c r="G21" s="7">
        <v>0.6708053946495056</v>
      </c>
      <c r="H21" s="7">
        <v>0.8036673069000244</v>
      </c>
      <c r="I21" s="7">
        <v>0.8808065056800842</v>
      </c>
      <c r="J21" s="7">
        <v>0.9804447889328003</v>
      </c>
      <c r="K21" s="7">
        <v>1.0765666961669922</v>
      </c>
      <c r="L21" s="7">
        <v>1.203649878501892</v>
      </c>
      <c r="M21" s="7">
        <v>1.2587441205978394</v>
      </c>
      <c r="N21" s="7">
        <v>1.3444123268127441</v>
      </c>
      <c r="O21" s="7">
        <v>1.4269790649414062</v>
      </c>
      <c r="P21" s="7">
        <v>1.5065816640853882</v>
      </c>
      <c r="Q21" s="7">
        <v>1.5827125310897827</v>
      </c>
      <c r="R21" s="7">
        <v>1.655676245689392</v>
      </c>
      <c r="S21" s="7">
        <v>1.725507378578186</v>
      </c>
      <c r="T21" s="7">
        <v>1.7924988269805908</v>
      </c>
      <c r="U21" s="7">
        <v>1.8567614555358887</v>
      </c>
      <c r="V21" s="7">
        <v>1.918269395828247</v>
      </c>
      <c r="W21" s="7">
        <v>1.9768482446670532</v>
      </c>
      <c r="X21" s="7">
        <v>2.032637596130371</v>
      </c>
      <c r="Y21" s="7">
        <v>2.085770606994629</v>
      </c>
      <c r="Z21" s="7">
        <v>2.136373281478882</v>
      </c>
      <c r="AA21" s="7">
        <v>2.3554563522338867</v>
      </c>
      <c r="AB21" s="7">
        <v>2.527113676071167</v>
      </c>
      <c r="AC21" s="7">
        <v>2.661611795425415</v>
      </c>
      <c r="AD21" s="7">
        <v>2.7669944763183594</v>
      </c>
      <c r="AE21" s="7">
        <v>2.849564790725708</v>
      </c>
      <c r="AF21" s="7">
        <v>2.9142606258392334</v>
      </c>
      <c r="AG21" s="7">
        <v>2.964951515197754</v>
      </c>
      <c r="AH21" s="7">
        <v>3.004668951034546</v>
      </c>
      <c r="AI21" s="7">
        <v>3.0357890129089355</v>
      </c>
      <c r="AK21" s="8">
        <v>19</v>
      </c>
      <c r="AL21" s="7">
        <v>0.09676862508058548</v>
      </c>
      <c r="AM21" s="7">
        <v>0.19309131801128387</v>
      </c>
      <c r="AN21" s="7">
        <v>0.290139377117157</v>
      </c>
      <c r="AO21" s="7">
        <v>0.3868793249130249</v>
      </c>
      <c r="AP21" s="7">
        <v>0.4839320778846741</v>
      </c>
      <c r="AQ21" s="7">
        <v>0.5795496702194214</v>
      </c>
      <c r="AR21" s="7">
        <v>0.6732292771339417</v>
      </c>
      <c r="AS21" s="7">
        <v>0.7646046280860901</v>
      </c>
      <c r="AT21" s="7">
        <v>0.8526535034179688</v>
      </c>
      <c r="AU21" s="7">
        <v>0.9377378821372986</v>
      </c>
      <c r="AV21" s="7">
        <v>1.01993989944458</v>
      </c>
      <c r="AW21" s="7">
        <v>1.099392056465149</v>
      </c>
      <c r="AX21" s="7">
        <v>1.1755255460739136</v>
      </c>
      <c r="AY21" s="7">
        <v>1.249011754989624</v>
      </c>
      <c r="AZ21" s="7">
        <v>1.319966197013855</v>
      </c>
      <c r="BA21" s="7">
        <v>1.387860655784607</v>
      </c>
      <c r="BB21" s="7">
        <v>1.4529801607131958</v>
      </c>
      <c r="BC21" s="7">
        <v>1.5153406858444214</v>
      </c>
      <c r="BD21" s="7">
        <v>1.5752171277999878</v>
      </c>
      <c r="BE21" s="7">
        <v>1.6327037811279297</v>
      </c>
      <c r="BF21" s="7">
        <v>1.687758207321167</v>
      </c>
      <c r="BG21" s="7">
        <v>1.7401909828186035</v>
      </c>
      <c r="BH21" s="7">
        <v>1.7901270389556885</v>
      </c>
      <c r="BI21" s="7">
        <v>1.8376851081848145</v>
      </c>
      <c r="BJ21" s="7">
        <v>1.8829785585403442</v>
      </c>
      <c r="BK21" s="7">
        <v>2.079075336456299</v>
      </c>
      <c r="BL21" s="7">
        <v>2.232722282409668</v>
      </c>
      <c r="BM21" s="7">
        <v>2.3531086444854736</v>
      </c>
      <c r="BN21" s="7">
        <v>2.447434902191162</v>
      </c>
      <c r="BO21" s="7">
        <v>2.5213418006896973</v>
      </c>
      <c r="BP21" s="7">
        <v>2.579249620437622</v>
      </c>
      <c r="BQ21" s="7">
        <v>2.624622106552124</v>
      </c>
      <c r="BR21" s="7">
        <v>2.660172700881958</v>
      </c>
      <c r="BS21" s="7">
        <v>2.6880273818969727</v>
      </c>
    </row>
    <row r="22" spans="1:71" ht="12.75">
      <c r="A22" s="405" t="s">
        <v>1447</v>
      </c>
      <c r="B22" s="7">
        <v>0.11276058852672577</v>
      </c>
      <c r="C22" s="7">
        <v>0.2243364006280899</v>
      </c>
      <c r="D22" s="7">
        <v>0.33590760827064514</v>
      </c>
      <c r="E22" s="7">
        <v>0.44647952914237976</v>
      </c>
      <c r="F22" s="7">
        <v>0.556696891784668</v>
      </c>
      <c r="G22" s="7">
        <v>0.6648969054222107</v>
      </c>
      <c r="H22" s="7">
        <v>0.8009602427482605</v>
      </c>
      <c r="I22" s="7">
        <v>0.8733505010604858</v>
      </c>
      <c r="J22" s="7">
        <v>0.9722992777824402</v>
      </c>
      <c r="K22" s="7">
        <v>1.0677742958068848</v>
      </c>
      <c r="L22" s="7">
        <v>1.201903223991394</v>
      </c>
      <c r="M22" s="7">
        <v>1.2487168312072754</v>
      </c>
      <c r="N22" s="7">
        <v>1.3338373899459839</v>
      </c>
      <c r="O22" s="7">
        <v>1.415897250175476</v>
      </c>
      <c r="P22" s="7">
        <v>1.4950075149536133</v>
      </c>
      <c r="Q22" s="7">
        <v>1.570690631866455</v>
      </c>
      <c r="R22" s="7">
        <v>1.6432198286056519</v>
      </c>
      <c r="S22" s="7">
        <v>1.7126548290252686</v>
      </c>
      <c r="T22" s="7">
        <v>1.779267430305481</v>
      </c>
      <c r="U22" s="7">
        <v>1.8431648015975952</v>
      </c>
      <c r="V22" s="7">
        <v>1.90432870388031</v>
      </c>
      <c r="W22" s="7">
        <v>1.9625800848007202</v>
      </c>
      <c r="X22" s="7">
        <v>2.0180575847625732</v>
      </c>
      <c r="Y22" s="7">
        <v>2.0708932876586914</v>
      </c>
      <c r="Z22" s="7">
        <v>2.121212959289551</v>
      </c>
      <c r="AA22" s="7">
        <v>2.339071035385132</v>
      </c>
      <c r="AB22" s="7">
        <v>2.509768486022949</v>
      </c>
      <c r="AC22" s="7">
        <v>2.643514633178711</v>
      </c>
      <c r="AD22" s="7">
        <v>2.7483081817626953</v>
      </c>
      <c r="AE22" s="7">
        <v>2.830416679382324</v>
      </c>
      <c r="AF22" s="7">
        <v>2.8947508335113525</v>
      </c>
      <c r="AG22" s="7">
        <v>2.9451582431793213</v>
      </c>
      <c r="AH22" s="7">
        <v>2.984653949737549</v>
      </c>
      <c r="AI22" s="7">
        <v>3.0155997276306152</v>
      </c>
      <c r="AK22" s="8">
        <v>20</v>
      </c>
      <c r="AL22" s="7">
        <v>0.09563835710287094</v>
      </c>
      <c r="AM22" s="7">
        <v>0.190907284617424</v>
      </c>
      <c r="AN22" s="7">
        <v>0.2869481146335602</v>
      </c>
      <c r="AO22" s="7">
        <v>0.3827292323112488</v>
      </c>
      <c r="AP22" s="7">
        <v>0.4788600504398346</v>
      </c>
      <c r="AQ22" s="7">
        <v>0.5736443996429443</v>
      </c>
      <c r="AR22" s="7">
        <v>0.6665231585502625</v>
      </c>
      <c r="AS22" s="7">
        <v>0.7571526765823364</v>
      </c>
      <c r="AT22" s="7">
        <v>0.8445124626159668</v>
      </c>
      <c r="AU22" s="7">
        <v>0.9289503693580627</v>
      </c>
      <c r="AV22" s="7">
        <v>1.0105096101760864</v>
      </c>
      <c r="AW22" s="7">
        <v>1.0893702507019043</v>
      </c>
      <c r="AX22" s="7">
        <v>1.1649565696716309</v>
      </c>
      <c r="AY22" s="7">
        <v>1.237936019897461</v>
      </c>
      <c r="AZ22" s="7">
        <v>1.3083984851837158</v>
      </c>
      <c r="BA22" s="7">
        <v>1.3758454322814941</v>
      </c>
      <c r="BB22" s="7">
        <v>1.4405306577682495</v>
      </c>
      <c r="BC22" s="7">
        <v>1.5024954080581665</v>
      </c>
      <c r="BD22" s="7">
        <v>1.5619933605194092</v>
      </c>
      <c r="BE22" s="7">
        <v>1.619114875793457</v>
      </c>
      <c r="BF22" s="7">
        <v>1.6738256216049194</v>
      </c>
      <c r="BG22" s="7">
        <v>1.7259310483932495</v>
      </c>
      <c r="BH22" s="7">
        <v>1.7755553722381592</v>
      </c>
      <c r="BI22" s="7">
        <v>1.8228164911270142</v>
      </c>
      <c r="BJ22" s="7">
        <v>1.8678271770477295</v>
      </c>
      <c r="BK22" s="7">
        <v>2.062699794769287</v>
      </c>
      <c r="BL22" s="7">
        <v>2.2153875827789307</v>
      </c>
      <c r="BM22" s="7">
        <v>2.335022449493408</v>
      </c>
      <c r="BN22" s="7">
        <v>2.4287595748901367</v>
      </c>
      <c r="BO22" s="7">
        <v>2.5022051334381104</v>
      </c>
      <c r="BP22" s="7">
        <v>2.5597517490386963</v>
      </c>
      <c r="BQ22" s="7">
        <v>2.6048407554626465</v>
      </c>
      <c r="BR22" s="7">
        <v>2.640169382095337</v>
      </c>
      <c r="BS22" s="7">
        <v>2.6678502559661865</v>
      </c>
    </row>
    <row r="23" spans="1:71" ht="12.75">
      <c r="A23" s="405" t="s">
        <v>1448</v>
      </c>
      <c r="B23" s="7">
        <v>0.11215149611234665</v>
      </c>
      <c r="C23" s="7">
        <v>0.22317031025886536</v>
      </c>
      <c r="D23" s="7">
        <v>0.3342193365097046</v>
      </c>
      <c r="E23" s="7">
        <v>0.444266676902771</v>
      </c>
      <c r="F23" s="7">
        <v>0.5539798140525818</v>
      </c>
      <c r="G23" s="7">
        <v>0.6617258191108704</v>
      </c>
      <c r="H23" s="7">
        <v>0.8009602427482605</v>
      </c>
      <c r="I23" s="7">
        <v>0.8693661689758301</v>
      </c>
      <c r="J23" s="7">
        <v>0.9679431915283203</v>
      </c>
      <c r="K23" s="7">
        <v>1.063071846961975</v>
      </c>
      <c r="L23" s="7">
        <v>1.201903223991394</v>
      </c>
      <c r="M23" s="7">
        <v>1.243373155593872</v>
      </c>
      <c r="N23" s="7">
        <v>1.3282225131988525</v>
      </c>
      <c r="O23" s="7">
        <v>1.4100342988967896</v>
      </c>
      <c r="P23" s="7">
        <v>1.488890290260315</v>
      </c>
      <c r="Q23" s="7">
        <v>1.56434166431427</v>
      </c>
      <c r="R23" s="7">
        <v>1.6366539001464844</v>
      </c>
      <c r="S23" s="7">
        <v>1.705894947052002</v>
      </c>
      <c r="T23" s="7">
        <v>1.7723346948623657</v>
      </c>
      <c r="U23" s="7">
        <v>1.8360477685928345</v>
      </c>
      <c r="V23" s="7">
        <v>1.8970372676849365</v>
      </c>
      <c r="W23" s="7">
        <v>1.955122470855713</v>
      </c>
      <c r="X23" s="7">
        <v>2.010441780090332</v>
      </c>
      <c r="Y23" s="7">
        <v>2.063126802444458</v>
      </c>
      <c r="Z23" s="7">
        <v>2.1133029460906982</v>
      </c>
      <c r="AA23" s="7">
        <v>2.3305397033691406</v>
      </c>
      <c r="AB23" s="7">
        <v>2.5007505416870117</v>
      </c>
      <c r="AC23" s="7">
        <v>2.634115219116211</v>
      </c>
      <c r="AD23" s="7">
        <v>2.738610029220581</v>
      </c>
      <c r="AE23" s="7">
        <v>2.8204843997955322</v>
      </c>
      <c r="AF23" s="7">
        <v>2.8846349716186523</v>
      </c>
      <c r="AG23" s="7">
        <v>2.934898614883423</v>
      </c>
      <c r="AH23" s="7">
        <v>2.9742817878723145</v>
      </c>
      <c r="AI23" s="7">
        <v>3.0051393508911133</v>
      </c>
      <c r="AK23" s="8">
        <v>21</v>
      </c>
      <c r="AL23" s="7">
        <v>0.09502965956926346</v>
      </c>
      <c r="AM23" s="7">
        <v>0.18974195420742035</v>
      </c>
      <c r="AN23" s="7">
        <v>0.285260945558548</v>
      </c>
      <c r="AO23" s="7">
        <v>0.3805178105831146</v>
      </c>
      <c r="AP23" s="7">
        <v>0.4761447608470917</v>
      </c>
      <c r="AQ23" s="7">
        <v>0.5704753398895264</v>
      </c>
      <c r="AR23" s="7">
        <v>0.662930428981781</v>
      </c>
      <c r="AS23" s="7">
        <v>0.7531709671020508</v>
      </c>
      <c r="AT23" s="7">
        <v>0.8401592373847961</v>
      </c>
      <c r="AU23" s="7">
        <v>0.9242510199546814</v>
      </c>
      <c r="AV23" s="7">
        <v>1.0054703950881958</v>
      </c>
      <c r="AW23" s="7">
        <v>1.084030270576477</v>
      </c>
      <c r="AX23" s="7">
        <v>1.1593453884124756</v>
      </c>
      <c r="AY23" s="7">
        <v>1.2320771217346191</v>
      </c>
      <c r="AZ23" s="7">
        <v>1.3022854328155518</v>
      </c>
      <c r="BA23" s="7">
        <v>1.3695008754730225</v>
      </c>
      <c r="BB23" s="7">
        <v>1.4339693784713745</v>
      </c>
      <c r="BC23" s="7">
        <v>1.495740294456482</v>
      </c>
      <c r="BD23" s="7">
        <v>1.555065631866455</v>
      </c>
      <c r="BE23" s="7">
        <v>1.612002968788147</v>
      </c>
      <c r="BF23" s="7">
        <v>1.6665393114089966</v>
      </c>
      <c r="BG23" s="7">
        <v>1.7184789180755615</v>
      </c>
      <c r="BH23" s="7">
        <v>1.7679450511932373</v>
      </c>
      <c r="BI23" s="7">
        <v>1.8150557279586792</v>
      </c>
      <c r="BJ23" s="7">
        <v>1.859923005104065</v>
      </c>
      <c r="BK23" s="7">
        <v>2.0541749000549316</v>
      </c>
      <c r="BL23" s="7">
        <v>2.206376314163208</v>
      </c>
      <c r="BM23" s="7">
        <v>2.3256301879882812</v>
      </c>
      <c r="BN23" s="7">
        <v>2.4190688133239746</v>
      </c>
      <c r="BO23" s="7">
        <v>2.4922802448272705</v>
      </c>
      <c r="BP23" s="7">
        <v>2.5496435165405273</v>
      </c>
      <c r="BQ23" s="7">
        <v>2.5945889949798584</v>
      </c>
      <c r="BR23" s="7">
        <v>2.629805088043213</v>
      </c>
      <c r="BS23" s="7">
        <v>2.657397747039795</v>
      </c>
    </row>
    <row r="24" spans="1:71" ht="12.75">
      <c r="A24" s="405" t="s">
        <v>1449</v>
      </c>
      <c r="B24" s="7">
        <v>0.10524555295705795</v>
      </c>
      <c r="C24" s="7">
        <v>0.20962293446063995</v>
      </c>
      <c r="D24" s="7">
        <v>0.3143104314804077</v>
      </c>
      <c r="E24" s="7">
        <v>0.4183005690574646</v>
      </c>
      <c r="F24" s="7">
        <v>0.5222591161727905</v>
      </c>
      <c r="G24" s="7">
        <v>0.6243996024131775</v>
      </c>
      <c r="H24" s="7">
        <v>0.8009602427482605</v>
      </c>
      <c r="I24" s="7">
        <v>0.8215426802635193</v>
      </c>
      <c r="J24" s="7">
        <v>0.9151788353919983</v>
      </c>
      <c r="K24" s="7">
        <v>1.0055760145187378</v>
      </c>
      <c r="L24" s="7">
        <v>1.2018914222717285</v>
      </c>
      <c r="M24" s="7">
        <v>1.1771490573883057</v>
      </c>
      <c r="N24" s="7">
        <v>1.2578446865081787</v>
      </c>
      <c r="O24" s="7">
        <v>1.335636019706726</v>
      </c>
      <c r="P24" s="7">
        <v>1.4107234477996826</v>
      </c>
      <c r="Q24" s="7">
        <v>1.4825160503387451</v>
      </c>
      <c r="R24" s="7">
        <v>1.551358938217163</v>
      </c>
      <c r="S24" s="7">
        <v>1.617245078086853</v>
      </c>
      <c r="T24" s="7">
        <v>1.6804639101028442</v>
      </c>
      <c r="U24" s="7">
        <v>1.7411481142044067</v>
      </c>
      <c r="V24" s="7">
        <v>1.7992370128631592</v>
      </c>
      <c r="W24" s="7">
        <v>1.8545597791671753</v>
      </c>
      <c r="X24" s="7">
        <v>1.9072481393814087</v>
      </c>
      <c r="Y24" s="7">
        <v>1.9574275016784668</v>
      </c>
      <c r="Z24" s="7">
        <v>2.0052173137664795</v>
      </c>
      <c r="AA24" s="7">
        <v>2.2121224403381348</v>
      </c>
      <c r="AB24" s="7">
        <v>2.3742382526397705</v>
      </c>
      <c r="AC24" s="7">
        <v>2.5012600421905518</v>
      </c>
      <c r="AD24" s="7">
        <v>2.600785255432129</v>
      </c>
      <c r="AE24" s="7">
        <v>2.6787657737731934</v>
      </c>
      <c r="AF24" s="7">
        <v>2.73986554145813</v>
      </c>
      <c r="AG24" s="7">
        <v>2.7877390384674072</v>
      </c>
      <c r="AH24" s="7">
        <v>2.825248956680298</v>
      </c>
      <c r="AI24" s="7">
        <v>2.8546388149261475</v>
      </c>
      <c r="AK24" s="8">
        <v>22</v>
      </c>
      <c r="AL24" s="7">
        <v>0.08812165260314941</v>
      </c>
      <c r="AM24" s="7">
        <v>0.1761905699968338</v>
      </c>
      <c r="AN24" s="7">
        <v>0.2653461694717407</v>
      </c>
      <c r="AO24" s="7">
        <v>0.3545440435409546</v>
      </c>
      <c r="AP24" s="7">
        <v>0.44441473484039307</v>
      </c>
      <c r="AQ24" s="7">
        <v>0.5331382155418396</v>
      </c>
      <c r="AR24" s="7">
        <v>0.6202501654624939</v>
      </c>
      <c r="AS24" s="7">
        <v>0.7053335309028625</v>
      </c>
      <c r="AT24" s="7">
        <v>0.7873795628547668</v>
      </c>
      <c r="AU24" s="7">
        <v>0.866738498210907</v>
      </c>
      <c r="AV24" s="7">
        <v>0.9435171484947205</v>
      </c>
      <c r="AW24" s="7">
        <v>1.017786979675293</v>
      </c>
      <c r="AX24" s="7">
        <v>1.0889474153518677</v>
      </c>
      <c r="AY24" s="7">
        <v>1.1576576232910156</v>
      </c>
      <c r="AZ24" s="7">
        <v>1.224096417427063</v>
      </c>
      <c r="BA24" s="7">
        <v>1.2876520156860352</v>
      </c>
      <c r="BB24" s="7">
        <v>1.3486502170562744</v>
      </c>
      <c r="BC24" s="7">
        <v>1.4070653915405273</v>
      </c>
      <c r="BD24" s="7">
        <v>1.463168740272522</v>
      </c>
      <c r="BE24" s="7">
        <v>1.5170766115188599</v>
      </c>
      <c r="BF24" s="7">
        <v>1.5687116384506226</v>
      </c>
      <c r="BG24" s="7">
        <v>1.6178878545761108</v>
      </c>
      <c r="BH24" s="7">
        <v>1.6647224426269531</v>
      </c>
      <c r="BI24" s="7">
        <v>1.7093267440795898</v>
      </c>
      <c r="BJ24" s="7">
        <v>1.7518070936203003</v>
      </c>
      <c r="BK24" s="7">
        <v>1.9357246160507202</v>
      </c>
      <c r="BL24" s="7">
        <v>2.0798287391662598</v>
      </c>
      <c r="BM24" s="7">
        <v>2.1927382946014404</v>
      </c>
      <c r="BN24" s="7">
        <v>2.281205892562866</v>
      </c>
      <c r="BO24" s="7">
        <v>2.350522518157959</v>
      </c>
      <c r="BP24" s="7">
        <v>2.4048337936401367</v>
      </c>
      <c r="BQ24" s="7">
        <v>2.447388172149658</v>
      </c>
      <c r="BR24" s="7">
        <v>2.4807307720184326</v>
      </c>
      <c r="BS24" s="7">
        <v>2.5068554878234863</v>
      </c>
    </row>
    <row r="25" spans="1:71" ht="12.75">
      <c r="A25" s="405" t="s">
        <v>1450</v>
      </c>
      <c r="B25" s="7">
        <v>0.1053578183054924</v>
      </c>
      <c r="C25" s="7">
        <v>0.20986071228981018</v>
      </c>
      <c r="D25" s="7">
        <v>0.3146994113922119</v>
      </c>
      <c r="E25" s="7">
        <v>0.4188590347766876</v>
      </c>
      <c r="F25" s="7">
        <v>0.5229781270027161</v>
      </c>
      <c r="G25" s="7">
        <v>0.625325620174408</v>
      </c>
      <c r="H25" s="7">
        <v>0.8009602427482605</v>
      </c>
      <c r="I25" s="7">
        <v>0.8228941559791565</v>
      </c>
      <c r="J25" s="7">
        <v>0.9167565703392029</v>
      </c>
      <c r="K25" s="7">
        <v>1.0073776245117188</v>
      </c>
      <c r="L25" s="7">
        <v>1.2018914222717285</v>
      </c>
      <c r="M25" s="7">
        <v>1.1793267726898193</v>
      </c>
      <c r="N25" s="7">
        <v>1.2602430582046509</v>
      </c>
      <c r="O25" s="7">
        <v>1.3382842540740967</v>
      </c>
      <c r="P25" s="7">
        <v>1.4135768413543701</v>
      </c>
      <c r="Q25" s="7">
        <v>1.485602855682373</v>
      </c>
      <c r="R25" s="7">
        <v>1.554657220840454</v>
      </c>
      <c r="S25" s="7">
        <v>1.620765209197998</v>
      </c>
      <c r="T25" s="7">
        <v>1.6842106580734253</v>
      </c>
      <c r="U25" s="7">
        <v>1.7450963258743286</v>
      </c>
      <c r="V25" s="7">
        <v>1.8033878803253174</v>
      </c>
      <c r="W25" s="7">
        <v>1.8589037656784058</v>
      </c>
      <c r="X25" s="7">
        <v>1.9117759466171265</v>
      </c>
      <c r="Y25" s="7">
        <v>1.9621304273605347</v>
      </c>
      <c r="Z25" s="7">
        <v>2.010087013244629</v>
      </c>
      <c r="AA25" s="7">
        <v>2.217714548110962</v>
      </c>
      <c r="AB25" s="7">
        <v>2.3803958892822266</v>
      </c>
      <c r="AC25" s="7">
        <v>2.5078611373901367</v>
      </c>
      <c r="AD25" s="7">
        <v>2.6077334880828857</v>
      </c>
      <c r="AE25" s="7">
        <v>2.685986042022705</v>
      </c>
      <c r="AF25" s="7">
        <v>2.7472989559173584</v>
      </c>
      <c r="AG25" s="7">
        <v>2.7953391075134277</v>
      </c>
      <c r="AH25" s="7">
        <v>2.832979917526245</v>
      </c>
      <c r="AI25" s="7">
        <v>2.8624725341796875</v>
      </c>
      <c r="AK25" s="8">
        <v>23</v>
      </c>
      <c r="AL25" s="7">
        <v>0.08823500573635101</v>
      </c>
      <c r="AM25" s="7">
        <v>0.17643044888973236</v>
      </c>
      <c r="AN25" s="7">
        <v>0.26573824882507324</v>
      </c>
      <c r="AO25" s="7">
        <v>0.35510653257369995</v>
      </c>
      <c r="AP25" s="7">
        <v>0.4451386630535126</v>
      </c>
      <c r="AQ25" s="7">
        <v>0.5340699553489685</v>
      </c>
      <c r="AR25" s="7">
        <v>0.6213816404342651</v>
      </c>
      <c r="AS25" s="7">
        <v>0.7066922783851624</v>
      </c>
      <c r="AT25" s="7">
        <v>0.7889652848243713</v>
      </c>
      <c r="AU25" s="7">
        <v>0.8685488104820251</v>
      </c>
      <c r="AV25" s="7">
        <v>0.9455118775367737</v>
      </c>
      <c r="AW25" s="7">
        <v>1.0199745893478394</v>
      </c>
      <c r="AX25" s="7">
        <v>1.0913562774658203</v>
      </c>
      <c r="AY25" s="7">
        <v>1.1603169441223145</v>
      </c>
      <c r="AZ25" s="7">
        <v>1.2269612550735474</v>
      </c>
      <c r="BA25" s="7">
        <v>1.2907509803771973</v>
      </c>
      <c r="BB25" s="7">
        <v>1.3519611358642578</v>
      </c>
      <c r="BC25" s="7">
        <v>1.4105983972549438</v>
      </c>
      <c r="BD25" s="7">
        <v>1.4669289588928223</v>
      </c>
      <c r="BE25" s="7">
        <v>1.52103853225708</v>
      </c>
      <c r="BF25" s="7">
        <v>1.5728766918182373</v>
      </c>
      <c r="BG25" s="7">
        <v>1.622246503829956</v>
      </c>
      <c r="BH25" s="7">
        <v>1.6692652702331543</v>
      </c>
      <c r="BI25" s="7">
        <v>1.7140450477600098</v>
      </c>
      <c r="BJ25" s="7">
        <v>1.7566925287246704</v>
      </c>
      <c r="BK25" s="7">
        <v>1.9413334131240845</v>
      </c>
      <c r="BL25" s="7">
        <v>2.0860044956207275</v>
      </c>
      <c r="BM25" s="7">
        <v>2.1993579864501953</v>
      </c>
      <c r="BN25" s="7">
        <v>2.2881736755371094</v>
      </c>
      <c r="BO25" s="7">
        <v>2.3577630519866943</v>
      </c>
      <c r="BP25" s="7">
        <v>2.412287950515747</v>
      </c>
      <c r="BQ25" s="7">
        <v>2.455009937286377</v>
      </c>
      <c r="BR25" s="7">
        <v>2.4884836673736572</v>
      </c>
      <c r="BS25" s="7">
        <v>2.5147111415863037</v>
      </c>
    </row>
    <row r="26" spans="1:71" ht="12.75">
      <c r="A26" s="405" t="s">
        <v>1451</v>
      </c>
      <c r="B26" s="7">
        <v>0.10544010251760483</v>
      </c>
      <c r="C26" s="7">
        <v>0.2100440263748169</v>
      </c>
      <c r="D26" s="7">
        <v>0.3149753510951996</v>
      </c>
      <c r="E26" s="7">
        <v>0.4192235469818115</v>
      </c>
      <c r="F26" s="7">
        <v>0.5234183073043823</v>
      </c>
      <c r="G26" s="7">
        <v>0.6258825659751892</v>
      </c>
      <c r="H26" s="7">
        <v>0.8005723357200623</v>
      </c>
      <c r="I26" s="7">
        <v>0.8236709237098694</v>
      </c>
      <c r="J26" s="7">
        <v>0.9176649451255798</v>
      </c>
      <c r="K26" s="7">
        <v>1.0084211826324463</v>
      </c>
      <c r="L26" s="7">
        <v>1.2018914222717285</v>
      </c>
      <c r="M26" s="7">
        <v>1.1805894374847412</v>
      </c>
      <c r="N26" s="7">
        <v>1.2616336345672607</v>
      </c>
      <c r="O26" s="7">
        <v>1.3398112058639526</v>
      </c>
      <c r="P26" s="7">
        <v>1.4152241945266724</v>
      </c>
      <c r="Q26" s="7">
        <v>1.4873859882354736</v>
      </c>
      <c r="R26" s="7">
        <v>1.5565615892410278</v>
      </c>
      <c r="S26" s="7">
        <v>1.622802734375</v>
      </c>
      <c r="T26" s="7">
        <v>1.6863734722137451</v>
      </c>
      <c r="U26" s="7">
        <v>1.7473739385604858</v>
      </c>
      <c r="V26" s="7">
        <v>1.8057788610458374</v>
      </c>
      <c r="W26" s="7">
        <v>1.8614025115966797</v>
      </c>
      <c r="X26" s="7">
        <v>1.9143774509429932</v>
      </c>
      <c r="Y26" s="7">
        <v>1.9648298025131226</v>
      </c>
      <c r="Z26" s="7">
        <v>2.0128798484802246</v>
      </c>
      <c r="AA26" s="7">
        <v>2.2209105491638184</v>
      </c>
      <c r="AB26" s="7">
        <v>2.383908271789551</v>
      </c>
      <c r="AC26" s="7">
        <v>2.5116212368011475</v>
      </c>
      <c r="AD26" s="7">
        <v>2.611687660217285</v>
      </c>
      <c r="AE26" s="7">
        <v>2.6900923252105713</v>
      </c>
      <c r="AF26" s="7">
        <v>2.7515244483947754</v>
      </c>
      <c r="AG26" s="7">
        <v>2.7996580600738525</v>
      </c>
      <c r="AH26" s="7">
        <v>2.837372064590454</v>
      </c>
      <c r="AI26" s="7">
        <v>2.866921901702881</v>
      </c>
      <c r="AK26" s="8">
        <v>24</v>
      </c>
      <c r="AL26" s="7">
        <v>0.0883178785443306</v>
      </c>
      <c r="AM26" s="7">
        <v>0.176614910364151</v>
      </c>
      <c r="AN26" s="7">
        <v>0.2660158574581146</v>
      </c>
      <c r="AO26" s="7">
        <v>0.35547325015068054</v>
      </c>
      <c r="AP26" s="7">
        <v>0.44558149576187134</v>
      </c>
      <c r="AQ26" s="7">
        <v>0.5346300601959229</v>
      </c>
      <c r="AR26" s="7">
        <v>0.622046172618866</v>
      </c>
      <c r="AS26" s="7">
        <v>0.70747309923172</v>
      </c>
      <c r="AT26" s="7">
        <v>0.7898781299591064</v>
      </c>
      <c r="AU26" s="7">
        <v>0.8695971965789795</v>
      </c>
      <c r="AV26" s="7">
        <v>0.9466623067855835</v>
      </c>
      <c r="AW26" s="7">
        <v>1.0212428569793701</v>
      </c>
      <c r="AX26" s="7">
        <v>1.0927528142929077</v>
      </c>
      <c r="AY26" s="7">
        <v>1.161850094795227</v>
      </c>
      <c r="AZ26" s="7">
        <v>1.228615164756775</v>
      </c>
      <c r="BA26" s="7">
        <v>1.2925409078598022</v>
      </c>
      <c r="BB26" s="7">
        <v>1.353872537612915</v>
      </c>
      <c r="BC26" s="7">
        <v>1.412643313407898</v>
      </c>
      <c r="BD26" s="7">
        <v>1.4690994024276733</v>
      </c>
      <c r="BE26" s="7">
        <v>1.5233240127563477</v>
      </c>
      <c r="BF26" s="7">
        <v>1.5752756595611572</v>
      </c>
      <c r="BG26" s="7">
        <v>1.624753475189209</v>
      </c>
      <c r="BH26" s="7">
        <v>1.671875238418579</v>
      </c>
      <c r="BI26" s="7">
        <v>1.7167531251907349</v>
      </c>
      <c r="BJ26" s="7">
        <v>1.7594939470291138</v>
      </c>
      <c r="BK26" s="7">
        <v>1.944539189338684</v>
      </c>
      <c r="BL26" s="7">
        <v>2.089527130126953</v>
      </c>
      <c r="BM26" s="7">
        <v>2.2031290531158447</v>
      </c>
      <c r="BN26" s="7">
        <v>2.2921390533447266</v>
      </c>
      <c r="BO26" s="7">
        <v>2.3618807792663574</v>
      </c>
      <c r="BP26" s="7">
        <v>2.41652512550354</v>
      </c>
      <c r="BQ26" s="7">
        <v>2.4593405723571777</v>
      </c>
      <c r="BR26" s="7">
        <v>2.492887496948242</v>
      </c>
      <c r="BS26" s="7">
        <v>2.519172430038452</v>
      </c>
    </row>
    <row r="27" spans="1:71" ht="12.75">
      <c r="A27" s="405" t="s">
        <v>1452</v>
      </c>
      <c r="B27" s="7">
        <v>0.10552530735731125</v>
      </c>
      <c r="C27" s="7">
        <v>0.21023346483707428</v>
      </c>
      <c r="D27" s="7">
        <v>0.31527233123779297</v>
      </c>
      <c r="E27" s="7">
        <v>0.41959571838378906</v>
      </c>
      <c r="F27" s="7">
        <v>0.5238574743270874</v>
      </c>
      <c r="G27" s="7">
        <v>0.6264116764068604</v>
      </c>
      <c r="H27" s="7">
        <v>0.8005723357200623</v>
      </c>
      <c r="I27" s="7">
        <v>0.824398398399353</v>
      </c>
      <c r="J27" s="7">
        <v>0.918490469455719</v>
      </c>
      <c r="K27" s="7">
        <v>1.009347915649414</v>
      </c>
      <c r="L27" s="7">
        <v>1.2018914222717285</v>
      </c>
      <c r="M27" s="7">
        <v>1.1817071437835693</v>
      </c>
      <c r="N27" s="7">
        <v>1.262866735458374</v>
      </c>
      <c r="O27" s="7">
        <v>1.341164469718933</v>
      </c>
      <c r="P27" s="7">
        <v>1.4166737794876099</v>
      </c>
      <c r="Q27" s="7">
        <v>1.4889378547668457</v>
      </c>
      <c r="R27" s="7">
        <v>1.558214545249939</v>
      </c>
      <c r="S27" s="7">
        <v>1.624564528465271</v>
      </c>
      <c r="T27" s="7">
        <v>1.6882511377334595</v>
      </c>
      <c r="U27" s="7">
        <v>1.7493418455123901</v>
      </c>
      <c r="V27" s="7">
        <v>1.8078340291976929</v>
      </c>
      <c r="W27" s="7">
        <v>1.8635408878326416</v>
      </c>
      <c r="X27" s="7">
        <v>1.9165949821472168</v>
      </c>
      <c r="Y27" s="7">
        <v>1.9671226739883423</v>
      </c>
      <c r="Z27" s="7">
        <v>2.015244483947754</v>
      </c>
      <c r="AA27" s="7">
        <v>2.223585844039917</v>
      </c>
      <c r="AB27" s="7">
        <v>2.386826992034912</v>
      </c>
      <c r="AC27" s="7">
        <v>2.51473069190979</v>
      </c>
      <c r="AD27" s="7">
        <v>2.6149468421936035</v>
      </c>
      <c r="AE27" s="7">
        <v>2.6934685707092285</v>
      </c>
      <c r="AF27" s="7">
        <v>2.7549924850463867</v>
      </c>
      <c r="AG27" s="7">
        <v>2.8031980991363525</v>
      </c>
      <c r="AH27" s="7">
        <v>2.840968608856201</v>
      </c>
      <c r="AI27" s="7">
        <v>2.8705625534057617</v>
      </c>
      <c r="AK27" s="8">
        <v>25</v>
      </c>
      <c r="AL27" s="7">
        <v>0.08840346336364746</v>
      </c>
      <c r="AM27" s="7">
        <v>0.17680510878562927</v>
      </c>
      <c r="AN27" s="7">
        <v>0.26631397008895874</v>
      </c>
      <c r="AO27" s="7">
        <v>0.3558468520641327</v>
      </c>
      <c r="AP27" s="7">
        <v>0.4460224211215973</v>
      </c>
      <c r="AQ27" s="7">
        <v>0.5351611971855164</v>
      </c>
      <c r="AR27" s="7">
        <v>0.6226717233657837</v>
      </c>
      <c r="AS27" s="7">
        <v>0.7082031965255737</v>
      </c>
      <c r="AT27" s="7">
        <v>0.7907065749168396</v>
      </c>
      <c r="AU27" s="7">
        <v>0.8705270290374756</v>
      </c>
      <c r="AV27" s="7">
        <v>0.9476784467697144</v>
      </c>
      <c r="AW27" s="7">
        <v>1.0223641395568848</v>
      </c>
      <c r="AX27" s="7">
        <v>1.093989610671997</v>
      </c>
      <c r="AY27" s="7">
        <v>1.1632074117660522</v>
      </c>
      <c r="AZ27" s="7">
        <v>1.2300689220428467</v>
      </c>
      <c r="BA27" s="7">
        <v>1.2940970659255981</v>
      </c>
      <c r="BB27" s="7">
        <v>1.355530023574829</v>
      </c>
      <c r="BC27" s="7">
        <v>1.414409875869751</v>
      </c>
      <c r="BD27" s="7">
        <v>1.4709819555282593</v>
      </c>
      <c r="BE27" s="7">
        <v>1.5252970457077026</v>
      </c>
      <c r="BF27" s="7">
        <v>1.5773361921310425</v>
      </c>
      <c r="BG27" s="7">
        <v>1.6268972158432007</v>
      </c>
      <c r="BH27" s="7">
        <v>1.674098253250122</v>
      </c>
      <c r="BI27" s="7">
        <v>1.7190515995025635</v>
      </c>
      <c r="BJ27" s="7">
        <v>1.7618643045425415</v>
      </c>
      <c r="BK27" s="7">
        <v>1.9472209215164185</v>
      </c>
      <c r="BL27" s="7">
        <v>2.0924527645111084</v>
      </c>
      <c r="BM27" s="7">
        <v>2.2062456607818604</v>
      </c>
      <c r="BN27" s="7">
        <v>2.295405626296997</v>
      </c>
      <c r="BO27" s="7">
        <v>2.365264654159546</v>
      </c>
      <c r="BP27" s="7">
        <v>2.4200010299682617</v>
      </c>
      <c r="BQ27" s="7">
        <v>2.462888479232788</v>
      </c>
      <c r="BR27" s="7">
        <v>2.4964919090270996</v>
      </c>
      <c r="BS27" s="7">
        <v>2.5228209495544434</v>
      </c>
    </row>
    <row r="28" spans="1:71" ht="12.75">
      <c r="A28" s="405" t="s">
        <v>1453</v>
      </c>
      <c r="B28" s="7">
        <v>0.10560952872037888</v>
      </c>
      <c r="C28" s="7">
        <v>0.21041524410247803</v>
      </c>
      <c r="D28" s="7">
        <v>0.31552428007125854</v>
      </c>
      <c r="E28" s="7">
        <v>0.41994109749794006</v>
      </c>
      <c r="F28" s="7">
        <v>0.5242775678634644</v>
      </c>
      <c r="G28" s="7">
        <v>0.6269297003746033</v>
      </c>
      <c r="H28" s="7">
        <v>0.7986820340156555</v>
      </c>
      <c r="I28" s="7">
        <v>0.8250865340232849</v>
      </c>
      <c r="J28" s="7">
        <v>0.9192767143249512</v>
      </c>
      <c r="K28" s="7">
        <v>1.0102331638336182</v>
      </c>
      <c r="L28" s="7">
        <v>1.1999815702438354</v>
      </c>
      <c r="M28" s="7">
        <v>1.1827610731124878</v>
      </c>
      <c r="N28" s="7">
        <v>1.2640146017074585</v>
      </c>
      <c r="O28" s="7">
        <v>1.3424127101898193</v>
      </c>
      <c r="P28" s="7">
        <v>1.4180054664611816</v>
      </c>
      <c r="Q28" s="7">
        <v>1.490370750427246</v>
      </c>
      <c r="R28" s="7">
        <v>1.5597376823425293</v>
      </c>
      <c r="S28" s="7">
        <v>1.6261869668960571</v>
      </c>
      <c r="T28" s="7">
        <v>1.68996262550354</v>
      </c>
      <c r="U28" s="7">
        <v>1.7511389255523682</v>
      </c>
      <c r="V28" s="7">
        <v>1.8097156286239624</v>
      </c>
      <c r="W28" s="7">
        <v>1.865502953529358</v>
      </c>
      <c r="X28" s="7">
        <v>1.9186336994171143</v>
      </c>
      <c r="Y28" s="7">
        <v>1.9692344665527344</v>
      </c>
      <c r="Z28" s="7">
        <v>2.017425537109375</v>
      </c>
      <c r="AA28" s="7">
        <v>2.2260682582855225</v>
      </c>
      <c r="AB28" s="7">
        <v>2.389545202255249</v>
      </c>
      <c r="AC28" s="7">
        <v>2.5176336765289307</v>
      </c>
      <c r="AD28" s="7">
        <v>2.617994785308838</v>
      </c>
      <c r="AE28" s="7">
        <v>2.696629762649536</v>
      </c>
      <c r="AF28" s="7">
        <v>2.758242607116699</v>
      </c>
      <c r="AG28" s="7">
        <v>2.8065178394317627</v>
      </c>
      <c r="AH28" s="7">
        <v>2.8443429470062256</v>
      </c>
      <c r="AI28" s="7">
        <v>2.8739795684814453</v>
      </c>
      <c r="AK28" s="8">
        <v>26</v>
      </c>
      <c r="AL28" s="7">
        <v>0.08848769217729568</v>
      </c>
      <c r="AM28" s="7">
        <v>0.17698688805103302</v>
      </c>
      <c r="AN28" s="7">
        <v>0.2665659189224243</v>
      </c>
      <c r="AO28" s="7">
        <v>0.3561922609806061</v>
      </c>
      <c r="AP28" s="7">
        <v>0.44644254446029663</v>
      </c>
      <c r="AQ28" s="7">
        <v>0.5356792211532593</v>
      </c>
      <c r="AR28" s="7">
        <v>0.6232679486274719</v>
      </c>
      <c r="AS28" s="7">
        <v>0.7088913917541504</v>
      </c>
      <c r="AT28" s="7">
        <v>0.7914928197860718</v>
      </c>
      <c r="AU28" s="7">
        <v>0.8714123964309692</v>
      </c>
      <c r="AV28" s="7">
        <v>0.948643684387207</v>
      </c>
      <c r="AW28" s="7">
        <v>1.0234181880950928</v>
      </c>
      <c r="AX28" s="7">
        <v>1.095137596130371</v>
      </c>
      <c r="AY28" s="7">
        <v>1.1644556522369385</v>
      </c>
      <c r="AZ28" s="7">
        <v>1.231400728225708</v>
      </c>
      <c r="BA28" s="7">
        <v>1.295530080795288</v>
      </c>
      <c r="BB28" s="7">
        <v>1.357053279876709</v>
      </c>
      <c r="BC28" s="7">
        <v>1.416032314300537</v>
      </c>
      <c r="BD28" s="7">
        <v>1.4726935625076294</v>
      </c>
      <c r="BE28" s="7">
        <v>1.5270942449569702</v>
      </c>
      <c r="BF28" s="7">
        <v>1.579217791557312</v>
      </c>
      <c r="BG28" s="7">
        <v>1.6288594007492065</v>
      </c>
      <c r="BH28" s="7">
        <v>1.676137089729309</v>
      </c>
      <c r="BI28" s="7">
        <v>1.7211633920669556</v>
      </c>
      <c r="BJ28" s="7">
        <v>1.7640457153320312</v>
      </c>
      <c r="BK28" s="7">
        <v>1.949703335762024</v>
      </c>
      <c r="BL28" s="7">
        <v>2.0951709747314453</v>
      </c>
      <c r="BM28" s="7">
        <v>2.209148645401001</v>
      </c>
      <c r="BN28" s="7">
        <v>2.2984533309936523</v>
      </c>
      <c r="BO28" s="7">
        <v>2.3684258460998535</v>
      </c>
      <c r="BP28" s="7">
        <v>2.423251152038574</v>
      </c>
      <c r="BQ28" s="7">
        <v>2.4662082195281982</v>
      </c>
      <c r="BR28" s="7">
        <v>2.499866247177124</v>
      </c>
      <c r="BS28" s="7">
        <v>2.526238203048706</v>
      </c>
    </row>
    <row r="29" spans="1:71" ht="12.75">
      <c r="A29" s="405" t="s">
        <v>1454</v>
      </c>
      <c r="B29" s="7">
        <v>0.10376404970884323</v>
      </c>
      <c r="C29" s="7">
        <v>0.2070700079202652</v>
      </c>
      <c r="D29" s="7">
        <v>0.31161946058273315</v>
      </c>
      <c r="E29" s="7">
        <v>0.4162141680717468</v>
      </c>
      <c r="F29" s="7">
        <v>0.5206784605979919</v>
      </c>
      <c r="G29" s="7">
        <v>0.6235049366950989</v>
      </c>
      <c r="H29" s="7">
        <v>0.797504723072052</v>
      </c>
      <c r="I29" s="7">
        <v>0.8218464255332947</v>
      </c>
      <c r="J29" s="7">
        <v>0.9159174561500549</v>
      </c>
      <c r="K29" s="7">
        <v>1.006640076637268</v>
      </c>
      <c r="L29" s="7">
        <v>1.1986526250839233</v>
      </c>
      <c r="M29" s="7">
        <v>1.1785045862197876</v>
      </c>
      <c r="N29" s="7">
        <v>1.2595094442367554</v>
      </c>
      <c r="O29" s="7">
        <v>1.3376587629318237</v>
      </c>
      <c r="P29" s="7">
        <v>1.4129602909088135</v>
      </c>
      <c r="Q29" s="7">
        <v>1.4851032495498657</v>
      </c>
      <c r="R29" s="7">
        <v>1.5542434453964233</v>
      </c>
      <c r="S29" s="7">
        <v>1.620556116104126</v>
      </c>
      <c r="T29" s="7">
        <v>1.6841721534729004</v>
      </c>
      <c r="U29" s="7">
        <v>1.7450450658798218</v>
      </c>
      <c r="V29" s="7">
        <v>1.8033740520477295</v>
      </c>
      <c r="W29" s="7">
        <v>1.8589255809783936</v>
      </c>
      <c r="X29" s="7">
        <v>1.9118316173553467</v>
      </c>
      <c r="Y29" s="7">
        <v>1.9622184038162231</v>
      </c>
      <c r="Z29" s="7">
        <v>2.0102059841156006</v>
      </c>
      <c r="AA29" s="7">
        <v>2.2179665565490723</v>
      </c>
      <c r="AB29" s="7">
        <v>2.3807525634765625</v>
      </c>
      <c r="AC29" s="7">
        <v>2.5082995891571045</v>
      </c>
      <c r="AD29" s="7">
        <v>2.608236074447632</v>
      </c>
      <c r="AE29" s="7">
        <v>2.6865386962890625</v>
      </c>
      <c r="AF29" s="7">
        <v>2.7478911876678467</v>
      </c>
      <c r="AG29" s="7">
        <v>2.79596209526062</v>
      </c>
      <c r="AH29" s="7">
        <v>2.833627223968506</v>
      </c>
      <c r="AI29" s="7">
        <v>2.8631389141082764</v>
      </c>
      <c r="AK29" s="8">
        <v>27</v>
      </c>
      <c r="AL29" s="7">
        <v>0.08662530779838562</v>
      </c>
      <c r="AM29" s="7">
        <v>0.17360864579677582</v>
      </c>
      <c r="AN29" s="7">
        <v>0.2626127600669861</v>
      </c>
      <c r="AO29" s="7">
        <v>0.35240238904953003</v>
      </c>
      <c r="AP29" s="7">
        <v>0.44276657700538635</v>
      </c>
      <c r="AQ29" s="7">
        <v>0.5321643352508545</v>
      </c>
      <c r="AR29" s="7">
        <v>0.619957447052002</v>
      </c>
      <c r="AS29" s="7">
        <v>0.705536425113678</v>
      </c>
      <c r="AT29" s="7">
        <v>0.7880073189735413</v>
      </c>
      <c r="AU29" s="7">
        <v>0.8676820993423462</v>
      </c>
      <c r="AV29" s="7">
        <v>0.9444977641105652</v>
      </c>
      <c r="AW29" s="7">
        <v>1.019004225730896</v>
      </c>
      <c r="AX29" s="7">
        <v>1.0904656648635864</v>
      </c>
      <c r="AY29" s="7">
        <v>1.159525752067566</v>
      </c>
      <c r="AZ29" s="7">
        <v>1.2261711359024048</v>
      </c>
      <c r="BA29" s="7">
        <v>1.2900700569152832</v>
      </c>
      <c r="BB29" s="7">
        <v>1.3513587713241577</v>
      </c>
      <c r="BC29" s="7">
        <v>1.410193920135498</v>
      </c>
      <c r="BD29" s="7">
        <v>1.4666883945465088</v>
      </c>
      <c r="BE29" s="7">
        <v>1.5207788944244385</v>
      </c>
      <c r="BF29" s="7">
        <v>1.572648525238037</v>
      </c>
      <c r="BG29" s="7">
        <v>1.6220481395721436</v>
      </c>
      <c r="BH29" s="7">
        <v>1.6690953969955444</v>
      </c>
      <c r="BI29" s="7">
        <v>1.7139023542404175</v>
      </c>
      <c r="BJ29" s="7">
        <v>1.756575584411621</v>
      </c>
      <c r="BK29" s="7">
        <v>1.941328525543213</v>
      </c>
      <c r="BL29" s="7">
        <v>2.086087226867676</v>
      </c>
      <c r="BM29" s="7">
        <v>2.199509620666504</v>
      </c>
      <c r="BN29" s="7">
        <v>2.288378953933716</v>
      </c>
      <c r="BO29" s="7">
        <v>2.3580105304718018</v>
      </c>
      <c r="BP29" s="7">
        <v>2.4125685691833496</v>
      </c>
      <c r="BQ29" s="7">
        <v>2.4553163051605225</v>
      </c>
      <c r="BR29" s="7">
        <v>2.4888100624084473</v>
      </c>
      <c r="BS29" s="7">
        <v>2.5150535106658936</v>
      </c>
    </row>
    <row r="30" spans="1:71" ht="12.75">
      <c r="A30" s="405" t="s">
        <v>1455</v>
      </c>
      <c r="B30" s="7">
        <v>0.10734150558710098</v>
      </c>
      <c r="C30" s="7">
        <v>0.21411451697349548</v>
      </c>
      <c r="D30" s="7">
        <v>0.3221658170223236</v>
      </c>
      <c r="E30" s="7">
        <v>0.42997246980667114</v>
      </c>
      <c r="F30" s="7">
        <v>0.5375588536262512</v>
      </c>
      <c r="G30" s="7">
        <v>0.643589973449707</v>
      </c>
      <c r="H30" s="7">
        <v>0.7968217730522156</v>
      </c>
      <c r="I30" s="7">
        <v>0.8480883836746216</v>
      </c>
      <c r="J30" s="7">
        <v>0.9450949430465698</v>
      </c>
      <c r="K30" s="7">
        <v>1.0386725664138794</v>
      </c>
      <c r="L30" s="7">
        <v>1.1983586549758911</v>
      </c>
      <c r="M30" s="7">
        <v>1.2158960103988647</v>
      </c>
      <c r="N30" s="7">
        <v>1.2994729280471802</v>
      </c>
      <c r="O30" s="7">
        <v>1.3801459074020386</v>
      </c>
      <c r="P30" s="7">
        <v>1.4577558040618896</v>
      </c>
      <c r="Q30" s="7">
        <v>1.5321263074874878</v>
      </c>
      <c r="R30" s="7">
        <v>1.6033838987350464</v>
      </c>
      <c r="S30" s="7">
        <v>1.6717559099197388</v>
      </c>
      <c r="T30" s="7">
        <v>1.7373716831207275</v>
      </c>
      <c r="U30" s="7">
        <v>1.8000733852386475</v>
      </c>
      <c r="V30" s="7">
        <v>1.8601462841033936</v>
      </c>
      <c r="W30" s="7">
        <v>1.9173587560653687</v>
      </c>
      <c r="X30" s="7">
        <v>1.9718466997146606</v>
      </c>
      <c r="Y30" s="7">
        <v>2.02374005317688</v>
      </c>
      <c r="Z30" s="7">
        <v>2.073162078857422</v>
      </c>
      <c r="AA30" s="7">
        <v>2.2871344089508057</v>
      </c>
      <c r="AB30" s="7">
        <v>2.454787492752075</v>
      </c>
      <c r="AC30" s="7">
        <v>2.5861480236053467</v>
      </c>
      <c r="AD30" s="7">
        <v>2.689072370529175</v>
      </c>
      <c r="AE30" s="7">
        <v>2.769716262817383</v>
      </c>
      <c r="AF30" s="7">
        <v>2.8329029083251953</v>
      </c>
      <c r="AG30" s="7">
        <v>2.882411241531372</v>
      </c>
      <c r="AH30" s="7">
        <v>2.9212024211883545</v>
      </c>
      <c r="AI30" s="7">
        <v>2.951596260070801</v>
      </c>
      <c r="AK30" s="8">
        <v>28</v>
      </c>
      <c r="AL30" s="7">
        <v>0.09021198004484177</v>
      </c>
      <c r="AM30" s="7">
        <v>0.18067114055156708</v>
      </c>
      <c r="AN30" s="7">
        <v>0.27318546175956726</v>
      </c>
      <c r="AO30" s="7">
        <v>0.3661949634552002</v>
      </c>
      <c r="AP30" s="7">
        <v>0.45968884229660034</v>
      </c>
      <c r="AQ30" s="7">
        <v>0.5522984862327576</v>
      </c>
      <c r="AR30" s="7">
        <v>0.6432039737701416</v>
      </c>
      <c r="AS30" s="7">
        <v>0.731840968132019</v>
      </c>
      <c r="AT30" s="7">
        <v>0.817253589630127</v>
      </c>
      <c r="AU30" s="7">
        <v>0.8997893333435059</v>
      </c>
      <c r="AV30" s="7">
        <v>0.9793182611465454</v>
      </c>
      <c r="AW30" s="7">
        <v>1.0564814805984497</v>
      </c>
      <c r="AX30" s="7">
        <v>1.1305201053619385</v>
      </c>
      <c r="AY30" s="7">
        <v>1.2021088600158691</v>
      </c>
      <c r="AZ30" s="7">
        <v>1.2710672616958618</v>
      </c>
      <c r="BA30" s="7">
        <v>1.3371981382369995</v>
      </c>
      <c r="BB30" s="7">
        <v>1.4006085395812988</v>
      </c>
      <c r="BC30" s="7">
        <v>1.461506962776184</v>
      </c>
      <c r="BD30" s="7">
        <v>1.5200051069259644</v>
      </c>
      <c r="BE30" s="7">
        <v>1.575927972793579</v>
      </c>
      <c r="BF30" s="7">
        <v>1.629544973373413</v>
      </c>
      <c r="BG30" s="7">
        <v>1.680608868598938</v>
      </c>
      <c r="BH30" s="7">
        <v>1.7292410135269165</v>
      </c>
      <c r="BI30" s="7">
        <v>1.7755573987960815</v>
      </c>
      <c r="BJ30" s="7">
        <v>1.8196682929992676</v>
      </c>
      <c r="BK30" s="7">
        <v>2.0106453895568848</v>
      </c>
      <c r="BL30" s="7">
        <v>2.16028094291687</v>
      </c>
      <c r="BM30" s="7">
        <v>2.27752423286438</v>
      </c>
      <c r="BN30" s="7">
        <v>2.369387626647949</v>
      </c>
      <c r="BO30" s="7">
        <v>2.4413650035858154</v>
      </c>
      <c r="BP30" s="7">
        <v>2.4977610111236572</v>
      </c>
      <c r="BQ30" s="7">
        <v>2.5419487953186035</v>
      </c>
      <c r="BR30" s="7">
        <v>2.576571226119995</v>
      </c>
      <c r="BS30" s="7">
        <v>2.60369873046875</v>
      </c>
    </row>
    <row r="31" spans="1:71" ht="12.75">
      <c r="A31" s="405" t="s">
        <v>1456</v>
      </c>
      <c r="B31" s="7">
        <v>0.10639655590057373</v>
      </c>
      <c r="C31" s="7">
        <v>0.21220391988754272</v>
      </c>
      <c r="D31" s="7">
        <v>0.3190089464187622</v>
      </c>
      <c r="E31" s="7">
        <v>0.4257326126098633</v>
      </c>
      <c r="F31" s="7">
        <v>0.5322301387786865</v>
      </c>
      <c r="G31" s="7">
        <v>0.6370769739151001</v>
      </c>
      <c r="H31" s="7">
        <v>0.7954699993133545</v>
      </c>
      <c r="I31" s="7">
        <v>0.8392472863197327</v>
      </c>
      <c r="J31" s="7">
        <v>0.9352369904518127</v>
      </c>
      <c r="K31" s="7">
        <v>1.0277941226959229</v>
      </c>
      <c r="L31" s="7">
        <v>1.1982994079589844</v>
      </c>
      <c r="M31" s="7">
        <v>1.2030973434448242</v>
      </c>
      <c r="N31" s="7">
        <v>1.2857352495193481</v>
      </c>
      <c r="O31" s="7">
        <v>1.3654874563217163</v>
      </c>
      <c r="P31" s="7">
        <v>1.4423415660858154</v>
      </c>
      <c r="Q31" s="7">
        <v>1.5159813165664673</v>
      </c>
      <c r="R31" s="7">
        <v>1.5865446329116821</v>
      </c>
      <c r="S31" s="7">
        <v>1.6542164087295532</v>
      </c>
      <c r="T31" s="7">
        <v>1.7191312313079834</v>
      </c>
      <c r="U31" s="7">
        <v>1.781314492225647</v>
      </c>
      <c r="V31" s="7">
        <v>1.8408851623535156</v>
      </c>
      <c r="W31" s="7">
        <v>1.8976192474365234</v>
      </c>
      <c r="X31" s="7">
        <v>1.9516515731811523</v>
      </c>
      <c r="Y31" s="7">
        <v>2.0031111240386963</v>
      </c>
      <c r="Z31" s="7">
        <v>2.0521199703216553</v>
      </c>
      <c r="AA31" s="7">
        <v>2.26430344581604</v>
      </c>
      <c r="AB31" s="7">
        <v>2.4305543899536133</v>
      </c>
      <c r="AC31" s="7">
        <v>2.560816526412964</v>
      </c>
      <c r="AD31" s="7">
        <v>2.6628804206848145</v>
      </c>
      <c r="AE31" s="7">
        <v>2.7428500652313232</v>
      </c>
      <c r="AF31" s="7">
        <v>2.8055083751678467</v>
      </c>
      <c r="AG31" s="7">
        <v>2.854602813720703</v>
      </c>
      <c r="AH31" s="7">
        <v>2.8930697441101074</v>
      </c>
      <c r="AI31" s="7">
        <v>2.9232096672058105</v>
      </c>
      <c r="AK31" s="8">
        <v>29</v>
      </c>
      <c r="AL31" s="7">
        <v>0.08926089853048325</v>
      </c>
      <c r="AM31" s="7">
        <v>0.17874859273433685</v>
      </c>
      <c r="AN31" s="7">
        <v>0.2700110673904419</v>
      </c>
      <c r="AO31" s="7">
        <v>0.36193233728408813</v>
      </c>
      <c r="AP31" s="7">
        <v>0.45433229207992554</v>
      </c>
      <c r="AQ31" s="7">
        <v>0.5457528829574585</v>
      </c>
      <c r="AR31" s="7">
        <v>0.6354687809944153</v>
      </c>
      <c r="AS31" s="7">
        <v>0.7229583263397217</v>
      </c>
      <c r="AT31" s="7">
        <v>0.8073499798774719</v>
      </c>
      <c r="AU31" s="7">
        <v>0.888861358165741</v>
      </c>
      <c r="AV31" s="7">
        <v>0.9674391150474548</v>
      </c>
      <c r="AW31" s="7">
        <v>1.043625831604004</v>
      </c>
      <c r="AX31" s="7">
        <v>1.1167219877243042</v>
      </c>
      <c r="AY31" s="7">
        <v>1.1873867511749268</v>
      </c>
      <c r="AZ31" s="7">
        <v>1.2555861473083496</v>
      </c>
      <c r="BA31" s="7">
        <v>1.3209834098815918</v>
      </c>
      <c r="BB31" s="7">
        <v>1.3836966753005981</v>
      </c>
      <c r="BC31" s="7">
        <v>1.4438921213150024</v>
      </c>
      <c r="BD31" s="7">
        <v>1.5016868114471436</v>
      </c>
      <c r="BE31" s="7">
        <v>1.5570889711380005</v>
      </c>
      <c r="BF31" s="7">
        <v>1.610201358795166</v>
      </c>
      <c r="BG31" s="7">
        <v>1.6607847213745117</v>
      </c>
      <c r="BH31" s="7">
        <v>1.7089593410491943</v>
      </c>
      <c r="BI31" s="7">
        <v>1.7548397779464722</v>
      </c>
      <c r="BJ31" s="7">
        <v>1.7985355854034424</v>
      </c>
      <c r="BK31" s="7">
        <v>1.9877153635025024</v>
      </c>
      <c r="BL31" s="7">
        <v>2.1359426975250244</v>
      </c>
      <c r="BM31" s="7">
        <v>2.2520828247070312</v>
      </c>
      <c r="BN31" s="7">
        <v>2.343081474304199</v>
      </c>
      <c r="BO31" s="7">
        <v>2.414381504058838</v>
      </c>
      <c r="BP31" s="7">
        <v>2.4702467918395996</v>
      </c>
      <c r="BQ31" s="7">
        <v>2.5140187740325928</v>
      </c>
      <c r="BR31" s="7">
        <v>2.5483152866363525</v>
      </c>
      <c r="BS31" s="7">
        <v>2.5751876831054688</v>
      </c>
    </row>
    <row r="32" spans="1:71" ht="12.75">
      <c r="A32" s="405" t="s">
        <v>1457</v>
      </c>
      <c r="B32" s="7">
        <v>0.10326404124498367</v>
      </c>
      <c r="C32" s="7">
        <v>0.2060556709766388</v>
      </c>
      <c r="D32" s="7">
        <v>0.3100965619087219</v>
      </c>
      <c r="E32" s="7">
        <v>0.41424745321273804</v>
      </c>
      <c r="F32" s="7">
        <v>0.5182942748069763</v>
      </c>
      <c r="G32" s="7">
        <v>0.6206614971160889</v>
      </c>
      <c r="H32" s="7">
        <v>0.7925212979316711</v>
      </c>
      <c r="I32" s="7">
        <v>0.8180932402610779</v>
      </c>
      <c r="J32" s="7">
        <v>0.9117163419723511</v>
      </c>
      <c r="K32" s="7">
        <v>1.0020021200180054</v>
      </c>
      <c r="L32" s="7">
        <v>1.1924158334732056</v>
      </c>
      <c r="M32" s="7">
        <v>1.173071026802063</v>
      </c>
      <c r="N32" s="7">
        <v>1.2536838054656982</v>
      </c>
      <c r="O32" s="7">
        <v>1.3314363956451416</v>
      </c>
      <c r="P32" s="7">
        <v>1.4063737392425537</v>
      </c>
      <c r="Q32" s="7">
        <v>1.4781675338745117</v>
      </c>
      <c r="R32" s="7">
        <v>1.5469669103622437</v>
      </c>
      <c r="S32" s="7">
        <v>1.612939476966858</v>
      </c>
      <c r="T32" s="7">
        <v>1.6762288808822632</v>
      </c>
      <c r="U32" s="7">
        <v>1.7367984056472778</v>
      </c>
      <c r="V32" s="7">
        <v>1.7948596477508545</v>
      </c>
      <c r="W32" s="7">
        <v>1.8501560688018799</v>
      </c>
      <c r="X32" s="7">
        <v>1.9028193950653076</v>
      </c>
      <c r="Y32" s="7">
        <v>1.9529749155044556</v>
      </c>
      <c r="Z32" s="7">
        <v>2.000742197036743</v>
      </c>
      <c r="AA32" s="7">
        <v>2.2075490951538086</v>
      </c>
      <c r="AB32" s="7">
        <v>2.3695876598358154</v>
      </c>
      <c r="AC32" s="7">
        <v>2.496549129486084</v>
      </c>
      <c r="AD32" s="7">
        <v>2.596026659011841</v>
      </c>
      <c r="AE32" s="7">
        <v>2.6739702224731445</v>
      </c>
      <c r="AF32" s="7">
        <v>2.7350406646728516</v>
      </c>
      <c r="AG32" s="7">
        <v>2.782891273498535</v>
      </c>
      <c r="AH32" s="7">
        <v>2.820383310317993</v>
      </c>
      <c r="AI32" s="7">
        <v>2.849759340286255</v>
      </c>
      <c r="AK32" s="8">
        <v>30</v>
      </c>
      <c r="AL32" s="7">
        <v>0.08612420409917831</v>
      </c>
      <c r="AM32" s="7">
        <v>0.1725921779870987</v>
      </c>
      <c r="AN32" s="7">
        <v>0.26108676195144653</v>
      </c>
      <c r="AO32" s="7">
        <v>0.3504315912723541</v>
      </c>
      <c r="AP32" s="7">
        <v>0.440377414226532</v>
      </c>
      <c r="AQ32" s="7">
        <v>0.5293151140213013</v>
      </c>
      <c r="AR32" s="7">
        <v>0.6166518926620483</v>
      </c>
      <c r="AS32" s="7">
        <v>0.701775848865509</v>
      </c>
      <c r="AT32" s="7">
        <v>0.7837980389595032</v>
      </c>
      <c r="AU32" s="7">
        <v>0.8630354404449463</v>
      </c>
      <c r="AV32" s="7">
        <v>0.9394514560699463</v>
      </c>
      <c r="AW32" s="7">
        <v>1.0135605335235596</v>
      </c>
      <c r="AX32" s="7">
        <v>1.0846291780471802</v>
      </c>
      <c r="AY32" s="7">
        <v>1.153292179107666</v>
      </c>
      <c r="AZ32" s="7">
        <v>1.2195727825164795</v>
      </c>
      <c r="BA32" s="7">
        <v>1.2831220626831055</v>
      </c>
      <c r="BB32" s="7">
        <v>1.344069480895996</v>
      </c>
      <c r="BC32" s="7">
        <v>1.4025639295578003</v>
      </c>
      <c r="BD32" s="7">
        <v>1.4587314128875732</v>
      </c>
      <c r="BE32" s="7">
        <v>1.512518048286438</v>
      </c>
      <c r="BF32" s="7">
        <v>1.564119577407837</v>
      </c>
      <c r="BG32" s="7">
        <v>1.6132638454437256</v>
      </c>
      <c r="BH32" s="7">
        <v>1.6600677967071533</v>
      </c>
      <c r="BI32" s="7">
        <v>1.7046431303024292</v>
      </c>
      <c r="BJ32" s="7">
        <v>1.7470958232879639</v>
      </c>
      <c r="BK32" s="7">
        <v>1.9308935403823853</v>
      </c>
      <c r="BL32" s="7">
        <v>2.074903964996338</v>
      </c>
      <c r="BM32" s="7">
        <v>2.187739849090576</v>
      </c>
      <c r="BN32" s="7">
        <v>2.2761499881744385</v>
      </c>
      <c r="BO32" s="7">
        <v>2.345421552658081</v>
      </c>
      <c r="BP32" s="7">
        <v>2.3996975421905518</v>
      </c>
      <c r="BQ32" s="7">
        <v>2.4422242641448975</v>
      </c>
      <c r="BR32" s="7">
        <v>2.4755449295043945</v>
      </c>
      <c r="BS32" s="7">
        <v>2.501652717590332</v>
      </c>
    </row>
    <row r="33" spans="1:71" ht="12.75">
      <c r="A33" s="405" t="s">
        <v>1458</v>
      </c>
      <c r="B33" s="7">
        <v>0.10395130515098572</v>
      </c>
      <c r="C33" s="7">
        <v>0.20737357437610626</v>
      </c>
      <c r="D33" s="7">
        <v>0.3120523989200592</v>
      </c>
      <c r="E33" s="7">
        <v>0.41687658429145813</v>
      </c>
      <c r="F33" s="7">
        <v>0.5215593576431274</v>
      </c>
      <c r="G33" s="7">
        <v>0.6244715452194214</v>
      </c>
      <c r="H33" s="7">
        <v>0.7921642065048218</v>
      </c>
      <c r="I33" s="7">
        <v>0.8227760791778564</v>
      </c>
      <c r="J33" s="7">
        <v>0.916749894618988</v>
      </c>
      <c r="K33" s="7">
        <v>1.0073493719100952</v>
      </c>
      <c r="L33" s="7">
        <v>1.1916418075561523</v>
      </c>
      <c r="M33" s="7">
        <v>1.17897629737854</v>
      </c>
      <c r="N33" s="7">
        <v>1.259807825088501</v>
      </c>
      <c r="O33" s="7">
        <v>1.337741732597351</v>
      </c>
      <c r="P33" s="7">
        <v>1.412860631942749</v>
      </c>
      <c r="Q33" s="7">
        <v>1.4848212003707886</v>
      </c>
      <c r="R33" s="7">
        <v>1.5537781715393066</v>
      </c>
      <c r="S33" s="7">
        <v>1.6198844909667969</v>
      </c>
      <c r="T33" s="7">
        <v>1.68329656124115</v>
      </c>
      <c r="U33" s="7">
        <v>1.743971586227417</v>
      </c>
      <c r="V33" s="7">
        <v>1.8021408319473267</v>
      </c>
      <c r="W33" s="7">
        <v>1.8575401306152344</v>
      </c>
      <c r="X33" s="7">
        <v>1.9103014469146729</v>
      </c>
      <c r="Y33" s="7">
        <v>1.9605501890182495</v>
      </c>
      <c r="Z33" s="7">
        <v>2.008406162261963</v>
      </c>
      <c r="AA33" s="7">
        <v>2.215597629547119</v>
      </c>
      <c r="AB33" s="7">
        <v>2.3779377937316895</v>
      </c>
      <c r="AC33" s="7">
        <v>2.5051355361938477</v>
      </c>
      <c r="AD33" s="7">
        <v>2.6047983169555664</v>
      </c>
      <c r="AE33" s="7">
        <v>2.6828866004943848</v>
      </c>
      <c r="AF33" s="7">
        <v>2.7440707683563232</v>
      </c>
      <c r="AG33" s="7">
        <v>2.7920103073120117</v>
      </c>
      <c r="AH33" s="7">
        <v>2.8295722007751465</v>
      </c>
      <c r="AI33" s="7">
        <v>2.8590028285980225</v>
      </c>
      <c r="AK33" s="8">
        <v>31</v>
      </c>
      <c r="AL33" s="7">
        <v>0.08680880814790726</v>
      </c>
      <c r="AM33" s="7">
        <v>0.1739048957824707</v>
      </c>
      <c r="AN33" s="7">
        <v>0.26303496956825256</v>
      </c>
      <c r="AO33" s="7">
        <v>0.3530508279800415</v>
      </c>
      <c r="AP33" s="7">
        <v>0.4436304569244385</v>
      </c>
      <c r="AQ33" s="7">
        <v>0.5331109762191772</v>
      </c>
      <c r="AR33" s="7">
        <v>0.6209157109260559</v>
      </c>
      <c r="AS33" s="7">
        <v>0.7064406871795654</v>
      </c>
      <c r="AT33" s="7">
        <v>0.7888117432594299</v>
      </c>
      <c r="AU33" s="7">
        <v>0.8683610558509827</v>
      </c>
      <c r="AV33" s="7">
        <v>0.9450721144676208</v>
      </c>
      <c r="AW33" s="7">
        <v>1.0194411277770996</v>
      </c>
      <c r="AX33" s="7">
        <v>1.0907270908355713</v>
      </c>
      <c r="AY33" s="7">
        <v>1.1595698595046997</v>
      </c>
      <c r="AZ33" s="7">
        <v>1.226030707359314</v>
      </c>
      <c r="BA33" s="7">
        <v>1.289745569229126</v>
      </c>
      <c r="BB33" s="7">
        <v>1.3508492708206177</v>
      </c>
      <c r="BC33" s="7">
        <v>1.409476399421692</v>
      </c>
      <c r="BD33" s="7">
        <v>1.465765357017517</v>
      </c>
      <c r="BE33" s="7">
        <v>1.5196565389633179</v>
      </c>
      <c r="BF33" s="7">
        <v>1.5713648796081543</v>
      </c>
      <c r="BG33" s="7">
        <v>1.6206110715866089</v>
      </c>
      <c r="BH33" s="7">
        <v>1.6675121784210205</v>
      </c>
      <c r="BI33" s="7">
        <v>1.7121798992156982</v>
      </c>
      <c r="BJ33" s="7">
        <v>1.7547205686569214</v>
      </c>
      <c r="BK33" s="7">
        <v>1.9388993978500366</v>
      </c>
      <c r="BL33" s="7">
        <v>2.0832083225250244</v>
      </c>
      <c r="BM33" s="7">
        <v>2.1962780952453613</v>
      </c>
      <c r="BN33" s="7">
        <v>2.2848713397979736</v>
      </c>
      <c r="BO33" s="7">
        <v>2.3542864322662354</v>
      </c>
      <c r="BP33" s="7">
        <v>2.408674955368042</v>
      </c>
      <c r="BQ33" s="7">
        <v>2.4512898921966553</v>
      </c>
      <c r="BR33" s="7">
        <v>2.484679698944092</v>
      </c>
      <c r="BS33" s="7">
        <v>2.5108416080474854</v>
      </c>
    </row>
    <row r="34" spans="1:71" ht="12.75">
      <c r="A34" s="405" t="s">
        <v>654</v>
      </c>
      <c r="B34" s="7">
        <v>0.10346028953790665</v>
      </c>
      <c r="C34" s="7">
        <v>0.20644085109233856</v>
      </c>
      <c r="D34" s="7">
        <v>0.3108244240283966</v>
      </c>
      <c r="E34" s="7">
        <v>0.41547107696533203</v>
      </c>
      <c r="F34" s="7">
        <v>0.5199796557426453</v>
      </c>
      <c r="G34" s="7">
        <v>0.6227271556854248</v>
      </c>
      <c r="H34" s="7">
        <v>0.7907754182815552</v>
      </c>
      <c r="I34" s="7">
        <v>0.8207190632820129</v>
      </c>
      <c r="J34" s="7">
        <v>0.9145215153694153</v>
      </c>
      <c r="K34" s="7">
        <v>1.004940152168274</v>
      </c>
      <c r="L34" s="7">
        <v>1.1909815073013306</v>
      </c>
      <c r="M34" s="7">
        <v>1.1761950254440308</v>
      </c>
      <c r="N34" s="7">
        <v>1.2568578720092773</v>
      </c>
      <c r="O34" s="7">
        <v>1.3346238136291504</v>
      </c>
      <c r="P34" s="7">
        <v>1.409583568572998</v>
      </c>
      <c r="Q34" s="7">
        <v>1.4813945293426514</v>
      </c>
      <c r="R34" s="7">
        <v>1.5502070188522339</v>
      </c>
      <c r="S34" s="7">
        <v>1.616180419921875</v>
      </c>
      <c r="T34" s="7">
        <v>1.6794596910476685</v>
      </c>
      <c r="U34" s="7">
        <v>1.7399929761886597</v>
      </c>
      <c r="V34" s="7">
        <v>1.7980355024337769</v>
      </c>
      <c r="W34" s="7">
        <v>1.8533140420913696</v>
      </c>
      <c r="X34" s="7">
        <v>1.9059604406356812</v>
      </c>
      <c r="Y34" s="7">
        <v>1.9560997486114502</v>
      </c>
      <c r="Z34" s="7">
        <v>2.0038514137268066</v>
      </c>
      <c r="AA34" s="7">
        <v>2.2105915546417236</v>
      </c>
      <c r="AB34" s="7">
        <v>2.3725779056549072</v>
      </c>
      <c r="AC34" s="7">
        <v>2.4994983673095703</v>
      </c>
      <c r="AD34" s="7">
        <v>2.5989437103271484</v>
      </c>
      <c r="AE34" s="7">
        <v>2.6768620014190674</v>
      </c>
      <c r="AF34" s="7">
        <v>2.737912893295288</v>
      </c>
      <c r="AG34" s="7">
        <v>2.78574800491333</v>
      </c>
      <c r="AH34" s="7">
        <v>2.823228120803833</v>
      </c>
      <c r="AI34" s="7">
        <v>2.8525946140289307</v>
      </c>
      <c r="AK34" s="8">
        <v>32</v>
      </c>
      <c r="AL34" s="7">
        <v>0.08631553500890732</v>
      </c>
      <c r="AM34" s="7">
        <v>0.17296776175498962</v>
      </c>
      <c r="AN34" s="7">
        <v>0.2618005573749542</v>
      </c>
      <c r="AO34" s="7">
        <v>0.3516369163990021</v>
      </c>
      <c r="AP34" s="7">
        <v>0.44204044342041016</v>
      </c>
      <c r="AQ34" s="7">
        <v>0.5313546061515808</v>
      </c>
      <c r="AR34" s="7">
        <v>0.6190189719200134</v>
      </c>
      <c r="AS34" s="7">
        <v>0.7043683528900146</v>
      </c>
      <c r="AT34" s="7">
        <v>0.7865666151046753</v>
      </c>
      <c r="AU34" s="7">
        <v>0.8659335374832153</v>
      </c>
      <c r="AV34" s="7">
        <v>0.9424469470977783</v>
      </c>
      <c r="AW34" s="7">
        <v>1.0166388750076294</v>
      </c>
      <c r="AX34" s="7">
        <v>1.0877548456192017</v>
      </c>
      <c r="AY34" s="7">
        <v>1.156428575515747</v>
      </c>
      <c r="AZ34" s="7">
        <v>1.2227290868759155</v>
      </c>
      <c r="BA34" s="7">
        <v>1.2862930297851562</v>
      </c>
      <c r="BB34" s="7">
        <v>1.347251296043396</v>
      </c>
      <c r="BC34" s="7">
        <v>1.4057444334030151</v>
      </c>
      <c r="BD34" s="7">
        <v>1.4618998765945435</v>
      </c>
      <c r="BE34" s="7">
        <v>1.5156482458114624</v>
      </c>
      <c r="BF34" s="7">
        <v>1.567229151725769</v>
      </c>
      <c r="BG34" s="7">
        <v>1.6163537502288818</v>
      </c>
      <c r="BH34" s="7">
        <v>1.66313898563385</v>
      </c>
      <c r="BI34" s="7">
        <v>1.707696557044983</v>
      </c>
      <c r="BJ34" s="7">
        <v>1.7501322031021118</v>
      </c>
      <c r="BK34" s="7">
        <v>1.93385648727417</v>
      </c>
      <c r="BL34" s="7">
        <v>2.0778093338012695</v>
      </c>
      <c r="BM34" s="7">
        <v>2.1906003952026367</v>
      </c>
      <c r="BN34" s="7">
        <v>2.278975009918213</v>
      </c>
      <c r="BO34" s="7">
        <v>2.3482189178466797</v>
      </c>
      <c r="BP34" s="7">
        <v>2.402473211288452</v>
      </c>
      <c r="BQ34" s="7">
        <v>2.4449830055236816</v>
      </c>
      <c r="BR34" s="7">
        <v>2.478290557861328</v>
      </c>
      <c r="BS34" s="7">
        <v>2.504387855529785</v>
      </c>
    </row>
    <row r="35" spans="1:71" ht="12.75">
      <c r="A35" s="405" t="s">
        <v>601</v>
      </c>
      <c r="B35" s="7">
        <v>0.10831189900636673</v>
      </c>
      <c r="C35" s="7">
        <v>0.21590405702590942</v>
      </c>
      <c r="D35" s="7">
        <v>0.3242655396461487</v>
      </c>
      <c r="E35" s="7">
        <v>0.43231308460235596</v>
      </c>
      <c r="F35" s="7">
        <v>0.5400941371917725</v>
      </c>
      <c r="G35" s="7">
        <v>0.6460869312286377</v>
      </c>
      <c r="H35" s="7">
        <v>0.7898044586181641</v>
      </c>
      <c r="I35" s="7">
        <v>0.8503701090812683</v>
      </c>
      <c r="J35" s="7">
        <v>0.9473029375076294</v>
      </c>
      <c r="K35" s="7">
        <v>1.040784478187561</v>
      </c>
      <c r="L35" s="7">
        <v>1.1899471282958984</v>
      </c>
      <c r="M35" s="7">
        <v>1.2178555727005005</v>
      </c>
      <c r="N35" s="7">
        <v>1.301283597946167</v>
      </c>
      <c r="O35" s="7">
        <v>1.3817850351333618</v>
      </c>
      <c r="P35" s="7">
        <v>1.4593162536621094</v>
      </c>
      <c r="Q35" s="7">
        <v>1.5335973501205444</v>
      </c>
      <c r="R35" s="7">
        <v>1.6047805547714233</v>
      </c>
      <c r="S35" s="7">
        <v>1.6730231046676636</v>
      </c>
      <c r="T35" s="7">
        <v>1.7384852170944214</v>
      </c>
      <c r="U35" s="7">
        <v>1.8011642694473267</v>
      </c>
      <c r="V35" s="7">
        <v>1.8612005710601807</v>
      </c>
      <c r="W35" s="7">
        <v>1.9183781147003174</v>
      </c>
      <c r="X35" s="7">
        <v>1.9728327989578247</v>
      </c>
      <c r="Y35" s="7">
        <v>2.0246944427490234</v>
      </c>
      <c r="Z35" s="7">
        <v>2.0740864276885986</v>
      </c>
      <c r="AA35" s="7">
        <v>2.287928342819214</v>
      </c>
      <c r="AB35" s="7">
        <v>2.4554789066314697</v>
      </c>
      <c r="AC35" s="7">
        <v>2.586759567260742</v>
      </c>
      <c r="AD35" s="7">
        <v>2.6896212100982666</v>
      </c>
      <c r="AE35" s="7">
        <v>2.7702157497406006</v>
      </c>
      <c r="AF35" s="7">
        <v>2.8333637714385986</v>
      </c>
      <c r="AG35" s="7">
        <v>2.8828420639038086</v>
      </c>
      <c r="AH35" s="7">
        <v>2.92160964012146</v>
      </c>
      <c r="AI35" s="7">
        <v>2.9519848823547363</v>
      </c>
      <c r="AK35" s="8">
        <v>33</v>
      </c>
      <c r="AL35" s="7">
        <v>0.09117786586284637</v>
      </c>
      <c r="AM35" s="7">
        <v>0.18245188891887665</v>
      </c>
      <c r="AN35" s="7">
        <v>0.27527227997779846</v>
      </c>
      <c r="AO35" s="7">
        <v>0.36851879954338074</v>
      </c>
      <c r="AP35" s="7">
        <v>0.46220365166664124</v>
      </c>
      <c r="AQ35" s="7">
        <v>0.5547714829444885</v>
      </c>
      <c r="AR35" s="7">
        <v>0.6455569267272949</v>
      </c>
      <c r="AS35" s="7">
        <v>0.7340921759605408</v>
      </c>
      <c r="AT35" s="7">
        <v>0.8194279670715332</v>
      </c>
      <c r="AU35" s="7">
        <v>0.9018647074699402</v>
      </c>
      <c r="AV35" s="7">
        <v>0.9813619256019592</v>
      </c>
      <c r="AW35" s="7">
        <v>1.0583990812301636</v>
      </c>
      <c r="AX35" s="7">
        <v>1.1322863101959229</v>
      </c>
      <c r="AY35" s="7">
        <v>1.2037012577056885</v>
      </c>
      <c r="AZ35" s="7">
        <v>1.2725785970687866</v>
      </c>
      <c r="BA35" s="7">
        <v>1.3386178016662598</v>
      </c>
      <c r="BB35" s="7">
        <v>1.401951789855957</v>
      </c>
      <c r="BC35" s="7">
        <v>1.4627188444137573</v>
      </c>
      <c r="BD35" s="7">
        <v>1.5210613012313843</v>
      </c>
      <c r="BE35" s="7">
        <v>1.5769598484039307</v>
      </c>
      <c r="BF35" s="7">
        <v>1.6305385828018188</v>
      </c>
      <c r="BG35" s="7">
        <v>1.6815658807754517</v>
      </c>
      <c r="BH35" s="7">
        <v>1.730163335800171</v>
      </c>
      <c r="BI35" s="7">
        <v>1.7764465808868408</v>
      </c>
      <c r="BJ35" s="7">
        <v>1.820525884628296</v>
      </c>
      <c r="BK35" s="7">
        <v>2.011366367340088</v>
      </c>
      <c r="BL35" s="7">
        <v>2.1608951091766357</v>
      </c>
      <c r="BM35" s="7">
        <v>2.278054714202881</v>
      </c>
      <c r="BN35" s="7">
        <v>2.369852066040039</v>
      </c>
      <c r="BO35" s="7">
        <v>2.4417779445648193</v>
      </c>
      <c r="BP35" s="7">
        <v>2.498133897781372</v>
      </c>
      <c r="BQ35" s="7">
        <v>2.542290210723877</v>
      </c>
      <c r="BR35" s="7">
        <v>2.576887607574463</v>
      </c>
      <c r="BS35" s="7">
        <v>2.6039958000183105</v>
      </c>
    </row>
    <row r="36" spans="1:71" ht="12.75">
      <c r="A36" s="405" t="s">
        <v>530</v>
      </c>
      <c r="B36" s="7">
        <v>0.10705949366092682</v>
      </c>
      <c r="C36" s="7">
        <v>0.21340814232826233</v>
      </c>
      <c r="D36" s="7">
        <v>0.32059580087661743</v>
      </c>
      <c r="E36" s="7">
        <v>0.4275200366973877</v>
      </c>
      <c r="F36" s="7">
        <v>0.5342451930046082</v>
      </c>
      <c r="G36" s="7">
        <v>0.6391434669494629</v>
      </c>
      <c r="H36" s="7">
        <v>0.7887192964553833</v>
      </c>
      <c r="I36" s="7">
        <v>0.8413165807723999</v>
      </c>
      <c r="J36" s="7">
        <v>0.9371929168701172</v>
      </c>
      <c r="K36" s="7">
        <v>1.029648780822754</v>
      </c>
      <c r="L36" s="7">
        <v>1.1896198987960815</v>
      </c>
      <c r="M36" s="7">
        <v>1.20481538772583</v>
      </c>
      <c r="N36" s="7">
        <v>1.2872979640960693</v>
      </c>
      <c r="O36" s="7">
        <v>1.3668595552444458</v>
      </c>
      <c r="P36" s="7">
        <v>1.443530797958374</v>
      </c>
      <c r="Q36" s="7">
        <v>1.5169472694396973</v>
      </c>
      <c r="R36" s="7">
        <v>1.5873016119003296</v>
      </c>
      <c r="S36" s="7">
        <v>1.6547292470932007</v>
      </c>
      <c r="T36" s="7">
        <v>1.7194268703460693</v>
      </c>
      <c r="U36" s="7">
        <v>1.781381368637085</v>
      </c>
      <c r="V36" s="7">
        <v>1.8407166004180908</v>
      </c>
      <c r="W36" s="7">
        <v>1.897226333618164</v>
      </c>
      <c r="X36" s="7">
        <v>1.9510451555252075</v>
      </c>
      <c r="Y36" s="7">
        <v>2.0023012161254883</v>
      </c>
      <c r="Z36" s="7">
        <v>2.051116466522217</v>
      </c>
      <c r="AA36" s="7">
        <v>2.262460947036743</v>
      </c>
      <c r="AB36" s="7">
        <v>2.4280550479888916</v>
      </c>
      <c r="AC36" s="7">
        <v>2.557802438735962</v>
      </c>
      <c r="AD36" s="7">
        <v>2.6594626903533936</v>
      </c>
      <c r="AE36" s="7">
        <v>2.7391161918640137</v>
      </c>
      <c r="AF36" s="7">
        <v>2.8015267848968506</v>
      </c>
      <c r="AG36" s="7">
        <v>2.8504271507263184</v>
      </c>
      <c r="AH36" s="7">
        <v>2.8887417316436768</v>
      </c>
      <c r="AI36" s="7">
        <v>2.918762445449829</v>
      </c>
      <c r="AK36" s="8">
        <v>34</v>
      </c>
      <c r="AL36" s="7">
        <v>0.08992478251457214</v>
      </c>
      <c r="AM36" s="7">
        <v>0.1799546629190445</v>
      </c>
      <c r="AN36" s="7">
        <v>0.2716006338596344</v>
      </c>
      <c r="AO36" s="7">
        <v>0.3637232482433319</v>
      </c>
      <c r="AP36" s="7">
        <v>0.456351637840271</v>
      </c>
      <c r="AQ36" s="7">
        <v>0.5478244423866272</v>
      </c>
      <c r="AR36" s="7">
        <v>0.6375462412834167</v>
      </c>
      <c r="AS36" s="7">
        <v>0.7250340580940247</v>
      </c>
      <c r="AT36" s="7">
        <v>0.8093129396438599</v>
      </c>
      <c r="AU36" s="7">
        <v>0.8907236456871033</v>
      </c>
      <c r="AV36" s="7">
        <v>0.9692693948745728</v>
      </c>
      <c r="AW36" s="7">
        <v>1.0453526973724365</v>
      </c>
      <c r="AX36" s="7">
        <v>1.1182940006256104</v>
      </c>
      <c r="AY36" s="7">
        <v>1.188768744468689</v>
      </c>
      <c r="AZ36" s="7">
        <v>1.2567856311798096</v>
      </c>
      <c r="BA36" s="7">
        <v>1.3219600915908813</v>
      </c>
      <c r="BB36" s="7">
        <v>1.3844648599624634</v>
      </c>
      <c r="BC36" s="7">
        <v>1.4444165229797363</v>
      </c>
      <c r="BD36" s="7">
        <v>1.5019943714141846</v>
      </c>
      <c r="BE36" s="7">
        <v>1.5571681261062622</v>
      </c>
      <c r="BF36" s="7">
        <v>1.6100454330444336</v>
      </c>
      <c r="BG36" s="7">
        <v>1.660404920578003</v>
      </c>
      <c r="BH36" s="7">
        <v>1.7083661556243896</v>
      </c>
      <c r="BI36" s="7">
        <v>1.7540435791015625</v>
      </c>
      <c r="BJ36" s="7">
        <v>1.7975459098815918</v>
      </c>
      <c r="BK36" s="7">
        <v>1.9858882427215576</v>
      </c>
      <c r="BL36" s="7">
        <v>2.1334595680236816</v>
      </c>
      <c r="BM36" s="7">
        <v>2.2490854263305664</v>
      </c>
      <c r="BN36" s="7">
        <v>2.339681386947632</v>
      </c>
      <c r="BO36" s="7">
        <v>2.410665512084961</v>
      </c>
      <c r="BP36" s="7">
        <v>2.4662837982177734</v>
      </c>
      <c r="BQ36" s="7">
        <v>2.509861946105957</v>
      </c>
      <c r="BR36" s="7">
        <v>2.544006586074829</v>
      </c>
      <c r="BS36" s="7">
        <v>2.5707597732543945</v>
      </c>
    </row>
    <row r="37" spans="1:71" ht="12.75">
      <c r="A37" s="405" t="s">
        <v>1459</v>
      </c>
      <c r="B37" s="7">
        <v>0.10441873967647552</v>
      </c>
      <c r="C37" s="7">
        <v>0.20830340683460236</v>
      </c>
      <c r="D37" s="7">
        <v>0.3132909834384918</v>
      </c>
      <c r="E37" s="7">
        <v>0.41827142238616943</v>
      </c>
      <c r="F37" s="7">
        <v>0.5231215953826904</v>
      </c>
      <c r="G37" s="7">
        <v>0.6262927055358887</v>
      </c>
      <c r="H37" s="7">
        <v>0.786586344242096</v>
      </c>
      <c r="I37" s="7">
        <v>0.825247585773468</v>
      </c>
      <c r="J37" s="7">
        <v>0.9196299910545349</v>
      </c>
      <c r="K37" s="7">
        <v>1.0106486082077026</v>
      </c>
      <c r="L37" s="7">
        <v>1.1857452392578125</v>
      </c>
      <c r="M37" s="7">
        <v>1.183080792427063</v>
      </c>
      <c r="N37" s="7">
        <v>1.2643344402313232</v>
      </c>
      <c r="O37" s="7">
        <v>1.3427339792251587</v>
      </c>
      <c r="P37" s="7">
        <v>1.4182865619659424</v>
      </c>
      <c r="Q37" s="7">
        <v>1.4906730651855469</v>
      </c>
      <c r="R37" s="7">
        <v>1.5600346326828003</v>
      </c>
      <c r="S37" s="7">
        <v>1.6265428066253662</v>
      </c>
      <c r="T37" s="7">
        <v>1.6903526782989502</v>
      </c>
      <c r="U37" s="7">
        <v>1.7514451742172241</v>
      </c>
      <c r="V37" s="7">
        <v>1.809983253479004</v>
      </c>
      <c r="W37" s="7">
        <v>1.8657338619232178</v>
      </c>
      <c r="X37" s="7">
        <v>1.9188296794891357</v>
      </c>
      <c r="Y37" s="7">
        <v>1.9693970680236816</v>
      </c>
      <c r="Z37" s="7">
        <v>2.0175564289093018</v>
      </c>
      <c r="AA37" s="7">
        <v>2.2260618209838867</v>
      </c>
      <c r="AB37" s="7">
        <v>2.3894309997558594</v>
      </c>
      <c r="AC37" s="7">
        <v>2.517435312271118</v>
      </c>
      <c r="AD37" s="7">
        <v>2.617729902267456</v>
      </c>
      <c r="AE37" s="7">
        <v>2.6963136196136475</v>
      </c>
      <c r="AF37" s="7">
        <v>2.7578859329223633</v>
      </c>
      <c r="AG37" s="7">
        <v>2.8061294555664062</v>
      </c>
      <c r="AH37" s="7">
        <v>2.8439295291900635</v>
      </c>
      <c r="AI37" s="7">
        <v>2.873546838760376</v>
      </c>
      <c r="AK37" s="8">
        <v>35</v>
      </c>
      <c r="AL37" s="7">
        <v>0.08728143572807312</v>
      </c>
      <c r="AM37" s="7">
        <v>0.1748448610305786</v>
      </c>
      <c r="AN37" s="7">
        <v>0.26428839564323425</v>
      </c>
      <c r="AO37" s="7">
        <v>0.35446497797966003</v>
      </c>
      <c r="AP37" s="7">
        <v>0.4452162981033325</v>
      </c>
      <c r="AQ37" s="7">
        <v>0.5349598526954651</v>
      </c>
      <c r="AR37" s="7">
        <v>0.6230506896972656</v>
      </c>
      <c r="AS37" s="7">
        <v>0.708947479724884</v>
      </c>
      <c r="AT37" s="7">
        <v>0.7917306423187256</v>
      </c>
      <c r="AU37" s="7">
        <v>0.8717024326324463</v>
      </c>
      <c r="AV37" s="7">
        <v>0.9488213062286377</v>
      </c>
      <c r="AW37" s="7">
        <v>1.0235939025878906</v>
      </c>
      <c r="AX37" s="7">
        <v>1.0953049659729004</v>
      </c>
      <c r="AY37" s="7">
        <v>1.1646161079406738</v>
      </c>
      <c r="AZ37" s="7">
        <v>1.231513261795044</v>
      </c>
      <c r="BA37" s="7">
        <v>1.2956563234329224</v>
      </c>
      <c r="BB37" s="7">
        <v>1.35716712474823</v>
      </c>
      <c r="BC37" s="7">
        <v>1.4161982536315918</v>
      </c>
      <c r="BD37" s="7">
        <v>1.4728872776031494</v>
      </c>
      <c r="BE37" s="7">
        <v>1.5271979570388794</v>
      </c>
      <c r="BF37" s="7">
        <v>1.5792772769927979</v>
      </c>
      <c r="BG37" s="7">
        <v>1.6288764476776123</v>
      </c>
      <c r="BH37" s="7">
        <v>1.6761138439178467</v>
      </c>
      <c r="BI37" s="7">
        <v>1.7211018800735474</v>
      </c>
      <c r="BJ37" s="7">
        <v>1.763947606086731</v>
      </c>
      <c r="BK37" s="7">
        <v>1.9494471549987793</v>
      </c>
      <c r="BL37" s="7">
        <v>2.0947909355163574</v>
      </c>
      <c r="BM37" s="7">
        <v>2.2086715698242188</v>
      </c>
      <c r="BN37" s="7">
        <v>2.2979001998901367</v>
      </c>
      <c r="BO37" s="7">
        <v>2.3678131103515625</v>
      </c>
      <c r="BP37" s="7">
        <v>2.4225919246673584</v>
      </c>
      <c r="BQ37" s="7">
        <v>2.465512275695801</v>
      </c>
      <c r="BR37" s="7">
        <v>2.4991416931152344</v>
      </c>
      <c r="BS37" s="7">
        <v>2.5254909992218018</v>
      </c>
    </row>
    <row r="38" spans="1:71" ht="12.75">
      <c r="A38" s="405" t="s">
        <v>1460</v>
      </c>
      <c r="B38" s="7">
        <v>0.10393888503313065</v>
      </c>
      <c r="C38" s="7">
        <v>0.20728690922260284</v>
      </c>
      <c r="D38" s="7">
        <v>0.3117506206035614</v>
      </c>
      <c r="E38" s="7">
        <v>0.4162587821483612</v>
      </c>
      <c r="F38" s="7">
        <v>0.5206671953201294</v>
      </c>
      <c r="G38" s="7">
        <v>0.6232855319976807</v>
      </c>
      <c r="H38" s="7">
        <v>0.7861037254333496</v>
      </c>
      <c r="I38" s="7">
        <v>0.8210878968238831</v>
      </c>
      <c r="J38" s="7">
        <v>0.9148502945899963</v>
      </c>
      <c r="K38" s="7">
        <v>1.0052635669708252</v>
      </c>
      <c r="L38" s="7">
        <v>1.1833831071853638</v>
      </c>
      <c r="M38" s="7">
        <v>1.176624059677124</v>
      </c>
      <c r="N38" s="7">
        <v>1.2573182582855225</v>
      </c>
      <c r="O38" s="7">
        <v>1.3351378440856934</v>
      </c>
      <c r="P38" s="7">
        <v>1.4101651906967163</v>
      </c>
      <c r="Q38" s="7">
        <v>1.4820215702056885</v>
      </c>
      <c r="R38" s="7">
        <v>1.5508809089660645</v>
      </c>
      <c r="S38" s="7">
        <v>1.6168696880340576</v>
      </c>
      <c r="T38" s="7">
        <v>1.680185317993164</v>
      </c>
      <c r="U38" s="7">
        <v>1.7408121824264526</v>
      </c>
      <c r="V38" s="7">
        <v>1.7989400625228882</v>
      </c>
      <c r="W38" s="7">
        <v>1.8543001413345337</v>
      </c>
      <c r="X38" s="7">
        <v>1.9070239067077637</v>
      </c>
      <c r="Y38" s="7">
        <v>1.9572370052337646</v>
      </c>
      <c r="Z38" s="7">
        <v>2.005059003829956</v>
      </c>
      <c r="AA38" s="7">
        <v>2.2121036052703857</v>
      </c>
      <c r="AB38" s="7">
        <v>2.374328374862671</v>
      </c>
      <c r="AC38" s="7">
        <v>2.5014357566833496</v>
      </c>
      <c r="AD38" s="7">
        <v>2.601027727127075</v>
      </c>
      <c r="AE38" s="7">
        <v>2.679060697555542</v>
      </c>
      <c r="AF38" s="7">
        <v>2.740201473236084</v>
      </c>
      <c r="AG38" s="7">
        <v>2.788106918334961</v>
      </c>
      <c r="AH38" s="7">
        <v>2.8256421089172363</v>
      </c>
      <c r="AI38" s="7">
        <v>2.8550519943237305</v>
      </c>
      <c r="AK38" s="8">
        <v>36</v>
      </c>
      <c r="AL38" s="7">
        <v>0.086799755692482</v>
      </c>
      <c r="AM38" s="7">
        <v>0.17382480204105377</v>
      </c>
      <c r="AN38" s="7">
        <v>0.2627427875995636</v>
      </c>
      <c r="AO38" s="7">
        <v>0.3524455428123474</v>
      </c>
      <c r="AP38" s="7">
        <v>0.44275355339050293</v>
      </c>
      <c r="AQ38" s="7">
        <v>0.5319429636001587</v>
      </c>
      <c r="AR38" s="7">
        <v>0.6194764375686646</v>
      </c>
      <c r="AS38" s="7">
        <v>0.704775333404541</v>
      </c>
      <c r="AT38" s="7">
        <v>0.7869372963905334</v>
      </c>
      <c r="AU38" s="7">
        <v>0.866302490234375</v>
      </c>
      <c r="AV38" s="7">
        <v>0.9428942799568176</v>
      </c>
      <c r="AW38" s="7">
        <v>1.0171202421188354</v>
      </c>
      <c r="AX38" s="7">
        <v>1.088270664215088</v>
      </c>
      <c r="AY38" s="7">
        <v>1.15700101852417</v>
      </c>
      <c r="AZ38" s="7">
        <v>1.223371982574463</v>
      </c>
      <c r="BA38" s="7">
        <v>1.2869840860366821</v>
      </c>
      <c r="BB38" s="7">
        <v>1.3479918241500854</v>
      </c>
      <c r="BC38" s="7">
        <v>1.4065029621124268</v>
      </c>
      <c r="BD38" s="7">
        <v>1.46269690990448</v>
      </c>
      <c r="BE38" s="7">
        <v>1.5165411233901978</v>
      </c>
      <c r="BF38" s="7">
        <v>1.5682095289230347</v>
      </c>
      <c r="BG38" s="7">
        <v>1.617417573928833</v>
      </c>
      <c r="BH38" s="7">
        <v>1.6642823219299316</v>
      </c>
      <c r="BI38" s="7">
        <v>1.7089154720306396</v>
      </c>
      <c r="BJ38" s="7">
        <v>1.7514231204986572</v>
      </c>
      <c r="BK38" s="7">
        <v>1.9354594945907593</v>
      </c>
      <c r="BL38" s="7">
        <v>2.0796568393707275</v>
      </c>
      <c r="BM38" s="7">
        <v>2.192639112472534</v>
      </c>
      <c r="BN38" s="7">
        <v>2.2811639308929443</v>
      </c>
      <c r="BO38" s="7">
        <v>2.350525379180908</v>
      </c>
      <c r="BP38" s="7">
        <v>2.404871940612793</v>
      </c>
      <c r="BQ38" s="7">
        <v>2.447453737258911</v>
      </c>
      <c r="BR38" s="7">
        <v>2.4808177947998047</v>
      </c>
      <c r="BS38" s="7">
        <v>2.5069594383239746</v>
      </c>
    </row>
    <row r="39" spans="1:71" ht="12.75">
      <c r="A39" s="405" t="s">
        <v>1461</v>
      </c>
      <c r="B39" s="7">
        <v>0.10454321652650833</v>
      </c>
      <c r="C39" s="7">
        <v>0.2085636556148529</v>
      </c>
      <c r="D39" s="7">
        <v>0.31368160247802734</v>
      </c>
      <c r="E39" s="7">
        <v>0.41878366470336914</v>
      </c>
      <c r="F39" s="7">
        <v>0.5237506031990051</v>
      </c>
      <c r="G39" s="7">
        <v>0.6270613670349121</v>
      </c>
      <c r="H39" s="7">
        <v>0.7860018014907837</v>
      </c>
      <c r="I39" s="7">
        <v>0.8263015747070312</v>
      </c>
      <c r="J39" s="7">
        <v>0.9208373427391052</v>
      </c>
      <c r="K39" s="7">
        <v>1.0120048522949219</v>
      </c>
      <c r="L39" s="7">
        <v>1.1831308603286743</v>
      </c>
      <c r="M39" s="7">
        <v>1.1847063302993774</v>
      </c>
      <c r="N39" s="7">
        <v>1.2660990953445435</v>
      </c>
      <c r="O39" s="7">
        <v>1.3446433544158936</v>
      </c>
      <c r="P39" s="7">
        <v>1.4203284978866577</v>
      </c>
      <c r="Q39" s="7">
        <v>1.492849588394165</v>
      </c>
      <c r="R39" s="7">
        <v>1.5623379945755005</v>
      </c>
      <c r="S39" s="7">
        <v>1.6289761066436768</v>
      </c>
      <c r="T39" s="7">
        <v>1.6929101943969727</v>
      </c>
      <c r="U39" s="7">
        <v>1.75412118434906</v>
      </c>
      <c r="V39" s="7">
        <v>1.8127660751342773</v>
      </c>
      <c r="W39" s="7">
        <v>1.868618369102478</v>
      </c>
      <c r="X39" s="7">
        <v>1.9218111038208008</v>
      </c>
      <c r="Y39" s="7">
        <v>1.972470760345459</v>
      </c>
      <c r="Z39" s="7">
        <v>2.0207180976867676</v>
      </c>
      <c r="AA39" s="7">
        <v>2.2296040058135986</v>
      </c>
      <c r="AB39" s="7">
        <v>2.3932714462280273</v>
      </c>
      <c r="AC39" s="7">
        <v>2.5215091705322266</v>
      </c>
      <c r="AD39" s="7">
        <v>2.6219871044158936</v>
      </c>
      <c r="AE39" s="7">
        <v>2.700713872909546</v>
      </c>
      <c r="AF39" s="7">
        <v>2.7623984813690186</v>
      </c>
      <c r="AG39" s="7">
        <v>2.81072998046875</v>
      </c>
      <c r="AH39" s="7">
        <v>2.8485991954803467</v>
      </c>
      <c r="AI39" s="7">
        <v>2.878270387649536</v>
      </c>
      <c r="AK39" s="8">
        <v>37</v>
      </c>
      <c r="AL39" s="7">
        <v>0.08740632981061935</v>
      </c>
      <c r="AM39" s="7">
        <v>0.17510592937469482</v>
      </c>
      <c r="AN39" s="7">
        <v>0.2646802067756653</v>
      </c>
      <c r="AO39" s="7">
        <v>0.3549787700176239</v>
      </c>
      <c r="AP39" s="7">
        <v>0.44584718346595764</v>
      </c>
      <c r="AQ39" s="7">
        <v>0.5357307195663452</v>
      </c>
      <c r="AR39" s="7">
        <v>0.6239596009254456</v>
      </c>
      <c r="AS39" s="7">
        <v>0.7100042700767517</v>
      </c>
      <c r="AT39" s="7">
        <v>0.7929410934448242</v>
      </c>
      <c r="AU39" s="7">
        <v>0.8730620741844177</v>
      </c>
      <c r="AV39" s="7">
        <v>0.9503139853477478</v>
      </c>
      <c r="AW39" s="7">
        <v>1.0252233743667603</v>
      </c>
      <c r="AX39" s="7">
        <v>1.0970736742019653</v>
      </c>
      <c r="AY39" s="7">
        <v>1.166529893875122</v>
      </c>
      <c r="AZ39" s="7">
        <v>1.2335597276687622</v>
      </c>
      <c r="BA39" s="7">
        <v>1.297837734222412</v>
      </c>
      <c r="BB39" s="7">
        <v>1.3594754934310913</v>
      </c>
      <c r="BC39" s="7">
        <v>1.4186367988586426</v>
      </c>
      <c r="BD39" s="7">
        <v>1.4754501581192017</v>
      </c>
      <c r="BE39" s="7">
        <v>1.5298794507980347</v>
      </c>
      <c r="BF39" s="7">
        <v>1.5820657014846802</v>
      </c>
      <c r="BG39" s="7">
        <v>1.63176691532135</v>
      </c>
      <c r="BH39" s="7">
        <v>1.6791013479232788</v>
      </c>
      <c r="BI39" s="7">
        <v>1.7241817712783813</v>
      </c>
      <c r="BJ39" s="7">
        <v>1.767115592956543</v>
      </c>
      <c r="BK39" s="7">
        <v>1.9529961347579956</v>
      </c>
      <c r="BL39" s="7">
        <v>2.0986385345458984</v>
      </c>
      <c r="BM39" s="7">
        <v>2.2127532958984375</v>
      </c>
      <c r="BN39" s="7">
        <v>2.3021650314331055</v>
      </c>
      <c r="BO39" s="7">
        <v>2.3722214698791504</v>
      </c>
      <c r="BP39" s="7">
        <v>2.427112579345703</v>
      </c>
      <c r="BQ39" s="7">
        <v>2.470121383666992</v>
      </c>
      <c r="BR39" s="7">
        <v>2.503819704055786</v>
      </c>
      <c r="BS39" s="7">
        <v>2.5302233695983887</v>
      </c>
    </row>
    <row r="40" spans="1:71" ht="12.75">
      <c r="A40" s="405" t="s">
        <v>1462</v>
      </c>
      <c r="B40" s="7">
        <v>0.10434513539075851</v>
      </c>
      <c r="C40" s="7">
        <v>0.20815248787403107</v>
      </c>
      <c r="D40" s="7">
        <v>0.313067764043808</v>
      </c>
      <c r="E40" s="7">
        <v>0.41797712445259094</v>
      </c>
      <c r="F40" s="7">
        <v>0.5227563977241516</v>
      </c>
      <c r="G40" s="7">
        <v>0.6258482336997986</v>
      </c>
      <c r="H40" s="7">
        <v>0.782275378704071</v>
      </c>
      <c r="I40" s="7">
        <v>0.8246462345123291</v>
      </c>
      <c r="J40" s="7">
        <v>0.9189442992210388</v>
      </c>
      <c r="K40" s="7">
        <v>1.0098820924758911</v>
      </c>
      <c r="L40" s="7">
        <v>1.1775009632110596</v>
      </c>
      <c r="M40" s="7">
        <v>1.1821625232696533</v>
      </c>
      <c r="N40" s="7">
        <v>1.2633394002914429</v>
      </c>
      <c r="O40" s="7">
        <v>1.341658115386963</v>
      </c>
      <c r="P40" s="7">
        <v>1.4171357154846191</v>
      </c>
      <c r="Q40" s="7">
        <v>1.4894449710845947</v>
      </c>
      <c r="R40" s="7">
        <v>1.55873441696167</v>
      </c>
      <c r="S40" s="7">
        <v>1.6251697540283203</v>
      </c>
      <c r="T40" s="7">
        <v>1.688909888267517</v>
      </c>
      <c r="U40" s="7">
        <v>1.749934196472168</v>
      </c>
      <c r="V40" s="7">
        <v>1.8084087371826172</v>
      </c>
      <c r="W40" s="7">
        <v>1.8640987873077393</v>
      </c>
      <c r="X40" s="7">
        <v>1.9171369075775146</v>
      </c>
      <c r="Y40" s="7">
        <v>1.9676494598388672</v>
      </c>
      <c r="Z40" s="7">
        <v>2.015756607055664</v>
      </c>
      <c r="AA40" s="7">
        <v>2.2240355014801025</v>
      </c>
      <c r="AB40" s="7">
        <v>2.3872275352478027</v>
      </c>
      <c r="AC40" s="7">
        <v>2.515092611312866</v>
      </c>
      <c r="AD40" s="7">
        <v>2.615278482437134</v>
      </c>
      <c r="AE40" s="7">
        <v>2.6937766075134277</v>
      </c>
      <c r="AF40" s="7">
        <v>2.755281925201416</v>
      </c>
      <c r="AG40" s="7">
        <v>2.8034729957580566</v>
      </c>
      <c r="AH40" s="7">
        <v>2.8412320613861084</v>
      </c>
      <c r="AI40" s="7">
        <v>2.870817184448242</v>
      </c>
      <c r="AK40" s="8">
        <v>38</v>
      </c>
      <c r="AL40" s="7">
        <v>0.08720763772726059</v>
      </c>
      <c r="AM40" s="7">
        <v>0.17469355463981628</v>
      </c>
      <c r="AN40" s="7">
        <v>0.26406463980674744</v>
      </c>
      <c r="AO40" s="7">
        <v>0.35416993498802185</v>
      </c>
      <c r="AP40" s="7">
        <v>0.4448501467704773</v>
      </c>
      <c r="AQ40" s="7">
        <v>0.534514307975769</v>
      </c>
      <c r="AR40" s="7">
        <v>0.6225292086601257</v>
      </c>
      <c r="AS40" s="7">
        <v>0.7083447575569153</v>
      </c>
      <c r="AT40" s="7">
        <v>0.7910435199737549</v>
      </c>
      <c r="AU40" s="7">
        <v>0.8709343075752258</v>
      </c>
      <c r="AV40" s="7">
        <v>0.9479776620864868</v>
      </c>
      <c r="AW40" s="7">
        <v>1.0226738452911377</v>
      </c>
      <c r="AX40" s="7">
        <v>1.0943080186843872</v>
      </c>
      <c r="AY40" s="7">
        <v>1.1635382175445557</v>
      </c>
      <c r="AZ40" s="7">
        <v>1.2303602695465088</v>
      </c>
      <c r="BA40" s="7">
        <v>1.2944260835647583</v>
      </c>
      <c r="BB40" s="7">
        <v>1.3558646440505981</v>
      </c>
      <c r="BC40" s="7">
        <v>1.4148229360580444</v>
      </c>
      <c r="BD40" s="7">
        <v>1.4714419841766357</v>
      </c>
      <c r="BE40" s="7">
        <v>1.5256844758987427</v>
      </c>
      <c r="BF40" s="7">
        <v>1.5777000188827515</v>
      </c>
      <c r="BG40" s="7">
        <v>1.6272387504577637</v>
      </c>
      <c r="BH40" s="7">
        <v>1.674418330192566</v>
      </c>
      <c r="BI40" s="7">
        <v>1.7193514108657837</v>
      </c>
      <c r="BJ40" s="7">
        <v>1.7621448040008545</v>
      </c>
      <c r="BK40" s="7">
        <v>1.9474177360534668</v>
      </c>
      <c r="BL40" s="7">
        <v>2.0925838947296143</v>
      </c>
      <c r="BM40" s="7">
        <v>2.2063255310058594</v>
      </c>
      <c r="BN40" s="7">
        <v>2.295445203781128</v>
      </c>
      <c r="BO40" s="7">
        <v>2.3652725219726562</v>
      </c>
      <c r="BP40" s="7">
        <v>2.4199843406677246</v>
      </c>
      <c r="BQ40" s="7">
        <v>2.4628524780273438</v>
      </c>
      <c r="BR40" s="7">
        <v>2.4964406490325928</v>
      </c>
      <c r="BS40" s="7">
        <v>2.5227580070495605</v>
      </c>
    </row>
    <row r="41" spans="1:71" ht="12.75">
      <c r="A41" s="405" t="s">
        <v>1463</v>
      </c>
      <c r="B41" s="7">
        <v>0.10599854588508606</v>
      </c>
      <c r="C41" s="7">
        <v>0.21134540438652039</v>
      </c>
      <c r="D41" s="7">
        <v>0.31773239374160767</v>
      </c>
      <c r="E41" s="7">
        <v>0.42404255270957947</v>
      </c>
      <c r="F41" s="7">
        <v>0.5302589535713196</v>
      </c>
      <c r="G41" s="7">
        <v>0.634611964225769</v>
      </c>
      <c r="H41" s="7">
        <v>0.7809154987335205</v>
      </c>
      <c r="I41" s="7">
        <v>0.835791826248169</v>
      </c>
      <c r="J41" s="7">
        <v>0.9311791658401489</v>
      </c>
      <c r="K41" s="7">
        <v>1.0231409072875977</v>
      </c>
      <c r="L41" s="7">
        <v>1.174154281616211</v>
      </c>
      <c r="M41" s="7">
        <v>1.1973648071289062</v>
      </c>
      <c r="N41" s="7">
        <v>1.279359221458435</v>
      </c>
      <c r="O41" s="7">
        <v>1.3584332466125488</v>
      </c>
      <c r="P41" s="7">
        <v>1.4347095489501953</v>
      </c>
      <c r="Q41" s="7">
        <v>1.5077039003372192</v>
      </c>
      <c r="R41" s="7">
        <v>1.5776580572128296</v>
      </c>
      <c r="S41" s="7">
        <v>1.6446735858917236</v>
      </c>
      <c r="T41" s="7">
        <v>1.7089673280715942</v>
      </c>
      <c r="U41" s="7">
        <v>1.7705553770065308</v>
      </c>
      <c r="V41" s="7">
        <v>1.829545259475708</v>
      </c>
      <c r="W41" s="7">
        <v>1.8857260942459106</v>
      </c>
      <c r="X41" s="7">
        <v>1.9392316341400146</v>
      </c>
      <c r="Y41" s="7">
        <v>1.9901894330978394</v>
      </c>
      <c r="Z41" s="7">
        <v>2.0387206077575684</v>
      </c>
      <c r="AA41" s="7">
        <v>2.2488350868225098</v>
      </c>
      <c r="AB41" s="7">
        <v>2.4134652614593506</v>
      </c>
      <c r="AC41" s="7">
        <v>2.5424575805664062</v>
      </c>
      <c r="AD41" s="7">
        <v>2.643526315689087</v>
      </c>
      <c r="AE41" s="7">
        <v>2.7227163314819336</v>
      </c>
      <c r="AF41" s="7">
        <v>2.7847635746002197</v>
      </c>
      <c r="AG41" s="7">
        <v>2.8333795070648193</v>
      </c>
      <c r="AH41" s="7">
        <v>2.871471405029297</v>
      </c>
      <c r="AI41" s="7">
        <v>2.9013171195983887</v>
      </c>
      <c r="AK41" s="8">
        <v>39</v>
      </c>
      <c r="AL41" s="7">
        <v>0.08886165171861649</v>
      </c>
      <c r="AM41" s="7">
        <v>0.1778876632452011</v>
      </c>
      <c r="AN41" s="7">
        <v>0.2687309980392456</v>
      </c>
      <c r="AO41" s="7">
        <v>0.36023765802383423</v>
      </c>
      <c r="AP41" s="7">
        <v>0.4523555040359497</v>
      </c>
      <c r="AQ41" s="7">
        <v>0.5432813167572021</v>
      </c>
      <c r="AR41" s="7">
        <v>0.6325335502624512</v>
      </c>
      <c r="AS41" s="7">
        <v>0.7194944620132446</v>
      </c>
      <c r="AT41" s="7">
        <v>0.8032828569412231</v>
      </c>
      <c r="AU41" s="7">
        <v>0.8841980695724487</v>
      </c>
      <c r="AV41" s="7">
        <v>0.9622737765312195</v>
      </c>
      <c r="AW41" s="7">
        <v>1.037881851196289</v>
      </c>
      <c r="AX41" s="7">
        <v>1.1103336811065674</v>
      </c>
      <c r="AY41" s="7">
        <v>1.1803196668624878</v>
      </c>
      <c r="AZ41" s="7">
        <v>1.2479406595230103</v>
      </c>
      <c r="BA41" s="7">
        <v>1.3126918077468872</v>
      </c>
      <c r="BB41" s="7">
        <v>1.3747954368591309</v>
      </c>
      <c r="BC41" s="7">
        <v>1.4343340396881104</v>
      </c>
      <c r="BD41" s="7">
        <v>1.4915070533752441</v>
      </c>
      <c r="BE41" s="7">
        <v>1.5463135242462158</v>
      </c>
      <c r="BF41" s="7">
        <v>1.5988447666168213</v>
      </c>
      <c r="BG41" s="7">
        <v>1.6488744020462036</v>
      </c>
      <c r="BH41" s="7">
        <v>1.6965217590332031</v>
      </c>
      <c r="BI41" s="7">
        <v>1.7419002056121826</v>
      </c>
      <c r="BJ41" s="7">
        <v>1.785117745399475</v>
      </c>
      <c r="BK41" s="7">
        <v>1.9722272157669067</v>
      </c>
      <c r="BL41" s="7">
        <v>2.1188323497772217</v>
      </c>
      <c r="BM41" s="7">
        <v>2.233701229095459</v>
      </c>
      <c r="BN41" s="7">
        <v>2.3237040042877197</v>
      </c>
      <c r="BO41" s="7">
        <v>2.394223690032959</v>
      </c>
      <c r="BP41" s="7">
        <v>2.4494776725769043</v>
      </c>
      <c r="BQ41" s="7">
        <v>2.4927706718444824</v>
      </c>
      <c r="BR41" s="7">
        <v>2.5266916751861572</v>
      </c>
      <c r="BS41" s="7">
        <v>2.553269863128662</v>
      </c>
    </row>
    <row r="42" spans="1:71" ht="12.75">
      <c r="A42" s="405" t="s">
        <v>1464</v>
      </c>
      <c r="B42" s="7">
        <v>0.0998995453119278</v>
      </c>
      <c r="C42" s="7">
        <v>0.19873042404651642</v>
      </c>
      <c r="D42" s="7">
        <v>0.2994232177734375</v>
      </c>
      <c r="E42" s="7">
        <v>0.40001100301742554</v>
      </c>
      <c r="F42" s="7">
        <v>0.5009123682975769</v>
      </c>
      <c r="G42" s="7">
        <v>0.5992891192436218</v>
      </c>
      <c r="H42" s="7">
        <v>0.777262270450592</v>
      </c>
      <c r="I42" s="7">
        <v>0.7888050079345703</v>
      </c>
      <c r="J42" s="7">
        <v>0.8780435919761658</v>
      </c>
      <c r="K42" s="7">
        <v>0.9640255570411682</v>
      </c>
      <c r="L42" s="7">
        <v>1.1692805290222168</v>
      </c>
      <c r="M42" s="7">
        <v>1.1273517608642578</v>
      </c>
      <c r="N42" s="7">
        <v>1.203771948814392</v>
      </c>
      <c r="O42" s="7">
        <v>1.276961088180542</v>
      </c>
      <c r="P42" s="7">
        <v>1.347886323928833</v>
      </c>
      <c r="Q42" s="7">
        <v>1.415317177772522</v>
      </c>
      <c r="R42" s="7">
        <v>1.4801055192947388</v>
      </c>
      <c r="S42" s="7">
        <v>1.5418034791946411</v>
      </c>
      <c r="T42" s="7">
        <v>1.6010828018188477</v>
      </c>
      <c r="U42" s="7">
        <v>1.6577562093734741</v>
      </c>
      <c r="V42" s="7">
        <v>1.7122231721878052</v>
      </c>
      <c r="W42" s="7">
        <v>1.7640966176986694</v>
      </c>
      <c r="X42" s="7">
        <v>1.8134998083114624</v>
      </c>
      <c r="Y42" s="7">
        <v>1.8605505228042603</v>
      </c>
      <c r="Z42" s="7">
        <v>1.9053608179092407</v>
      </c>
      <c r="AA42" s="7">
        <v>2.099365472793579</v>
      </c>
      <c r="AB42" s="7">
        <v>2.251373291015625</v>
      </c>
      <c r="AC42" s="7">
        <v>2.3704755306243896</v>
      </c>
      <c r="AD42" s="7">
        <v>2.4637949466705322</v>
      </c>
      <c r="AE42" s="7">
        <v>2.5369133949279785</v>
      </c>
      <c r="AF42" s="7">
        <v>2.594203472137451</v>
      </c>
      <c r="AG42" s="7">
        <v>2.639091968536377</v>
      </c>
      <c r="AH42" s="7">
        <v>2.6742630004882812</v>
      </c>
      <c r="AI42" s="7">
        <v>2.7018206119537354</v>
      </c>
      <c r="AK42" s="8">
        <v>40</v>
      </c>
      <c r="AL42" s="7">
        <v>0.08275151252746582</v>
      </c>
      <c r="AM42" s="7">
        <v>0.16525092720985413</v>
      </c>
      <c r="AN42" s="7">
        <v>0.2503899335861206</v>
      </c>
      <c r="AO42" s="7">
        <v>0.33616459369659424</v>
      </c>
      <c r="AP42" s="7">
        <v>0.42295825481414795</v>
      </c>
      <c r="AQ42" s="7">
        <v>0.5078990459442139</v>
      </c>
      <c r="AR42" s="7">
        <v>0.5915074944496155</v>
      </c>
      <c r="AS42" s="7">
        <v>0.672432005405426</v>
      </c>
      <c r="AT42" s="7">
        <v>0.7500641345977783</v>
      </c>
      <c r="AU42" s="7">
        <v>0.824992299079895</v>
      </c>
      <c r="AV42" s="7">
        <v>0.897675633430481</v>
      </c>
      <c r="AW42" s="7">
        <v>0.9677650332450867</v>
      </c>
      <c r="AX42" s="7">
        <v>1.0346366167068481</v>
      </c>
      <c r="AY42" s="7">
        <v>1.0987317562103271</v>
      </c>
      <c r="AZ42" s="7">
        <v>1.1609960794448853</v>
      </c>
      <c r="BA42" s="7">
        <v>1.2201783657073975</v>
      </c>
      <c r="BB42" s="7">
        <v>1.2771110534667969</v>
      </c>
      <c r="BC42" s="7">
        <v>1.3313273191452026</v>
      </c>
      <c r="BD42" s="7">
        <v>1.3834812641143799</v>
      </c>
      <c r="BE42" s="7">
        <v>1.433368444442749</v>
      </c>
      <c r="BF42" s="7">
        <v>1.4813727140426636</v>
      </c>
      <c r="BG42" s="7">
        <v>1.5270909070968628</v>
      </c>
      <c r="BH42" s="7">
        <v>1.5706321001052856</v>
      </c>
      <c r="BI42" s="7">
        <v>1.6121000051498413</v>
      </c>
      <c r="BJ42" s="7">
        <v>1.6515930891036987</v>
      </c>
      <c r="BK42" s="7">
        <v>1.8225778341293335</v>
      </c>
      <c r="BL42" s="7">
        <v>1.9565486907958984</v>
      </c>
      <c r="BM42" s="7">
        <v>2.061518430709839</v>
      </c>
      <c r="BN42" s="7">
        <v>2.1437649726867676</v>
      </c>
      <c r="BO42" s="7">
        <v>2.208207368850708</v>
      </c>
      <c r="BP42" s="7">
        <v>2.258699655532837</v>
      </c>
      <c r="BQ42" s="7">
        <v>2.2982616424560547</v>
      </c>
      <c r="BR42" s="7">
        <v>2.3292596340179443</v>
      </c>
      <c r="BS42" s="7">
        <v>2.3535473346710205</v>
      </c>
    </row>
    <row r="43" spans="1:71" ht="12.75">
      <c r="A43" s="405" t="s">
        <v>1465</v>
      </c>
      <c r="B43" s="7">
        <v>0.10726836323738098</v>
      </c>
      <c r="C43" s="7">
        <v>0.21395625174045563</v>
      </c>
      <c r="D43" s="7">
        <v>0.3215055465698242</v>
      </c>
      <c r="E43" s="7">
        <v>0.4289685785770416</v>
      </c>
      <c r="F43" s="7">
        <v>0.5362482666969299</v>
      </c>
      <c r="G43" s="7">
        <v>0.6417919397354126</v>
      </c>
      <c r="H43" s="7">
        <v>0.7745519876480103</v>
      </c>
      <c r="I43" s="7">
        <v>0.8452831506729126</v>
      </c>
      <c r="J43" s="7">
        <v>0.9418860673904419</v>
      </c>
      <c r="K43" s="7">
        <v>1.0350321531295776</v>
      </c>
      <c r="L43" s="7">
        <v>1.1648598909378052</v>
      </c>
      <c r="M43" s="7">
        <v>1.2114219665527344</v>
      </c>
      <c r="N43" s="7">
        <v>1.2945261001586914</v>
      </c>
      <c r="O43" s="7">
        <v>1.3747665882110596</v>
      </c>
      <c r="P43" s="7">
        <v>1.4520999193191528</v>
      </c>
      <c r="Q43" s="7">
        <v>1.5261962413787842</v>
      </c>
      <c r="R43" s="7">
        <v>1.5971741676330566</v>
      </c>
      <c r="S43" s="7">
        <v>1.6652435064315796</v>
      </c>
      <c r="T43" s="7">
        <v>1.7305318117141724</v>
      </c>
      <c r="U43" s="7">
        <v>1.7930922508239746</v>
      </c>
      <c r="V43" s="7">
        <v>1.8529818058013916</v>
      </c>
      <c r="W43" s="7">
        <v>1.9100193977355957</v>
      </c>
      <c r="X43" s="7">
        <v>1.9643409252166748</v>
      </c>
      <c r="Y43" s="7">
        <v>2.016075849533081</v>
      </c>
      <c r="Z43" s="7">
        <v>2.0653469562530518</v>
      </c>
      <c r="AA43" s="7">
        <v>2.278665781021118</v>
      </c>
      <c r="AB43" s="7">
        <v>2.4458067417144775</v>
      </c>
      <c r="AC43" s="7">
        <v>2.576766014099121</v>
      </c>
      <c r="AD43" s="7">
        <v>2.6793758869171143</v>
      </c>
      <c r="AE43" s="7">
        <v>2.7597734928131104</v>
      </c>
      <c r="AF43" s="7">
        <v>2.8227670192718506</v>
      </c>
      <c r="AG43" s="7">
        <v>2.872124195098877</v>
      </c>
      <c r="AH43" s="7">
        <v>2.910796880722046</v>
      </c>
      <c r="AI43" s="7">
        <v>2.9410977363586426</v>
      </c>
      <c r="AK43" s="8">
        <v>41</v>
      </c>
      <c r="AL43" s="7">
        <v>0.0901336744427681</v>
      </c>
      <c r="AM43" s="7">
        <v>0.18050280213356018</v>
      </c>
      <c r="AN43" s="7">
        <v>0.2725104093551636</v>
      </c>
      <c r="AO43" s="7">
        <v>0.3651718497276306</v>
      </c>
      <c r="AP43" s="7">
        <v>0.45835480093955994</v>
      </c>
      <c r="AQ43" s="7">
        <v>0.5504729747772217</v>
      </c>
      <c r="AR43" s="7">
        <v>0.6408434510231018</v>
      </c>
      <c r="AS43" s="7">
        <v>0.7290006875991821</v>
      </c>
      <c r="AT43" s="7">
        <v>0.8140062093734741</v>
      </c>
      <c r="AU43" s="7">
        <v>0.8961070775985718</v>
      </c>
      <c r="AV43" s="7">
        <v>0.975254237651825</v>
      </c>
      <c r="AW43" s="7">
        <v>1.0519593954086304</v>
      </c>
      <c r="AX43" s="7">
        <v>1.1255223751068115</v>
      </c>
      <c r="AY43" s="7">
        <v>1.1966758966445923</v>
      </c>
      <c r="AZ43" s="7">
        <v>1.2653549909591675</v>
      </c>
      <c r="BA43" s="7">
        <v>1.3312093019485474</v>
      </c>
      <c r="BB43" s="7">
        <v>1.3943376541137695</v>
      </c>
      <c r="BC43" s="7">
        <v>1.4549311399459839</v>
      </c>
      <c r="BD43" s="7">
        <v>1.5130996704101562</v>
      </c>
      <c r="BE43" s="7">
        <v>1.5688793659210205</v>
      </c>
      <c r="BF43" s="7">
        <v>1.622310996055603</v>
      </c>
      <c r="BG43" s="7">
        <v>1.6731982231140137</v>
      </c>
      <c r="BH43" s="7">
        <v>1.721662163734436</v>
      </c>
      <c r="BI43" s="7">
        <v>1.7678184509277344</v>
      </c>
      <c r="BJ43" s="7">
        <v>1.8117767572402954</v>
      </c>
      <c r="BK43" s="7">
        <v>2.0020930767059326</v>
      </c>
      <c r="BL43" s="7">
        <v>2.1512112617492676</v>
      </c>
      <c r="BM43" s="7">
        <v>2.2680490016937256</v>
      </c>
      <c r="BN43" s="7">
        <v>2.3595945835113525</v>
      </c>
      <c r="BO43" s="7">
        <v>2.4313228130340576</v>
      </c>
      <c r="BP43" s="7">
        <v>2.4875240325927734</v>
      </c>
      <c r="BQ43" s="7">
        <v>2.5315589904785156</v>
      </c>
      <c r="BR43" s="7">
        <v>2.566061496734619</v>
      </c>
      <c r="BS43" s="7">
        <v>2.593095302581787</v>
      </c>
    </row>
    <row r="44" spans="1:71" ht="12.75">
      <c r="A44" s="405" t="s">
        <v>1466</v>
      </c>
      <c r="B44" s="7">
        <v>0.10553807765245438</v>
      </c>
      <c r="C44" s="7">
        <v>0.21048139035701752</v>
      </c>
      <c r="D44" s="7">
        <v>0.3165700435638428</v>
      </c>
      <c r="E44" s="7">
        <v>0.4226662814617157</v>
      </c>
      <c r="F44" s="7">
        <v>0.5287263989448547</v>
      </c>
      <c r="G44" s="7">
        <v>0.6329318284988403</v>
      </c>
      <c r="H44" s="7">
        <v>0.772029459476471</v>
      </c>
      <c r="I44" s="7">
        <v>0.8338941335678101</v>
      </c>
      <c r="J44" s="7">
        <v>0.9291824102401733</v>
      </c>
      <c r="K44" s="7">
        <v>1.0210368633270264</v>
      </c>
      <c r="L44" s="7">
        <v>1.1644662618637085</v>
      </c>
      <c r="M44" s="7">
        <v>1.1950207948684692</v>
      </c>
      <c r="N44" s="7">
        <v>1.2768816947937012</v>
      </c>
      <c r="O44" s="7">
        <v>1.3558440208435059</v>
      </c>
      <c r="P44" s="7">
        <v>1.4320396184921265</v>
      </c>
      <c r="Q44" s="7">
        <v>1.5049324035644531</v>
      </c>
      <c r="R44" s="7">
        <v>1.5747895240783691</v>
      </c>
      <c r="S44" s="7">
        <v>1.6417049169540405</v>
      </c>
      <c r="T44" s="7">
        <v>1.7059003114700317</v>
      </c>
      <c r="U44" s="7">
        <v>1.7674050331115723</v>
      </c>
      <c r="V44" s="7">
        <v>1.826291799545288</v>
      </c>
      <c r="W44" s="7">
        <v>1.8823742866516113</v>
      </c>
      <c r="X44" s="7">
        <v>1.935786247253418</v>
      </c>
      <c r="Y44" s="7">
        <v>1.9866547584533691</v>
      </c>
      <c r="Z44" s="7">
        <v>2.0351009368896484</v>
      </c>
      <c r="AA44" s="7">
        <v>2.2448477745056152</v>
      </c>
      <c r="AB44" s="7">
        <v>2.4091899394989014</v>
      </c>
      <c r="AC44" s="7">
        <v>2.5379562377929688</v>
      </c>
      <c r="AD44" s="7">
        <v>2.638848066329956</v>
      </c>
      <c r="AE44" s="7">
        <v>2.7178993225097656</v>
      </c>
      <c r="AF44" s="7">
        <v>2.7798380851745605</v>
      </c>
      <c r="AG44" s="7">
        <v>2.828368902206421</v>
      </c>
      <c r="AH44" s="7">
        <v>2.86639404296875</v>
      </c>
      <c r="AI44" s="7">
        <v>2.8961875438690186</v>
      </c>
      <c r="AK44" s="8">
        <v>42</v>
      </c>
      <c r="AL44" s="7">
        <v>0.08840107172727585</v>
      </c>
      <c r="AM44" s="7">
        <v>0.17702341079711914</v>
      </c>
      <c r="AN44" s="7">
        <v>0.2675682604312897</v>
      </c>
      <c r="AO44" s="7">
        <v>0.35886090993881226</v>
      </c>
      <c r="AP44" s="7">
        <v>0.4508224129676819</v>
      </c>
      <c r="AQ44" s="7">
        <v>0.5416004657745361</v>
      </c>
      <c r="AR44" s="7">
        <v>0.6307485699653625</v>
      </c>
      <c r="AS44" s="7">
        <v>0.7175959348678589</v>
      </c>
      <c r="AT44" s="7">
        <v>0.8012852072715759</v>
      </c>
      <c r="AU44" s="7">
        <v>0.8820929527282715</v>
      </c>
      <c r="AV44" s="7">
        <v>0.9600515365600586</v>
      </c>
      <c r="AW44" s="7">
        <v>1.0355366468429565</v>
      </c>
      <c r="AX44" s="7">
        <v>1.1078548431396484</v>
      </c>
      <c r="AY44" s="7">
        <v>1.1777291297912598</v>
      </c>
      <c r="AZ44" s="7">
        <v>1.2452692985534668</v>
      </c>
      <c r="BA44" s="7">
        <v>1.3099188804626465</v>
      </c>
      <c r="BB44" s="7">
        <v>1.3719253540039062</v>
      </c>
      <c r="BC44" s="7">
        <v>1.4313639402389526</v>
      </c>
      <c r="BD44" s="7">
        <v>1.4884384870529175</v>
      </c>
      <c r="BE44" s="7">
        <v>1.5431616306304932</v>
      </c>
      <c r="BF44" s="7">
        <v>1.595589518547058</v>
      </c>
      <c r="BG44" s="7">
        <v>1.645520806312561</v>
      </c>
      <c r="BH44" s="7">
        <v>1.6930744647979736</v>
      </c>
      <c r="BI44" s="7">
        <v>1.7383637428283691</v>
      </c>
      <c r="BJ44" s="7">
        <v>1.781496286392212</v>
      </c>
      <c r="BK44" s="7">
        <v>1.9682377576828003</v>
      </c>
      <c r="BL44" s="7">
        <v>2.1145546436309814</v>
      </c>
      <c r="BM44" s="7">
        <v>2.2291977405548096</v>
      </c>
      <c r="BN44" s="7">
        <v>2.319023609161377</v>
      </c>
      <c r="BO44" s="7">
        <v>2.389404535293579</v>
      </c>
      <c r="BP44" s="7">
        <v>2.444550037384033</v>
      </c>
      <c r="BQ44" s="7">
        <v>2.487757682800293</v>
      </c>
      <c r="BR44" s="7">
        <v>2.5216121673583984</v>
      </c>
      <c r="BS44" s="7">
        <v>2.548137903213501</v>
      </c>
    </row>
    <row r="45" spans="1:71" ht="12.75">
      <c r="A45" s="405" t="s">
        <v>1467</v>
      </c>
      <c r="B45" s="7">
        <v>0.10694679617881775</v>
      </c>
      <c r="C45" s="7">
        <v>0.21319617331027985</v>
      </c>
      <c r="D45" s="7">
        <v>0.3203243911266327</v>
      </c>
      <c r="E45" s="7">
        <v>0.4272313416004181</v>
      </c>
      <c r="F45" s="7">
        <v>0.5339657068252563</v>
      </c>
      <c r="G45" s="7">
        <v>0.6388750076293945</v>
      </c>
      <c r="H45" s="7">
        <v>0.7705525755882263</v>
      </c>
      <c r="I45" s="7">
        <v>0.8411110639572144</v>
      </c>
      <c r="J45" s="7">
        <v>0.9370326399803162</v>
      </c>
      <c r="K45" s="7">
        <v>1.0295296907424927</v>
      </c>
      <c r="L45" s="7">
        <v>1.1630687713623047</v>
      </c>
      <c r="M45" s="7">
        <v>1.2047698497772217</v>
      </c>
      <c r="N45" s="7">
        <v>1.287285566329956</v>
      </c>
      <c r="O45" s="7">
        <v>1.3668726682662964</v>
      </c>
      <c r="P45" s="7">
        <v>1.443598747253418</v>
      </c>
      <c r="Q45" s="7">
        <v>1.517055869102478</v>
      </c>
      <c r="R45" s="7">
        <v>1.5874522924423218</v>
      </c>
      <c r="S45" s="7">
        <v>1.6549137830734253</v>
      </c>
      <c r="T45" s="7">
        <v>1.7196369171142578</v>
      </c>
      <c r="U45" s="7">
        <v>1.7816290855407715</v>
      </c>
      <c r="V45" s="7">
        <v>1.841005802154541</v>
      </c>
      <c r="W45" s="7">
        <v>1.8975552320480347</v>
      </c>
      <c r="X45" s="7">
        <v>1.9514117240905762</v>
      </c>
      <c r="Y45" s="7">
        <v>2.0027036666870117</v>
      </c>
      <c r="Z45" s="7">
        <v>2.0515530109405518</v>
      </c>
      <c r="AA45" s="7">
        <v>2.2630455493927</v>
      </c>
      <c r="AB45" s="7">
        <v>2.428755521774292</v>
      </c>
      <c r="AC45" s="7">
        <v>2.558593511581421</v>
      </c>
      <c r="AD45" s="7">
        <v>2.660325288772583</v>
      </c>
      <c r="AE45" s="7">
        <v>2.740034580230713</v>
      </c>
      <c r="AF45" s="7">
        <v>2.8024890422821045</v>
      </c>
      <c r="AG45" s="7">
        <v>2.851423740386963</v>
      </c>
      <c r="AH45" s="7">
        <v>2.889765501022339</v>
      </c>
      <c r="AI45" s="7">
        <v>2.919806957244873</v>
      </c>
      <c r="AK45" s="8">
        <v>43</v>
      </c>
      <c r="AL45" s="7">
        <v>0.08981182426214218</v>
      </c>
      <c r="AM45" s="7">
        <v>0.17974218726158142</v>
      </c>
      <c r="AN45" s="7">
        <v>0.2713284492492676</v>
      </c>
      <c r="AO45" s="7">
        <v>0.3634335994720459</v>
      </c>
      <c r="AP45" s="7">
        <v>0.4560709595680237</v>
      </c>
      <c r="AQ45" s="7">
        <v>0.5475545525550842</v>
      </c>
      <c r="AR45" s="7">
        <v>0.6373207569122314</v>
      </c>
      <c r="AS45" s="7">
        <v>0.7248266935348511</v>
      </c>
      <c r="AT45" s="7">
        <v>0.8091506958007812</v>
      </c>
      <c r="AU45" s="7">
        <v>0.8906024098396301</v>
      </c>
      <c r="AV45" s="7">
        <v>0.9691843390464783</v>
      </c>
      <c r="AW45" s="7">
        <v>1.045304775238037</v>
      </c>
      <c r="AX45" s="7">
        <v>1.118278980255127</v>
      </c>
      <c r="AY45" s="7">
        <v>1.1887789964675903</v>
      </c>
      <c r="AZ45" s="7">
        <v>1.2568508386611938</v>
      </c>
      <c r="BA45" s="7">
        <v>1.3220657110214233</v>
      </c>
      <c r="BB45" s="7">
        <v>1.3846123218536377</v>
      </c>
      <c r="BC45" s="7">
        <v>1.4445979595184326</v>
      </c>
      <c r="BD45" s="7">
        <v>1.5022010803222656</v>
      </c>
      <c r="BE45" s="7">
        <v>1.5574122667312622</v>
      </c>
      <c r="BF45" s="7">
        <v>1.6103310585021973</v>
      </c>
      <c r="BG45" s="7">
        <v>1.6607298851013184</v>
      </c>
      <c r="BH45" s="7">
        <v>1.7087287902832031</v>
      </c>
      <c r="BI45" s="7">
        <v>1.7544420957565308</v>
      </c>
      <c r="BJ45" s="7">
        <v>1.7979785203933716</v>
      </c>
      <c r="BK45" s="7">
        <v>1.9864685535430908</v>
      </c>
      <c r="BL45" s="7">
        <v>2.134155511856079</v>
      </c>
      <c r="BM45" s="7">
        <v>2.2498719692230225</v>
      </c>
      <c r="BN45" s="7">
        <v>2.34053897857666</v>
      </c>
      <c r="BO45" s="7">
        <v>2.411579132080078</v>
      </c>
      <c r="BP45" s="7">
        <v>2.467240810394287</v>
      </c>
      <c r="BQ45" s="7">
        <v>2.5108532905578613</v>
      </c>
      <c r="BR45" s="7">
        <v>2.5450246334075928</v>
      </c>
      <c r="BS45" s="7">
        <v>2.5717990398406982</v>
      </c>
    </row>
    <row r="46" spans="1:71" ht="12.75">
      <c r="A46" s="405" t="s">
        <v>1468</v>
      </c>
      <c r="B46" s="7">
        <v>0.10538347065448761</v>
      </c>
      <c r="C46" s="7">
        <v>0.20992185175418854</v>
      </c>
      <c r="D46" s="7">
        <v>0.31553739309310913</v>
      </c>
      <c r="E46" s="7">
        <v>0.42086949944496155</v>
      </c>
      <c r="F46" s="7">
        <v>0.5261276960372925</v>
      </c>
      <c r="G46" s="7">
        <v>0.6293675303459167</v>
      </c>
      <c r="H46" s="7">
        <v>0.7703554630279541</v>
      </c>
      <c r="I46" s="7">
        <v>0.828334629535675</v>
      </c>
      <c r="J46" s="7">
        <v>0.9225247502326965</v>
      </c>
      <c r="K46" s="7">
        <v>1.0133436918258667</v>
      </c>
      <c r="L46" s="7">
        <v>1.159845232963562</v>
      </c>
      <c r="M46" s="7">
        <v>1.1855404376983643</v>
      </c>
      <c r="N46" s="7">
        <v>1.2664999961853027</v>
      </c>
      <c r="O46" s="7">
        <v>1.3444303274154663</v>
      </c>
      <c r="P46" s="7">
        <v>1.4196439981460571</v>
      </c>
      <c r="Q46" s="7">
        <v>1.49152672290802</v>
      </c>
      <c r="R46" s="7">
        <v>1.560465693473816</v>
      </c>
      <c r="S46" s="7">
        <v>1.6264238357543945</v>
      </c>
      <c r="T46" s="7">
        <v>1.6897324323654175</v>
      </c>
      <c r="U46" s="7">
        <v>1.7503318786621094</v>
      </c>
      <c r="V46" s="7">
        <v>1.808432698249817</v>
      </c>
      <c r="W46" s="7">
        <v>1.8637667894363403</v>
      </c>
      <c r="X46" s="7">
        <v>1.9164658784866333</v>
      </c>
      <c r="Y46" s="7">
        <v>1.9666554927825928</v>
      </c>
      <c r="Z46" s="7">
        <v>2.0144550800323486</v>
      </c>
      <c r="AA46" s="7">
        <v>2.221402645111084</v>
      </c>
      <c r="AB46" s="7">
        <v>2.383551597595215</v>
      </c>
      <c r="AC46" s="7">
        <v>2.510599374771118</v>
      </c>
      <c r="AD46" s="7">
        <v>2.61014461517334</v>
      </c>
      <c r="AE46" s="7">
        <v>2.688140869140625</v>
      </c>
      <c r="AF46" s="7">
        <v>2.749253273010254</v>
      </c>
      <c r="AG46" s="7">
        <v>2.7971363067626953</v>
      </c>
      <c r="AH46" s="7">
        <v>2.834653854370117</v>
      </c>
      <c r="AI46" s="7">
        <v>2.8640499114990234</v>
      </c>
      <c r="AK46" s="8">
        <v>44</v>
      </c>
      <c r="AL46" s="7">
        <v>0.08824571967124939</v>
      </c>
      <c r="AM46" s="7">
        <v>0.17646242678165436</v>
      </c>
      <c r="AN46" s="7">
        <v>0.2665335237979889</v>
      </c>
      <c r="AO46" s="7">
        <v>0.35706138610839844</v>
      </c>
      <c r="AP46" s="7">
        <v>0.44822028279304504</v>
      </c>
      <c r="AQ46" s="7">
        <v>0.5380322933197021</v>
      </c>
      <c r="AR46" s="7">
        <v>0.6262178421020508</v>
      </c>
      <c r="AS46" s="7">
        <v>0.7120314240455627</v>
      </c>
      <c r="AT46" s="7">
        <v>0.7946220636367798</v>
      </c>
      <c r="AU46" s="7">
        <v>0.8743937611579895</v>
      </c>
      <c r="AV46" s="7">
        <v>0.9514710307121277</v>
      </c>
      <c r="AW46" s="7">
        <v>1.0260493755340576</v>
      </c>
      <c r="AX46" s="7">
        <v>1.097465991973877</v>
      </c>
      <c r="AY46" s="7">
        <v>1.166307806968689</v>
      </c>
      <c r="AZ46" s="7">
        <v>1.2328656911849976</v>
      </c>
      <c r="BA46" s="7">
        <v>1.2965048551559448</v>
      </c>
      <c r="BB46" s="7">
        <v>1.3575929403305054</v>
      </c>
      <c r="BC46" s="7">
        <v>1.4160739183425903</v>
      </c>
      <c r="BD46" s="7">
        <v>1.4722614288330078</v>
      </c>
      <c r="BE46" s="7">
        <v>1.5260788202285767</v>
      </c>
      <c r="BF46" s="7">
        <v>1.5777205228805542</v>
      </c>
      <c r="BG46" s="7">
        <v>1.6269030570983887</v>
      </c>
      <c r="BH46" s="7">
        <v>1.6737436056137085</v>
      </c>
      <c r="BI46" s="7">
        <v>1.7183536291122437</v>
      </c>
      <c r="BJ46" s="7">
        <v>1.7608394622802734</v>
      </c>
      <c r="BK46" s="7">
        <v>1.9447805881500244</v>
      </c>
      <c r="BL46" s="7">
        <v>2.0889034271240234</v>
      </c>
      <c r="BM46" s="7">
        <v>2.20182728767395</v>
      </c>
      <c r="BN46" s="7">
        <v>2.290306329727173</v>
      </c>
      <c r="BO46" s="7">
        <v>2.3596317768096924</v>
      </c>
      <c r="BP46" s="7">
        <v>2.413950204849243</v>
      </c>
      <c r="BQ46" s="7">
        <v>2.456510066986084</v>
      </c>
      <c r="BR46" s="7">
        <v>2.489856719970703</v>
      </c>
      <c r="BS46" s="7">
        <v>2.5159847736358643</v>
      </c>
    </row>
    <row r="47" spans="1:71" ht="12.75">
      <c r="A47" s="405" t="s">
        <v>1469</v>
      </c>
      <c r="B47" s="7">
        <v>0.10752085596323013</v>
      </c>
      <c r="C47" s="7">
        <v>0.21438996493816376</v>
      </c>
      <c r="D47" s="7">
        <v>0.32206088304519653</v>
      </c>
      <c r="E47" s="7">
        <v>0.4295250475406647</v>
      </c>
      <c r="F47" s="7">
        <v>0.5367777347564697</v>
      </c>
      <c r="G47" s="7">
        <v>0.6422706246376038</v>
      </c>
      <c r="H47" s="7">
        <v>0.7691006064414978</v>
      </c>
      <c r="I47" s="7">
        <v>0.8456428647041321</v>
      </c>
      <c r="J47" s="7">
        <v>0.942164957523346</v>
      </c>
      <c r="K47" s="7">
        <v>1.0352449417114258</v>
      </c>
      <c r="L47" s="7">
        <v>1.1574633121490479</v>
      </c>
      <c r="M47" s="7">
        <v>1.2115463018417358</v>
      </c>
      <c r="N47" s="7">
        <v>1.2946056127548218</v>
      </c>
      <c r="O47" s="7">
        <v>1.3747687339782715</v>
      </c>
      <c r="P47" s="7">
        <v>1.4520189762115479</v>
      </c>
      <c r="Q47" s="7">
        <v>1.526023507118225</v>
      </c>
      <c r="R47" s="7">
        <v>1.5969265699386597</v>
      </c>
      <c r="S47" s="7">
        <v>1.6649110317230225</v>
      </c>
      <c r="T47" s="7">
        <v>1.7301265001296997</v>
      </c>
      <c r="U47" s="7">
        <v>1.7926020622253418</v>
      </c>
      <c r="V47" s="7">
        <v>1.8524243831634521</v>
      </c>
      <c r="W47" s="7">
        <v>1.909398078918457</v>
      </c>
      <c r="X47" s="7">
        <v>1.9636585712432861</v>
      </c>
      <c r="Y47" s="7">
        <v>2.0153353214263916</v>
      </c>
      <c r="Z47" s="7">
        <v>2.06455135345459</v>
      </c>
      <c r="AA47" s="7">
        <v>2.2776308059692383</v>
      </c>
      <c r="AB47" s="7">
        <v>2.4445841312408447</v>
      </c>
      <c r="AC47" s="7">
        <v>2.5753965377807617</v>
      </c>
      <c r="AD47" s="7">
        <v>2.677891731262207</v>
      </c>
      <c r="AE47" s="7">
        <v>2.7581989765167236</v>
      </c>
      <c r="AF47" s="7">
        <v>2.8211216926574707</v>
      </c>
      <c r="AG47" s="7">
        <v>2.8704235553741455</v>
      </c>
      <c r="AH47" s="7">
        <v>2.909052848815918</v>
      </c>
      <c r="AI47" s="7">
        <v>2.9393198490142822</v>
      </c>
      <c r="AK47" s="8">
        <v>45</v>
      </c>
      <c r="AL47" s="7">
        <v>0.09038683772087097</v>
      </c>
      <c r="AM47" s="7">
        <v>0.18093784153461456</v>
      </c>
      <c r="AN47" s="7">
        <v>0.2730677127838135</v>
      </c>
      <c r="AO47" s="7">
        <v>0.3657308518886566</v>
      </c>
      <c r="AP47" s="7">
        <v>0.45888733863830566</v>
      </c>
      <c r="AQ47" s="7">
        <v>0.5509552955627441</v>
      </c>
      <c r="AR47" s="7">
        <v>0.6412708163261414</v>
      </c>
      <c r="AS47" s="7">
        <v>0.7293650507926941</v>
      </c>
      <c r="AT47" s="7">
        <v>0.8142901659011841</v>
      </c>
      <c r="AU47" s="7">
        <v>0.896325409412384</v>
      </c>
      <c r="AV47" s="7">
        <v>0.9754317998886108</v>
      </c>
      <c r="AW47" s="7">
        <v>1.052090048789978</v>
      </c>
      <c r="AX47" s="7">
        <v>1.1256084442138672</v>
      </c>
      <c r="AY47" s="7">
        <v>1.1966850757598877</v>
      </c>
      <c r="AZ47" s="7">
        <v>1.2652814388275146</v>
      </c>
      <c r="BA47" s="7">
        <v>1.3310441970825195</v>
      </c>
      <c r="BB47" s="7">
        <v>1.394097924232483</v>
      </c>
      <c r="BC47" s="7">
        <v>1.4546068906784058</v>
      </c>
      <c r="BD47" s="7">
        <v>1.5127028226852417</v>
      </c>
      <c r="BE47" s="7">
        <v>1.568397879600525</v>
      </c>
      <c r="BF47" s="7">
        <v>1.6217625141143799</v>
      </c>
      <c r="BG47" s="7">
        <v>1.6725860834121704</v>
      </c>
      <c r="BH47" s="7">
        <v>1.720989465713501</v>
      </c>
      <c r="BI47" s="7">
        <v>1.7670878171920776</v>
      </c>
      <c r="BJ47" s="7">
        <v>1.8109911680221558</v>
      </c>
      <c r="BK47" s="7">
        <v>2.0010693073272705</v>
      </c>
      <c r="BL47" s="7">
        <v>2.15000057220459</v>
      </c>
      <c r="BM47" s="7">
        <v>2.2666921615600586</v>
      </c>
      <c r="BN47" s="7">
        <v>2.3581230640411377</v>
      </c>
      <c r="BO47" s="7">
        <v>2.4297614097595215</v>
      </c>
      <c r="BP47" s="7">
        <v>2.4858920574188232</v>
      </c>
      <c r="BQ47" s="7">
        <v>2.529871940612793</v>
      </c>
      <c r="BR47" s="7">
        <v>2.564331293106079</v>
      </c>
      <c r="BS47" s="7">
        <v>2.5913312435150146</v>
      </c>
    </row>
    <row r="48" spans="1:71" ht="12.75">
      <c r="A48" s="405" t="s">
        <v>1470</v>
      </c>
      <c r="B48" s="7">
        <v>0.1067533940076828</v>
      </c>
      <c r="C48" s="7">
        <v>0.21283327043056488</v>
      </c>
      <c r="D48" s="7">
        <v>0.3198370635509491</v>
      </c>
      <c r="E48" s="7">
        <v>0.42665326595306396</v>
      </c>
      <c r="F48" s="7">
        <v>0.5333218574523926</v>
      </c>
      <c r="G48" s="7">
        <v>0.6381694674491882</v>
      </c>
      <c r="H48" s="7">
        <v>0.76815265417099</v>
      </c>
      <c r="I48" s="7">
        <v>0.8403173685073853</v>
      </c>
      <c r="J48" s="7">
        <v>0.9361990094184875</v>
      </c>
      <c r="K48" s="7">
        <v>1.0286526679992676</v>
      </c>
      <c r="L48" s="7">
        <v>1.1574097871780396</v>
      </c>
      <c r="M48" s="7">
        <v>1.2037943601608276</v>
      </c>
      <c r="N48" s="7">
        <v>1.2862545251846313</v>
      </c>
      <c r="O48" s="7">
        <v>1.3657952547073364</v>
      </c>
      <c r="P48" s="7">
        <v>1.4424885511398315</v>
      </c>
      <c r="Q48" s="7">
        <v>1.5159028768539429</v>
      </c>
      <c r="R48" s="7">
        <v>1.5862587690353394</v>
      </c>
      <c r="S48" s="7">
        <v>1.653678059577942</v>
      </c>
      <c r="T48" s="7">
        <v>1.7183598279953003</v>
      </c>
      <c r="U48" s="7">
        <v>1.780316948890686</v>
      </c>
      <c r="V48" s="7">
        <v>1.8396495580673218</v>
      </c>
      <c r="W48" s="7">
        <v>1.8961567878723145</v>
      </c>
      <c r="X48" s="7">
        <v>1.949973225593567</v>
      </c>
      <c r="Y48" s="7">
        <v>2.0012269020080566</v>
      </c>
      <c r="Z48" s="7">
        <v>2.0500400066375732</v>
      </c>
      <c r="AA48" s="7">
        <v>2.2613751888275146</v>
      </c>
      <c r="AB48" s="7">
        <v>2.426961660385132</v>
      </c>
      <c r="AC48" s="7">
        <v>2.5567033290863037</v>
      </c>
      <c r="AD48" s="7">
        <v>2.6583592891693115</v>
      </c>
      <c r="AE48" s="7">
        <v>2.738009214401245</v>
      </c>
      <c r="AF48" s="7">
        <v>2.800417184829712</v>
      </c>
      <c r="AG48" s="7">
        <v>2.8493154048919678</v>
      </c>
      <c r="AH48" s="7">
        <v>2.8876285552978516</v>
      </c>
      <c r="AI48" s="7">
        <v>2.9176478385925293</v>
      </c>
      <c r="AK48" s="8">
        <v>46</v>
      </c>
      <c r="AL48" s="7">
        <v>0.08961841464042664</v>
      </c>
      <c r="AM48" s="7">
        <v>0.17937926948070526</v>
      </c>
      <c r="AN48" s="7">
        <v>0.27084118127822876</v>
      </c>
      <c r="AO48" s="7">
        <v>0.3628555238246918</v>
      </c>
      <c r="AP48" s="7">
        <v>0.4554271697998047</v>
      </c>
      <c r="AQ48" s="7">
        <v>0.5468490719795227</v>
      </c>
      <c r="AR48" s="7">
        <v>0.6365732550621033</v>
      </c>
      <c r="AS48" s="7">
        <v>0.7240330576896667</v>
      </c>
      <c r="AT48" s="7">
        <v>0.8083170652389526</v>
      </c>
      <c r="AU48" s="7">
        <v>0.8897253274917603</v>
      </c>
      <c r="AV48" s="7">
        <v>0.9682593941688538</v>
      </c>
      <c r="AW48" s="7">
        <v>1.0443291664123535</v>
      </c>
      <c r="AX48" s="7">
        <v>1.1172479391098022</v>
      </c>
      <c r="AY48" s="7">
        <v>1.18770170211792</v>
      </c>
      <c r="AZ48" s="7">
        <v>1.2557405233383179</v>
      </c>
      <c r="BA48" s="7">
        <v>1.3209127187728882</v>
      </c>
      <c r="BB48" s="7">
        <v>1.3834187984466553</v>
      </c>
      <c r="BC48" s="7">
        <v>1.4433622360229492</v>
      </c>
      <c r="BD48" s="7">
        <v>1.5009241104125977</v>
      </c>
      <c r="BE48" s="7">
        <v>1.5561002492904663</v>
      </c>
      <c r="BF48" s="7">
        <v>1.608974814414978</v>
      </c>
      <c r="BG48" s="7">
        <v>1.6593315601348877</v>
      </c>
      <c r="BH48" s="7">
        <v>1.7072904109954834</v>
      </c>
      <c r="BI48" s="7">
        <v>1.7529654502868652</v>
      </c>
      <c r="BJ48" s="7">
        <v>1.7964656352996826</v>
      </c>
      <c r="BK48" s="7">
        <v>1.9847981929779053</v>
      </c>
      <c r="BL48" s="7">
        <v>2.132361650466919</v>
      </c>
      <c r="BM48" s="7">
        <v>2.247981548309326</v>
      </c>
      <c r="BN48" s="7">
        <v>2.3385729789733887</v>
      </c>
      <c r="BO48" s="7">
        <v>2.4095535278320312</v>
      </c>
      <c r="BP48" s="7">
        <v>2.4651689529418945</v>
      </c>
      <c r="BQ48" s="7">
        <v>2.508744716644287</v>
      </c>
      <c r="BR48" s="7">
        <v>2.5428876876831055</v>
      </c>
      <c r="BS48" s="7">
        <v>2.5696396827697754</v>
      </c>
    </row>
    <row r="49" spans="1:71" ht="12.75">
      <c r="A49" s="405" t="s">
        <v>1471</v>
      </c>
      <c r="B49" s="7">
        <v>0.10717479139566422</v>
      </c>
      <c r="C49" s="7">
        <v>0.21362203359603882</v>
      </c>
      <c r="D49" s="7">
        <v>0.32088690996170044</v>
      </c>
      <c r="E49" s="7">
        <v>0.4279068112373352</v>
      </c>
      <c r="F49" s="7">
        <v>0.5347038507461548</v>
      </c>
      <c r="G49" s="7">
        <v>0.6396270990371704</v>
      </c>
      <c r="H49" s="7">
        <v>0.7681465148925781</v>
      </c>
      <c r="I49" s="7">
        <v>0.8416938781738281</v>
      </c>
      <c r="J49" s="7">
        <v>0.9374569058418274</v>
      </c>
      <c r="K49" s="7">
        <v>1.0297983884811401</v>
      </c>
      <c r="L49" s="7">
        <v>1.1570364236831665</v>
      </c>
      <c r="M49" s="7">
        <v>1.204742193222046</v>
      </c>
      <c r="N49" s="7">
        <v>1.2870962619781494</v>
      </c>
      <c r="O49" s="7">
        <v>1.366541862487793</v>
      </c>
      <c r="P49" s="7">
        <v>1.4430752992630005</v>
      </c>
      <c r="Q49" s="7">
        <v>1.5163806676864624</v>
      </c>
      <c r="R49" s="7">
        <v>1.586614966392517</v>
      </c>
      <c r="S49" s="7">
        <v>1.6539283990859985</v>
      </c>
      <c r="T49" s="7">
        <v>1.7185189723968506</v>
      </c>
      <c r="U49" s="7">
        <v>1.7803658246994019</v>
      </c>
      <c r="V49" s="7">
        <v>1.8395981788635254</v>
      </c>
      <c r="W49" s="7">
        <v>1.896009922027588</v>
      </c>
      <c r="X49" s="7">
        <v>1.9497355222702026</v>
      </c>
      <c r="Y49" s="7">
        <v>2.0009026527404785</v>
      </c>
      <c r="Z49" s="7">
        <v>2.049633264541626</v>
      </c>
      <c r="AA49" s="7">
        <v>2.2606112957000732</v>
      </c>
      <c r="AB49" s="7">
        <v>2.4259183406829834</v>
      </c>
      <c r="AC49" s="7">
        <v>2.555440664291382</v>
      </c>
      <c r="AD49" s="7">
        <v>2.6569249629974365</v>
      </c>
      <c r="AE49" s="7">
        <v>2.736440420150757</v>
      </c>
      <c r="AF49" s="7">
        <v>2.7987430095672607</v>
      </c>
      <c r="AG49" s="7">
        <v>2.8475584983825684</v>
      </c>
      <c r="AH49" s="7">
        <v>2.8858065605163574</v>
      </c>
      <c r="AI49" s="7">
        <v>2.9157752990722656</v>
      </c>
      <c r="AK49" s="8">
        <v>47</v>
      </c>
      <c r="AL49" s="7">
        <v>0.09003862738609314</v>
      </c>
      <c r="AM49" s="7">
        <v>0.18016569316387177</v>
      </c>
      <c r="AN49" s="7">
        <v>0.27188754081726074</v>
      </c>
      <c r="AO49" s="7">
        <v>0.36410456895828247</v>
      </c>
      <c r="AP49" s="7">
        <v>0.45680364966392517</v>
      </c>
      <c r="AQ49" s="7">
        <v>0.5483002066612244</v>
      </c>
      <c r="AR49" s="7">
        <v>0.6379740238189697</v>
      </c>
      <c r="AS49" s="7">
        <v>0.7254014015197754</v>
      </c>
      <c r="AT49" s="7">
        <v>0.8095659613609314</v>
      </c>
      <c r="AU49" s="7">
        <v>0.8908613324165344</v>
      </c>
      <c r="AV49" s="7">
        <v>0.9692932963371277</v>
      </c>
      <c r="AW49" s="7">
        <v>1.0452659130096436</v>
      </c>
      <c r="AX49" s="7">
        <v>1.1180778741836548</v>
      </c>
      <c r="AY49" s="7">
        <v>1.1884357929229736</v>
      </c>
      <c r="AZ49" s="7">
        <v>1.2563142776489258</v>
      </c>
      <c r="BA49" s="7">
        <v>1.321376919746399</v>
      </c>
      <c r="BB49" s="7">
        <v>1.383760929107666</v>
      </c>
      <c r="BC49" s="7">
        <v>1.4435980319976807</v>
      </c>
      <c r="BD49" s="7">
        <v>1.501068115234375</v>
      </c>
      <c r="BE49" s="7">
        <v>1.556133508682251</v>
      </c>
      <c r="BF49" s="7">
        <v>1.6089074611663818</v>
      </c>
      <c r="BG49" s="7">
        <v>1.6591683626174927</v>
      </c>
      <c r="BH49" s="7">
        <v>1.7070358991622925</v>
      </c>
      <c r="BI49" s="7">
        <v>1.7526240348815918</v>
      </c>
      <c r="BJ49" s="7">
        <v>1.7960412502288818</v>
      </c>
      <c r="BK49" s="7">
        <v>1.9840151071548462</v>
      </c>
      <c r="BL49" s="7">
        <v>2.1312975883483887</v>
      </c>
      <c r="BM49" s="7">
        <v>2.246697187423706</v>
      </c>
      <c r="BN49" s="7">
        <v>2.337116003036499</v>
      </c>
      <c r="BO49" s="7">
        <v>2.40796160697937</v>
      </c>
      <c r="BP49" s="7">
        <v>2.463470697402954</v>
      </c>
      <c r="BQ49" s="7">
        <v>2.5069637298583984</v>
      </c>
      <c r="BR49" s="7">
        <v>2.541041612625122</v>
      </c>
      <c r="BS49" s="7">
        <v>2.5677425861358643</v>
      </c>
    </row>
    <row r="50" spans="1:71" ht="12.75">
      <c r="A50" s="405" t="s">
        <v>1472</v>
      </c>
      <c r="B50" s="7">
        <v>0.10602851212024689</v>
      </c>
      <c r="C50" s="7">
        <v>0.21132059395313263</v>
      </c>
      <c r="D50" s="7">
        <v>0.31756141781806946</v>
      </c>
      <c r="E50" s="7">
        <v>0.4236817955970764</v>
      </c>
      <c r="F50" s="7">
        <v>0.5296037793159485</v>
      </c>
      <c r="G50" s="7">
        <v>0.633560299873352</v>
      </c>
      <c r="H50" s="7">
        <v>0.7671741843223572</v>
      </c>
      <c r="I50" s="7">
        <v>0.8335947394371033</v>
      </c>
      <c r="J50" s="7">
        <v>0.9282781481742859</v>
      </c>
      <c r="K50" s="7">
        <v>1.0195653438568115</v>
      </c>
      <c r="L50" s="7">
        <v>1.1569021940231323</v>
      </c>
      <c r="M50" s="7">
        <v>1.1925593614578247</v>
      </c>
      <c r="N50" s="7">
        <v>1.2739410400390625</v>
      </c>
      <c r="O50" s="7">
        <v>1.3524057865142822</v>
      </c>
      <c r="P50" s="7">
        <v>1.4280164241790771</v>
      </c>
      <c r="Q50" s="7">
        <v>1.5004215240478516</v>
      </c>
      <c r="R50" s="7">
        <v>1.56979501247406</v>
      </c>
      <c r="S50" s="7">
        <v>1.636255145072937</v>
      </c>
      <c r="T50" s="7">
        <v>1.7000261545181274</v>
      </c>
      <c r="U50" s="7">
        <v>1.76108980178833</v>
      </c>
      <c r="V50" s="7">
        <v>1.8195966482162476</v>
      </c>
      <c r="W50" s="7">
        <v>1.8753174543380737</v>
      </c>
      <c r="X50" s="7">
        <v>1.9283849000930786</v>
      </c>
      <c r="Y50" s="7">
        <v>1.9789252281188965</v>
      </c>
      <c r="Z50" s="7">
        <v>2.0270590782165527</v>
      </c>
      <c r="AA50" s="7">
        <v>2.235452890396118</v>
      </c>
      <c r="AB50" s="7">
        <v>2.3987350463867188</v>
      </c>
      <c r="AC50" s="7">
        <v>2.5266709327697754</v>
      </c>
      <c r="AD50" s="7">
        <v>2.6269118785858154</v>
      </c>
      <c r="AE50" s="7">
        <v>2.705453395843506</v>
      </c>
      <c r="AF50" s="7">
        <v>2.7669928073883057</v>
      </c>
      <c r="AG50" s="7">
        <v>2.8152105808258057</v>
      </c>
      <c r="AH50" s="7">
        <v>2.8529906272888184</v>
      </c>
      <c r="AI50" s="7">
        <v>2.88259220123291</v>
      </c>
      <c r="AK50" s="8">
        <v>48</v>
      </c>
      <c r="AL50" s="7">
        <v>0.08888833224773407</v>
      </c>
      <c r="AM50" s="7">
        <v>0.1778564304113388</v>
      </c>
      <c r="AN50" s="7">
        <v>0.2685506045818329</v>
      </c>
      <c r="AO50" s="7">
        <v>0.35986465215682983</v>
      </c>
      <c r="AP50" s="7">
        <v>0.4516853392124176</v>
      </c>
      <c r="AQ50" s="7">
        <v>0.5422120690345764</v>
      </c>
      <c r="AR50" s="7">
        <v>0.6308971643447876</v>
      </c>
      <c r="AS50" s="7">
        <v>0.7172750234603882</v>
      </c>
      <c r="AT50" s="7">
        <v>0.8003573417663574</v>
      </c>
      <c r="AU50" s="7">
        <v>0.8805958032608032</v>
      </c>
      <c r="AV50" s="7">
        <v>0.9580445289611816</v>
      </c>
      <c r="AW50" s="7">
        <v>1.0330456495285034</v>
      </c>
      <c r="AX50" s="7">
        <v>1.104883074760437</v>
      </c>
      <c r="AY50" s="7">
        <v>1.1742579936981201</v>
      </c>
      <c r="AZ50" s="7">
        <v>1.2412116527557373</v>
      </c>
      <c r="BA50" s="7">
        <v>1.3053721189498901</v>
      </c>
      <c r="BB50" s="7">
        <v>1.3668935298919678</v>
      </c>
      <c r="BC50" s="7">
        <v>1.4258754253387451</v>
      </c>
      <c r="BD50" s="7">
        <v>1.4825243949890137</v>
      </c>
      <c r="BE50" s="7">
        <v>1.5368050336837769</v>
      </c>
      <c r="BF50" s="7">
        <v>1.5888519287109375</v>
      </c>
      <c r="BG50" s="7">
        <v>1.6384203433990479</v>
      </c>
      <c r="BH50" s="7">
        <v>1.6856284141540527</v>
      </c>
      <c r="BI50" s="7">
        <v>1.730588436126709</v>
      </c>
      <c r="BJ50" s="7">
        <v>1.7734075784683228</v>
      </c>
      <c r="BK50" s="7">
        <v>1.958791971206665</v>
      </c>
      <c r="BL50" s="7">
        <v>2.1040453910827637</v>
      </c>
      <c r="BM50" s="7">
        <v>2.217855453491211</v>
      </c>
      <c r="BN50" s="7">
        <v>2.3070285320281982</v>
      </c>
      <c r="BO50" s="7">
        <v>2.3768980503082275</v>
      </c>
      <c r="BP50" s="7">
        <v>2.431642770767212</v>
      </c>
      <c r="BQ50" s="7">
        <v>2.474536418914795</v>
      </c>
      <c r="BR50" s="7">
        <v>2.5081448554992676</v>
      </c>
      <c r="BS50" s="7">
        <v>2.534477949142456</v>
      </c>
    </row>
    <row r="51" spans="1:71" ht="12.75">
      <c r="A51" s="405" t="s">
        <v>1473</v>
      </c>
      <c r="B51" s="7">
        <v>0.10815514624118805</v>
      </c>
      <c r="C51" s="7">
        <v>0.21557597815990448</v>
      </c>
      <c r="D51" s="7">
        <v>0.323688268661499</v>
      </c>
      <c r="E51" s="7">
        <v>0.43143680691719055</v>
      </c>
      <c r="F51" s="7">
        <v>0.5389364957809448</v>
      </c>
      <c r="G51" s="7">
        <v>0.6446248292922974</v>
      </c>
      <c r="H51" s="7">
        <v>0.7669574618339539</v>
      </c>
      <c r="I51" s="7">
        <v>0.8482841849327087</v>
      </c>
      <c r="J51" s="7">
        <v>0.9448887705802917</v>
      </c>
      <c r="K51" s="7">
        <v>1.0380562543869019</v>
      </c>
      <c r="L51" s="7">
        <v>1.1548024415969849</v>
      </c>
      <c r="M51" s="7">
        <v>1.2145376205444336</v>
      </c>
      <c r="N51" s="7">
        <v>1.2976568937301636</v>
      </c>
      <c r="O51" s="7">
        <v>1.37786865234375</v>
      </c>
      <c r="P51" s="7">
        <v>1.4551208019256592</v>
      </c>
      <c r="Q51" s="7">
        <v>1.5291266441345215</v>
      </c>
      <c r="R51" s="7">
        <v>1.6000324487686157</v>
      </c>
      <c r="S51" s="7">
        <v>1.6680092811584473</v>
      </c>
      <c r="T51" s="7">
        <v>1.7332369089126587</v>
      </c>
      <c r="U51" s="7">
        <v>1.795692801475525</v>
      </c>
      <c r="V51" s="7">
        <v>1.855492115020752</v>
      </c>
      <c r="W51" s="7">
        <v>1.9124438762664795</v>
      </c>
      <c r="X51" s="7">
        <v>1.9666836261749268</v>
      </c>
      <c r="Y51" s="7">
        <v>2.018340587615967</v>
      </c>
      <c r="Z51" s="7">
        <v>2.067537546157837</v>
      </c>
      <c r="AA51" s="7">
        <v>2.2805349826812744</v>
      </c>
      <c r="AB51" s="7">
        <v>2.4474241733551025</v>
      </c>
      <c r="AC51" s="7">
        <v>2.57818603515625</v>
      </c>
      <c r="AD51" s="7">
        <v>2.6806416511535645</v>
      </c>
      <c r="AE51" s="7">
        <v>2.760918140411377</v>
      </c>
      <c r="AF51" s="7">
        <v>2.823817253112793</v>
      </c>
      <c r="AG51" s="7">
        <v>2.8731000423431396</v>
      </c>
      <c r="AH51" s="7">
        <v>2.911714553833008</v>
      </c>
      <c r="AI51" s="7">
        <v>2.941969871520996</v>
      </c>
      <c r="AK51" s="8">
        <v>49</v>
      </c>
      <c r="AL51" s="7">
        <v>0.09102217108011246</v>
      </c>
      <c r="AM51" s="7">
        <v>0.18212588131427765</v>
      </c>
      <c r="AN51" s="7">
        <v>0.27469804883003235</v>
      </c>
      <c r="AO51" s="7">
        <v>0.3676464855670929</v>
      </c>
      <c r="AP51" s="7">
        <v>0.461050808429718</v>
      </c>
      <c r="AQ51" s="7">
        <v>0.5533150434494019</v>
      </c>
      <c r="AR51" s="7">
        <v>0.643764317035675</v>
      </c>
      <c r="AS51" s="7">
        <v>0.7320134043693542</v>
      </c>
      <c r="AT51" s="7">
        <v>0.8170216679573059</v>
      </c>
      <c r="AU51" s="7">
        <v>0.8991451263427734</v>
      </c>
      <c r="AV51" s="7">
        <v>0.9783542156219482</v>
      </c>
      <c r="AW51" s="7">
        <v>1.0550910234451294</v>
      </c>
      <c r="AX51" s="7">
        <v>1.1286699771881104</v>
      </c>
      <c r="AY51" s="7">
        <v>1.1997957229614258</v>
      </c>
      <c r="AZ51" s="7">
        <v>1.2683945894241333</v>
      </c>
      <c r="BA51" s="7">
        <v>1.3341591358184814</v>
      </c>
      <c r="BB51" s="7">
        <v>1.3972162008285522</v>
      </c>
      <c r="BC51" s="7">
        <v>1.4577178955078125</v>
      </c>
      <c r="BD51" s="7">
        <v>1.5158264636993408</v>
      </c>
      <c r="BE51" s="7">
        <v>1.5715022087097168</v>
      </c>
      <c r="BF51" s="7">
        <v>1.6248443126678467</v>
      </c>
      <c r="BG51" s="7">
        <v>1.675646185874939</v>
      </c>
      <c r="BH51" s="7">
        <v>1.7240290641784668</v>
      </c>
      <c r="BI51" s="7">
        <v>1.7701078653335571</v>
      </c>
      <c r="BJ51" s="7">
        <v>1.8139926195144653</v>
      </c>
      <c r="BK51" s="7">
        <v>2.0039901733398438</v>
      </c>
      <c r="BL51" s="7">
        <v>2.152858257293701</v>
      </c>
      <c r="BM51" s="7">
        <v>2.269500255584717</v>
      </c>
      <c r="BN51" s="7">
        <v>2.3608925342559814</v>
      </c>
      <c r="BO51" s="7">
        <v>2.4325006008148193</v>
      </c>
      <c r="BP51" s="7">
        <v>2.488607406616211</v>
      </c>
      <c r="BQ51" s="7">
        <v>2.5325686931610107</v>
      </c>
      <c r="BR51" s="7">
        <v>2.5670135021209717</v>
      </c>
      <c r="BS51" s="7">
        <v>2.5940020084381104</v>
      </c>
    </row>
    <row r="52" spans="1:71" ht="12.75">
      <c r="A52" s="405" t="s">
        <v>1474</v>
      </c>
      <c r="B52" s="7">
        <v>0.10748659074306488</v>
      </c>
      <c r="C52" s="7">
        <v>0.2142810970544815</v>
      </c>
      <c r="D52" s="7">
        <v>0.3218899071216583</v>
      </c>
      <c r="E52" s="7">
        <v>0.42924824357032776</v>
      </c>
      <c r="F52" s="7">
        <v>0.5363887548446655</v>
      </c>
      <c r="G52" s="7">
        <v>0.6417168974876404</v>
      </c>
      <c r="H52" s="7">
        <v>0.7650882005691528</v>
      </c>
      <c r="I52" s="7">
        <v>0.8446723222732544</v>
      </c>
      <c r="J52" s="7">
        <v>0.9409172534942627</v>
      </c>
      <c r="K52" s="7">
        <v>1.0337198972702026</v>
      </c>
      <c r="L52" s="7">
        <v>1.1540544033050537</v>
      </c>
      <c r="M52" s="7">
        <v>1.2094943523406982</v>
      </c>
      <c r="N52" s="7">
        <v>1.2922658920288086</v>
      </c>
      <c r="O52" s="7">
        <v>1.3721460103988647</v>
      </c>
      <c r="P52" s="7">
        <v>1.4490928649902344</v>
      </c>
      <c r="Q52" s="7">
        <v>1.5228030681610107</v>
      </c>
      <c r="R52" s="7">
        <v>1.5934206247329712</v>
      </c>
      <c r="S52" s="7">
        <v>1.6611196994781494</v>
      </c>
      <c r="T52" s="7">
        <v>1.7260799407958984</v>
      </c>
      <c r="U52" s="7">
        <v>1.7882798910140991</v>
      </c>
      <c r="V52" s="7">
        <v>1.8478330373764038</v>
      </c>
      <c r="W52" s="7">
        <v>1.904550313949585</v>
      </c>
      <c r="X52" s="7">
        <v>1.9585667848587036</v>
      </c>
      <c r="Y52" s="7">
        <v>2.0100109577178955</v>
      </c>
      <c r="Z52" s="7">
        <v>2.0590054988861084</v>
      </c>
      <c r="AA52" s="7">
        <v>2.2711262702941895</v>
      </c>
      <c r="AB52" s="7">
        <v>2.437328577041626</v>
      </c>
      <c r="AC52" s="7">
        <v>2.567552089691162</v>
      </c>
      <c r="AD52" s="7">
        <v>2.669585943222046</v>
      </c>
      <c r="AE52" s="7">
        <v>2.7495322227478027</v>
      </c>
      <c r="AF52" s="7">
        <v>2.8121721744537354</v>
      </c>
      <c r="AG52" s="7">
        <v>2.8612520694732666</v>
      </c>
      <c r="AH52" s="7">
        <v>2.899707555770874</v>
      </c>
      <c r="AI52" s="7">
        <v>2.9298384189605713</v>
      </c>
      <c r="AK52" s="8">
        <v>50</v>
      </c>
      <c r="AL52" s="7">
        <v>0.09035205096006393</v>
      </c>
      <c r="AM52" s="7">
        <v>0.18082794547080994</v>
      </c>
      <c r="AN52" s="7">
        <v>0.2728952169418335</v>
      </c>
      <c r="AO52" s="7">
        <v>0.3654521107673645</v>
      </c>
      <c r="AP52" s="7">
        <v>0.4584960341453552</v>
      </c>
      <c r="AQ52" s="7">
        <v>0.5503987669944763</v>
      </c>
      <c r="AR52" s="7">
        <v>0.6405031681060791</v>
      </c>
      <c r="AS52" s="7">
        <v>0.7283909320831299</v>
      </c>
      <c r="AT52" s="7">
        <v>0.8130385279655457</v>
      </c>
      <c r="AU52" s="7">
        <v>0.8947961330413818</v>
      </c>
      <c r="AV52" s="7">
        <v>0.9736427664756775</v>
      </c>
      <c r="AW52" s="7">
        <v>1.0500332117080688</v>
      </c>
      <c r="AX52" s="7">
        <v>1.1232635974884033</v>
      </c>
      <c r="AY52" s="7">
        <v>1.1940568685531616</v>
      </c>
      <c r="AZ52" s="7">
        <v>1.2623496055603027</v>
      </c>
      <c r="BA52" s="7">
        <v>1.3278179168701172</v>
      </c>
      <c r="BB52" s="7">
        <v>1.3905857801437378</v>
      </c>
      <c r="BC52" s="7">
        <v>1.450809121131897</v>
      </c>
      <c r="BD52" s="7">
        <v>1.5086495876312256</v>
      </c>
      <c r="BE52" s="7">
        <v>1.5640689134597778</v>
      </c>
      <c r="BF52" s="7">
        <v>1.617164134979248</v>
      </c>
      <c r="BG52" s="7">
        <v>1.6677311658859253</v>
      </c>
      <c r="BH52" s="7">
        <v>1.7158901691436768</v>
      </c>
      <c r="BI52" s="7">
        <v>1.7617559432983398</v>
      </c>
      <c r="BJ52" s="7">
        <v>1.8054375648498535</v>
      </c>
      <c r="BK52" s="7">
        <v>1.9945563077926636</v>
      </c>
      <c r="BL52" s="7">
        <v>2.142735719680786</v>
      </c>
      <c r="BM52" s="7">
        <v>2.258838176727295</v>
      </c>
      <c r="BN52" s="7">
        <v>2.3498075008392334</v>
      </c>
      <c r="BO52" s="7">
        <v>2.4210846424102783</v>
      </c>
      <c r="BP52" s="7">
        <v>2.4769318103790283</v>
      </c>
      <c r="BQ52" s="7">
        <v>2.5206897258758545</v>
      </c>
      <c r="BR52" s="7">
        <v>2.5549752712249756</v>
      </c>
      <c r="BS52" s="7">
        <v>2.581838607788086</v>
      </c>
    </row>
    <row r="53" spans="1:71" ht="12.75">
      <c r="A53" s="405" t="s">
        <v>1475</v>
      </c>
      <c r="B53" s="7">
        <v>0.10773143917322159</v>
      </c>
      <c r="C53" s="7">
        <v>0.21474646031856537</v>
      </c>
      <c r="D53" s="7">
        <v>0.32252317667007446</v>
      </c>
      <c r="E53" s="7">
        <v>0.4299953281879425</v>
      </c>
      <c r="F53" s="7">
        <v>0.5372288823127747</v>
      </c>
      <c r="G53" s="7">
        <v>0.6426764726638794</v>
      </c>
      <c r="H53" s="7">
        <v>0.7646283507347107</v>
      </c>
      <c r="I53" s="7">
        <v>0.8459351658821106</v>
      </c>
      <c r="J53" s="7">
        <v>0.9423750638961792</v>
      </c>
      <c r="K53" s="7">
        <v>1.0353847742080688</v>
      </c>
      <c r="L53" s="7">
        <v>1.149454116821289</v>
      </c>
      <c r="M53" s="7">
        <v>1.2115845680236816</v>
      </c>
      <c r="N53" s="7">
        <v>1.2945914268493652</v>
      </c>
      <c r="O53" s="7">
        <v>1.3746709823608398</v>
      </c>
      <c r="P53" s="7">
        <v>1.45183265209198</v>
      </c>
      <c r="Q53" s="7">
        <v>1.525740623474121</v>
      </c>
      <c r="R53" s="7">
        <v>1.5965627431869507</v>
      </c>
      <c r="S53" s="7">
        <v>1.6644572019577026</v>
      </c>
      <c r="T53" s="7">
        <v>1.7295937538146973</v>
      </c>
      <c r="U53" s="7">
        <v>1.7919774055480957</v>
      </c>
      <c r="V53" s="7">
        <v>1.85172700881958</v>
      </c>
      <c r="W53" s="7">
        <v>1.908631443977356</v>
      </c>
      <c r="X53" s="7">
        <v>1.962826132774353</v>
      </c>
      <c r="Y53" s="7">
        <v>2.0144400596618652</v>
      </c>
      <c r="Z53" s="7">
        <v>2.063596248626709</v>
      </c>
      <c r="AA53" s="7">
        <v>2.276416778564453</v>
      </c>
      <c r="AB53" s="7">
        <v>2.4431674480438232</v>
      </c>
      <c r="AC53" s="7">
        <v>2.5738208293914795</v>
      </c>
      <c r="AD53" s="7">
        <v>2.6761913299560547</v>
      </c>
      <c r="AE53" s="7">
        <v>2.7564010620117188</v>
      </c>
      <c r="AF53" s="7">
        <v>2.8192477226257324</v>
      </c>
      <c r="AG53" s="7">
        <v>2.8684897422790527</v>
      </c>
      <c r="AH53" s="7">
        <v>2.907072067260742</v>
      </c>
      <c r="AI53" s="7">
        <v>2.937302350997925</v>
      </c>
      <c r="AK53" s="8">
        <v>51</v>
      </c>
      <c r="AL53" s="7">
        <v>0.09059779345989227</v>
      </c>
      <c r="AM53" s="7">
        <v>0.18129505217075348</v>
      </c>
      <c r="AN53" s="7">
        <v>0.273531049489975</v>
      </c>
      <c r="AO53" s="7">
        <v>0.3662025034427643</v>
      </c>
      <c r="AP53" s="7">
        <v>0.4593401253223419</v>
      </c>
      <c r="AQ53" s="7">
        <v>0.5513631105422974</v>
      </c>
      <c r="AR53" s="7">
        <v>0.641628623008728</v>
      </c>
      <c r="AS53" s="7">
        <v>0.7296597957611084</v>
      </c>
      <c r="AT53" s="7">
        <v>0.8145029544830322</v>
      </c>
      <c r="AU53" s="7">
        <v>0.8964681029319763</v>
      </c>
      <c r="AV53" s="7">
        <v>0.975526750087738</v>
      </c>
      <c r="AW53" s="7">
        <v>1.0521316528320312</v>
      </c>
      <c r="AX53" s="7">
        <v>1.1255978345870972</v>
      </c>
      <c r="AY53" s="7">
        <v>1.1965911388397217</v>
      </c>
      <c r="AZ53" s="7">
        <v>1.2650991678237915</v>
      </c>
      <c r="BA53" s="7">
        <v>1.3307654857635498</v>
      </c>
      <c r="BB53" s="7">
        <v>1.3937385082244873</v>
      </c>
      <c r="BC53" s="7">
        <v>1.4541577100753784</v>
      </c>
      <c r="BD53" s="7">
        <v>1.5121748447418213</v>
      </c>
      <c r="BE53" s="7">
        <v>1.5677781105041504</v>
      </c>
      <c r="BF53" s="7">
        <v>1.6210702657699585</v>
      </c>
      <c r="BG53" s="7">
        <v>1.6718246936798096</v>
      </c>
      <c r="BH53" s="7">
        <v>1.7201621532440186</v>
      </c>
      <c r="BI53" s="7">
        <v>1.766197919845581</v>
      </c>
      <c r="BJ53" s="7">
        <v>1.8100415468215942</v>
      </c>
      <c r="BK53" s="7">
        <v>1.9998613595962524</v>
      </c>
      <c r="BL53" s="7">
        <v>2.148590087890625</v>
      </c>
      <c r="BM53" s="7">
        <v>2.265123128890991</v>
      </c>
      <c r="BN53" s="7">
        <v>2.3564295768737793</v>
      </c>
      <c r="BO53" s="7">
        <v>2.4279708862304688</v>
      </c>
      <c r="BP53" s="7">
        <v>2.484025239944458</v>
      </c>
      <c r="BQ53" s="7">
        <v>2.5279452800750732</v>
      </c>
      <c r="BR53" s="7">
        <v>2.5623576641082764</v>
      </c>
      <c r="BS53" s="7">
        <v>2.5893208980560303</v>
      </c>
    </row>
    <row r="54" spans="1:71" ht="12.75">
      <c r="A54" s="405" t="s">
        <v>1484</v>
      </c>
      <c r="B54" s="7">
        <v>0.10771557688713074</v>
      </c>
      <c r="C54" s="7">
        <v>0.21468961238861084</v>
      </c>
      <c r="D54" s="7">
        <v>0.3224152624607086</v>
      </c>
      <c r="E54" s="7">
        <v>0.4298136234283447</v>
      </c>
      <c r="F54" s="7">
        <v>0.5369677543640137</v>
      </c>
      <c r="G54" s="7">
        <v>0.6423178911209106</v>
      </c>
      <c r="H54" s="7">
        <v>0.7590328454971313</v>
      </c>
      <c r="I54" s="7">
        <v>0.8453681468963623</v>
      </c>
      <c r="J54" s="7">
        <v>0.9416934251785278</v>
      </c>
      <c r="K54" s="7">
        <v>1.0345947742462158</v>
      </c>
      <c r="L54" s="7">
        <v>1.1477521657943726</v>
      </c>
      <c r="M54" s="7">
        <v>1.2106090784072876</v>
      </c>
      <c r="N54" s="7">
        <v>1.2935236692428589</v>
      </c>
      <c r="O54" s="7">
        <v>1.3734982013702393</v>
      </c>
      <c r="P54" s="7">
        <v>1.4505587816238403</v>
      </c>
      <c r="Q54" s="7">
        <v>1.5243662595748901</v>
      </c>
      <c r="R54" s="7">
        <v>1.5950959920883179</v>
      </c>
      <c r="S54" s="7">
        <v>1.6628953218460083</v>
      </c>
      <c r="T54" s="7">
        <v>1.7279433012008667</v>
      </c>
      <c r="U54" s="7">
        <v>1.790236473083496</v>
      </c>
      <c r="V54" s="7">
        <v>1.8499101400375366</v>
      </c>
      <c r="W54" s="7">
        <v>1.9067423343658447</v>
      </c>
      <c r="X54" s="7">
        <v>1.960868000984192</v>
      </c>
      <c r="Y54" s="7">
        <v>2.012416362762451</v>
      </c>
      <c r="Z54" s="7">
        <v>2.0615100860595703</v>
      </c>
      <c r="AA54" s="7">
        <v>2.274060010910034</v>
      </c>
      <c r="AB54" s="7">
        <v>2.440598726272583</v>
      </c>
      <c r="AC54" s="7">
        <v>2.5710859298706055</v>
      </c>
      <c r="AD54" s="7">
        <v>2.6733264923095703</v>
      </c>
      <c r="AE54" s="7">
        <v>2.753434419631958</v>
      </c>
      <c r="AF54" s="7">
        <v>2.8162012100219727</v>
      </c>
      <c r="AG54" s="7">
        <v>2.8653805255889893</v>
      </c>
      <c r="AH54" s="7">
        <v>2.903913736343384</v>
      </c>
      <c r="AI54" s="7">
        <v>2.934105634689331</v>
      </c>
      <c r="AK54" s="8">
        <v>52</v>
      </c>
      <c r="AL54" s="7">
        <v>0.09058170020580292</v>
      </c>
      <c r="AM54" s="7">
        <v>0.18123775720596313</v>
      </c>
      <c r="AN54" s="7">
        <v>0.273422509431839</v>
      </c>
      <c r="AO54" s="7">
        <v>0.36601996421813965</v>
      </c>
      <c r="AP54" s="7">
        <v>0.4590780436992645</v>
      </c>
      <c r="AQ54" s="7">
        <v>0.5510032773017883</v>
      </c>
      <c r="AR54" s="7">
        <v>0.6411676406860352</v>
      </c>
      <c r="AS54" s="7">
        <v>0.729091227054596</v>
      </c>
      <c r="AT54" s="7">
        <v>0.8138197064399719</v>
      </c>
      <c r="AU54" s="7">
        <v>0.8956762552261353</v>
      </c>
      <c r="AV54" s="7">
        <v>0.9746426939964294</v>
      </c>
      <c r="AW54" s="7">
        <v>1.0511540174484253</v>
      </c>
      <c r="AX54" s="7">
        <v>1.1245278120040894</v>
      </c>
      <c r="AY54" s="7">
        <v>1.19541597366333</v>
      </c>
      <c r="AZ54" s="7">
        <v>1.2638227939605713</v>
      </c>
      <c r="BA54" s="7">
        <v>1.3293886184692383</v>
      </c>
      <c r="BB54" s="7">
        <v>1.392269253730774</v>
      </c>
      <c r="BC54" s="7">
        <v>1.4525929689407349</v>
      </c>
      <c r="BD54" s="7">
        <v>1.510521411895752</v>
      </c>
      <c r="BE54" s="7">
        <v>1.566034197807312</v>
      </c>
      <c r="BF54" s="7">
        <v>1.6192502975463867</v>
      </c>
      <c r="BG54" s="7">
        <v>1.6699323654174805</v>
      </c>
      <c r="BH54" s="7">
        <v>1.718200922012329</v>
      </c>
      <c r="BI54" s="7">
        <v>1.7641710042953491</v>
      </c>
      <c r="BJ54" s="7">
        <v>1.8079520463943481</v>
      </c>
      <c r="BK54" s="7">
        <v>1.997501015663147</v>
      </c>
      <c r="BL54" s="7">
        <v>2.146017551422119</v>
      </c>
      <c r="BM54" s="7">
        <v>2.2623844146728516</v>
      </c>
      <c r="BN54" s="7">
        <v>2.35356068611145</v>
      </c>
      <c r="BO54" s="7">
        <v>2.424999713897705</v>
      </c>
      <c r="BP54" s="7">
        <v>2.4809741973876953</v>
      </c>
      <c r="BQ54" s="7">
        <v>2.524831533432007</v>
      </c>
      <c r="BR54" s="7">
        <v>2.559195041656494</v>
      </c>
      <c r="BS54" s="7">
        <v>2.5861196517944336</v>
      </c>
    </row>
    <row r="55" spans="1:71" ht="12.75">
      <c r="A55" s="405" t="s">
        <v>11</v>
      </c>
      <c r="B55" s="7">
        <v>0.10773433744907379</v>
      </c>
      <c r="C55" s="7">
        <v>0.2147568315267563</v>
      </c>
      <c r="D55" s="7">
        <v>0.32254287600517273</v>
      </c>
      <c r="E55" s="7">
        <v>0.4300285577774048</v>
      </c>
      <c r="F55" s="7">
        <v>0.537276566028595</v>
      </c>
      <c r="G55" s="7">
        <v>0.6427420377731323</v>
      </c>
      <c r="H55" s="7">
        <v>0.7587351202964783</v>
      </c>
      <c r="I55" s="7">
        <v>0.8460387587547302</v>
      </c>
      <c r="J55" s="7">
        <v>0.942499577999115</v>
      </c>
      <c r="K55" s="7">
        <v>1.0355291366577148</v>
      </c>
      <c r="L55" s="7">
        <v>1.1450282335281372</v>
      </c>
      <c r="M55" s="7">
        <v>1.21176278591156</v>
      </c>
      <c r="N55" s="7">
        <v>1.2947865724563599</v>
      </c>
      <c r="O55" s="7">
        <v>1.3748853206634521</v>
      </c>
      <c r="P55" s="7">
        <v>1.4520654678344727</v>
      </c>
      <c r="Q55" s="7">
        <v>1.5259917974472046</v>
      </c>
      <c r="R55" s="7">
        <v>1.5968308448791504</v>
      </c>
      <c r="S55" s="7">
        <v>1.6647428274154663</v>
      </c>
      <c r="T55" s="7">
        <v>1.7298954725265503</v>
      </c>
      <c r="U55" s="7">
        <v>1.7922955751419067</v>
      </c>
      <c r="V55" s="7">
        <v>1.8520591259002686</v>
      </c>
      <c r="W55" s="7">
        <v>1.9089767932891846</v>
      </c>
      <c r="X55" s="7">
        <v>1.963184118270874</v>
      </c>
      <c r="Y55" s="7">
        <v>2.014810085296631</v>
      </c>
      <c r="Z55" s="7">
        <v>2.0639777183532715</v>
      </c>
      <c r="AA55" s="7">
        <v>2.2768476009368896</v>
      </c>
      <c r="AB55" s="7">
        <v>2.443636894226074</v>
      </c>
      <c r="AC55" s="7">
        <v>2.5743207931518555</v>
      </c>
      <c r="AD55" s="7">
        <v>2.6767148971557617</v>
      </c>
      <c r="AE55" s="7">
        <v>2.7569432258605957</v>
      </c>
      <c r="AF55" s="7">
        <v>2.8198041915893555</v>
      </c>
      <c r="AG55" s="7">
        <v>2.8690576553344727</v>
      </c>
      <c r="AH55" s="7">
        <v>2.907649040222168</v>
      </c>
      <c r="AI55" s="7">
        <v>2.9378862380981445</v>
      </c>
      <c r="AK55" s="8">
        <v>53</v>
      </c>
      <c r="AL55" s="7">
        <v>0.09060072898864746</v>
      </c>
      <c r="AM55" s="7">
        <v>0.18130551278591156</v>
      </c>
      <c r="AN55" s="7">
        <v>0.2735508680343628</v>
      </c>
      <c r="AO55" s="7">
        <v>0.3662358522415161</v>
      </c>
      <c r="AP55" s="7">
        <v>0.45938801765441895</v>
      </c>
      <c r="AQ55" s="7">
        <v>0.5514287948608398</v>
      </c>
      <c r="AR55" s="7">
        <v>0.6417128443717957</v>
      </c>
      <c r="AS55" s="7">
        <v>0.7297636270523071</v>
      </c>
      <c r="AT55" s="7">
        <v>0.8146277070045471</v>
      </c>
      <c r="AU55" s="7">
        <v>0.8966127038002014</v>
      </c>
      <c r="AV55" s="7">
        <v>0.9756881594657898</v>
      </c>
      <c r="AW55" s="7">
        <v>1.0523102283477783</v>
      </c>
      <c r="AX55" s="7">
        <v>1.1257933378219604</v>
      </c>
      <c r="AY55" s="7">
        <v>1.1968058347702026</v>
      </c>
      <c r="AZ55" s="7">
        <v>1.2653323411941528</v>
      </c>
      <c r="BA55" s="7">
        <v>1.3310171365737915</v>
      </c>
      <c r="BB55" s="7">
        <v>1.3940069675445557</v>
      </c>
      <c r="BC55" s="7">
        <v>1.4544435739517212</v>
      </c>
      <c r="BD55" s="7">
        <v>1.5124768018722534</v>
      </c>
      <c r="BE55" s="7">
        <v>1.56809663772583</v>
      </c>
      <c r="BF55" s="7">
        <v>1.6214027404785156</v>
      </c>
      <c r="BG55" s="7">
        <v>1.6721702814102173</v>
      </c>
      <c r="BH55" s="7">
        <v>1.7205204963684082</v>
      </c>
      <c r="BI55" s="7">
        <v>1.7665681838989258</v>
      </c>
      <c r="BJ55" s="7">
        <v>1.8104231357574463</v>
      </c>
      <c r="BK55" s="7">
        <v>2.0002925395965576</v>
      </c>
      <c r="BL55" s="7">
        <v>2.149060010910034</v>
      </c>
      <c r="BM55" s="7">
        <v>2.2656233310699463</v>
      </c>
      <c r="BN55" s="7">
        <v>2.3569538593292236</v>
      </c>
      <c r="BO55" s="7">
        <v>2.428513526916504</v>
      </c>
      <c r="BP55" s="7">
        <v>2.4845824241638184</v>
      </c>
      <c r="BQ55" s="7">
        <v>2.5285141468048096</v>
      </c>
      <c r="BR55" s="7">
        <v>2.5629355907440186</v>
      </c>
      <c r="BS55" s="7">
        <v>2.5899057388305664</v>
      </c>
    </row>
    <row r="56" spans="1:71" ht="12.75">
      <c r="A56" s="405" t="s">
        <v>12</v>
      </c>
      <c r="B56" s="7">
        <v>0.10773433744907379</v>
      </c>
      <c r="C56" s="7">
        <v>0.2147568315267563</v>
      </c>
      <c r="D56" s="7">
        <v>0.32254287600517273</v>
      </c>
      <c r="E56" s="7">
        <v>0.4300285577774048</v>
      </c>
      <c r="F56" s="7">
        <v>0.537276566028595</v>
      </c>
      <c r="G56" s="7">
        <v>0.6427420377731323</v>
      </c>
      <c r="H56" s="7">
        <v>0.7580664157867432</v>
      </c>
      <c r="I56" s="7">
        <v>0.8460387587547302</v>
      </c>
      <c r="J56" s="7">
        <v>0.942499577999115</v>
      </c>
      <c r="K56" s="7">
        <v>1.0355291366577148</v>
      </c>
      <c r="L56" s="7">
        <v>1.143791675567627</v>
      </c>
      <c r="M56" s="7">
        <v>1.21176278591156</v>
      </c>
      <c r="N56" s="7">
        <v>1.2947865724563599</v>
      </c>
      <c r="O56" s="7">
        <v>1.3748853206634521</v>
      </c>
      <c r="P56" s="7">
        <v>1.4520654678344727</v>
      </c>
      <c r="Q56" s="7">
        <v>1.5259917974472046</v>
      </c>
      <c r="R56" s="7">
        <v>1.5968308448791504</v>
      </c>
      <c r="S56" s="7">
        <v>1.6647428274154663</v>
      </c>
      <c r="T56" s="7">
        <v>1.7298954725265503</v>
      </c>
      <c r="U56" s="7">
        <v>1.7922955751419067</v>
      </c>
      <c r="V56" s="7">
        <v>1.8520591259002686</v>
      </c>
      <c r="W56" s="7">
        <v>1.9089767932891846</v>
      </c>
      <c r="X56" s="7">
        <v>1.963184118270874</v>
      </c>
      <c r="Y56" s="7">
        <v>2.014810085296631</v>
      </c>
      <c r="Z56" s="7">
        <v>2.0639777183532715</v>
      </c>
      <c r="AA56" s="7">
        <v>2.2768476009368896</v>
      </c>
      <c r="AB56" s="7">
        <v>2.443636894226074</v>
      </c>
      <c r="AC56" s="7">
        <v>2.5743207931518555</v>
      </c>
      <c r="AD56" s="7">
        <v>2.6767148971557617</v>
      </c>
      <c r="AE56" s="7">
        <v>2.7569432258605957</v>
      </c>
      <c r="AF56" s="7">
        <v>2.8198041915893555</v>
      </c>
      <c r="AG56" s="7">
        <v>2.8690576553344727</v>
      </c>
      <c r="AH56" s="7">
        <v>2.907649040222168</v>
      </c>
      <c r="AI56" s="7">
        <v>2.9378862380981445</v>
      </c>
      <c r="AK56" s="8">
        <v>54</v>
      </c>
      <c r="AL56" s="7">
        <v>0.09060072898864746</v>
      </c>
      <c r="AM56" s="7">
        <v>0.18130551278591156</v>
      </c>
      <c r="AN56" s="7">
        <v>0.2735508680343628</v>
      </c>
      <c r="AO56" s="7">
        <v>0.3662358522415161</v>
      </c>
      <c r="AP56" s="7">
        <v>0.45938801765441895</v>
      </c>
      <c r="AQ56" s="7">
        <v>0.5514287948608398</v>
      </c>
      <c r="AR56" s="7">
        <v>0.6417128443717957</v>
      </c>
      <c r="AS56" s="7">
        <v>0.7297636270523071</v>
      </c>
      <c r="AT56" s="7">
        <v>0.8146277070045471</v>
      </c>
      <c r="AU56" s="7">
        <v>0.8966127038002014</v>
      </c>
      <c r="AV56" s="7">
        <v>0.9756881594657898</v>
      </c>
      <c r="AW56" s="7">
        <v>1.0523102283477783</v>
      </c>
      <c r="AX56" s="7">
        <v>1.1257933378219604</v>
      </c>
      <c r="AY56" s="7">
        <v>1.1968058347702026</v>
      </c>
      <c r="AZ56" s="7">
        <v>1.2653323411941528</v>
      </c>
      <c r="BA56" s="7">
        <v>1.3310171365737915</v>
      </c>
      <c r="BB56" s="7">
        <v>1.3940069675445557</v>
      </c>
      <c r="BC56" s="7">
        <v>1.4544435739517212</v>
      </c>
      <c r="BD56" s="7">
        <v>1.5124768018722534</v>
      </c>
      <c r="BE56" s="7">
        <v>1.56809663772583</v>
      </c>
      <c r="BF56" s="7">
        <v>1.6214027404785156</v>
      </c>
      <c r="BG56" s="7">
        <v>1.6721702814102173</v>
      </c>
      <c r="BH56" s="7">
        <v>1.7205204963684082</v>
      </c>
      <c r="BI56" s="7">
        <v>1.7665681838989258</v>
      </c>
      <c r="BJ56" s="7">
        <v>1.8104231357574463</v>
      </c>
      <c r="BK56" s="7">
        <v>2.0002925395965576</v>
      </c>
      <c r="BL56" s="7">
        <v>2.149060010910034</v>
      </c>
      <c r="BM56" s="7">
        <v>2.2656233310699463</v>
      </c>
      <c r="BN56" s="7">
        <v>2.3569538593292236</v>
      </c>
      <c r="BO56" s="7">
        <v>2.428513526916504</v>
      </c>
      <c r="BP56" s="7">
        <v>2.4845824241638184</v>
      </c>
      <c r="BQ56" s="7">
        <v>2.5285141468048096</v>
      </c>
      <c r="BR56" s="7">
        <v>2.5629355907440186</v>
      </c>
      <c r="BS56" s="7">
        <v>2.5899057388305664</v>
      </c>
    </row>
    <row r="57" spans="1:71" ht="12.75">
      <c r="A57" s="405" t="s">
        <v>13</v>
      </c>
      <c r="B57" s="7">
        <v>0.10473999381065369</v>
      </c>
      <c r="C57" s="7">
        <v>0.2088637501001358</v>
      </c>
      <c r="D57" s="7">
        <v>0.31411558389663696</v>
      </c>
      <c r="E57" s="7">
        <v>0.41931143403053284</v>
      </c>
      <c r="F57" s="7">
        <v>0.5243731737136841</v>
      </c>
      <c r="G57" s="7">
        <v>0.6276389360427856</v>
      </c>
      <c r="H57" s="7">
        <v>0.7579901814460754</v>
      </c>
      <c r="I57" s="7">
        <v>0.8267624378204346</v>
      </c>
      <c r="J57" s="7">
        <v>0.9211403727531433</v>
      </c>
      <c r="K57" s="7">
        <v>1.0121437311172485</v>
      </c>
      <c r="L57" s="7">
        <v>1.1422334909439087</v>
      </c>
      <c r="M57" s="7">
        <v>1.1845924854278564</v>
      </c>
      <c r="N57" s="7">
        <v>1.2658030986785889</v>
      </c>
      <c r="O57" s="7">
        <v>1.344086766242981</v>
      </c>
      <c r="P57" s="7">
        <v>1.419553279876709</v>
      </c>
      <c r="Q57" s="7">
        <v>1.491802453994751</v>
      </c>
      <c r="R57" s="7">
        <v>1.5610499382019043</v>
      </c>
      <c r="S57" s="7">
        <v>1.6274126768112183</v>
      </c>
      <c r="T57" s="7">
        <v>1.6910842657089233</v>
      </c>
      <c r="U57" s="7">
        <v>1.7520331144332886</v>
      </c>
      <c r="V57" s="7">
        <v>1.810446858406067</v>
      </c>
      <c r="W57" s="7">
        <v>1.8660789728164673</v>
      </c>
      <c r="X57" s="7">
        <v>1.9190618991851807</v>
      </c>
      <c r="Y57" s="7">
        <v>1.9695218801498413</v>
      </c>
      <c r="Z57" s="7">
        <v>2.0175790786743164</v>
      </c>
      <c r="AA57" s="7">
        <v>2.2256412506103516</v>
      </c>
      <c r="AB57" s="7">
        <v>2.3886632919311523</v>
      </c>
      <c r="AC57" s="7">
        <v>2.5163955688476562</v>
      </c>
      <c r="AD57" s="7">
        <v>2.6164770126342773</v>
      </c>
      <c r="AE57" s="7">
        <v>2.6948935985565186</v>
      </c>
      <c r="AF57" s="7">
        <v>2.7563350200653076</v>
      </c>
      <c r="AG57" s="7">
        <v>2.804476022720337</v>
      </c>
      <c r="AH57" s="7">
        <v>2.842195749282837</v>
      </c>
      <c r="AI57" s="7">
        <v>2.8717501163482666</v>
      </c>
      <c r="AK57" s="8">
        <v>55</v>
      </c>
      <c r="AL57" s="7">
        <v>0.08760165423154831</v>
      </c>
      <c r="AM57" s="7">
        <v>0.1754031777381897</v>
      </c>
      <c r="AN57" s="7">
        <v>0.2651100158691406</v>
      </c>
      <c r="AO57" s="7">
        <v>0.35550111532211304</v>
      </c>
      <c r="AP57" s="7">
        <v>0.44646307826042175</v>
      </c>
      <c r="AQ57" s="7">
        <v>0.5363004803657532</v>
      </c>
      <c r="AR57" s="7">
        <v>0.6245099902153015</v>
      </c>
      <c r="AS57" s="7">
        <v>0.7104551792144775</v>
      </c>
      <c r="AT57" s="7">
        <v>0.7932331562042236</v>
      </c>
      <c r="AU57" s="7">
        <v>0.8731890320777893</v>
      </c>
      <c r="AV57" s="7">
        <v>0.9503357410430908</v>
      </c>
      <c r="AW57" s="7">
        <v>1.025095820426941</v>
      </c>
      <c r="AX57" s="7">
        <v>1.0967631340026855</v>
      </c>
      <c r="AY57" s="7">
        <v>1.1659579277038574</v>
      </c>
      <c r="AZ57" s="7">
        <v>1.2327684164047241</v>
      </c>
      <c r="BA57" s="7">
        <v>1.2967736721038818</v>
      </c>
      <c r="BB57" s="7">
        <v>1.3581699132919312</v>
      </c>
      <c r="BC57" s="7">
        <v>1.417055368423462</v>
      </c>
      <c r="BD57" s="7">
        <v>1.4736055135726929</v>
      </c>
      <c r="BE57" s="7">
        <v>1.5277721881866455</v>
      </c>
      <c r="BF57" s="7">
        <v>1.5797266960144043</v>
      </c>
      <c r="BG57" s="7">
        <v>1.6292071342468262</v>
      </c>
      <c r="BH57" s="7">
        <v>1.6763312816619873</v>
      </c>
      <c r="BI57" s="7">
        <v>1.721211552619934</v>
      </c>
      <c r="BJ57" s="7">
        <v>1.7639546394348145</v>
      </c>
      <c r="BK57" s="7">
        <v>1.9490097761154175</v>
      </c>
      <c r="BL57" s="7">
        <v>2.0940053462982178</v>
      </c>
      <c r="BM57" s="7">
        <v>2.207613229751587</v>
      </c>
      <c r="BN57" s="7">
        <v>2.296627998352051</v>
      </c>
      <c r="BO57" s="7">
        <v>2.366373300552368</v>
      </c>
      <c r="BP57" s="7">
        <v>2.4210205078125</v>
      </c>
      <c r="BQ57" s="7">
        <v>2.4638383388519287</v>
      </c>
      <c r="BR57" s="7">
        <v>2.497386932373047</v>
      </c>
      <c r="BS57" s="7">
        <v>2.5236732959747314</v>
      </c>
    </row>
    <row r="58" spans="1:71" ht="12.75">
      <c r="A58" s="405" t="s">
        <v>14</v>
      </c>
      <c r="B58" s="7">
        <v>0.1019175797700882</v>
      </c>
      <c r="C58" s="7">
        <v>0.2030065953731537</v>
      </c>
      <c r="D58" s="7">
        <v>0.30555543303489685</v>
      </c>
      <c r="E58" s="7">
        <v>0.40806692838668823</v>
      </c>
      <c r="F58" s="7">
        <v>0.5105749368667603</v>
      </c>
      <c r="G58" s="7">
        <v>0.6109263300895691</v>
      </c>
      <c r="H58" s="7">
        <v>0.7558774352073669</v>
      </c>
      <c r="I58" s="7">
        <v>0.8043548464775085</v>
      </c>
      <c r="J58" s="7">
        <v>0.8956844210624695</v>
      </c>
      <c r="K58" s="7">
        <v>0.983737051486969</v>
      </c>
      <c r="L58" s="7">
        <v>1.1405596733093262</v>
      </c>
      <c r="M58" s="7">
        <v>1.150773525238037</v>
      </c>
      <c r="N58" s="7">
        <v>1.2292275428771973</v>
      </c>
      <c r="O58" s="7">
        <v>1.304572343826294</v>
      </c>
      <c r="P58" s="7">
        <v>1.3773475885391235</v>
      </c>
      <c r="Q58" s="7">
        <v>1.4468276500701904</v>
      </c>
      <c r="R58" s="7">
        <v>1.5134848356246948</v>
      </c>
      <c r="S58" s="7">
        <v>1.5772128105163574</v>
      </c>
      <c r="T58" s="7">
        <v>1.6383789777755737</v>
      </c>
      <c r="U58" s="7">
        <v>1.6968910694122314</v>
      </c>
      <c r="V58" s="7">
        <v>1.7530571222305298</v>
      </c>
      <c r="W58" s="7">
        <v>1.8065485954284668</v>
      </c>
      <c r="X58" s="7">
        <v>1.8574928045272827</v>
      </c>
      <c r="Y58" s="7">
        <v>1.9060112237930298</v>
      </c>
      <c r="Z58" s="7">
        <v>1.9522191286087036</v>
      </c>
      <c r="AA58" s="7">
        <v>2.152275323867798</v>
      </c>
      <c r="AB58" s="7">
        <v>2.3090245723724365</v>
      </c>
      <c r="AC58" s="7">
        <v>2.4318416118621826</v>
      </c>
      <c r="AD58" s="7">
        <v>2.5280721187591553</v>
      </c>
      <c r="AE58" s="7">
        <v>2.603471517562866</v>
      </c>
      <c r="AF58" s="7">
        <v>2.662548542022705</v>
      </c>
      <c r="AG58" s="7">
        <v>2.7088372707366943</v>
      </c>
      <c r="AH58" s="7">
        <v>2.745105504989624</v>
      </c>
      <c r="AI58" s="7">
        <v>2.7735228538513184</v>
      </c>
      <c r="AK58" s="8">
        <v>56</v>
      </c>
      <c r="AL58" s="7">
        <v>0.08477257937192917</v>
      </c>
      <c r="AM58" s="7">
        <v>0.16953302919864655</v>
      </c>
      <c r="AN58" s="7">
        <v>0.25653088092803955</v>
      </c>
      <c r="AO58" s="7">
        <v>0.34423187375068665</v>
      </c>
      <c r="AP58" s="7">
        <v>0.4326346218585968</v>
      </c>
      <c r="AQ58" s="7">
        <v>0.51955246925354</v>
      </c>
      <c r="AR58" s="7">
        <v>0.6050205826759338</v>
      </c>
      <c r="AS58" s="7">
        <v>0.6880025267601013</v>
      </c>
      <c r="AT58" s="7">
        <v>0.7677277326583862</v>
      </c>
      <c r="AU58" s="7">
        <v>0.8447285294532776</v>
      </c>
      <c r="AV58" s="7">
        <v>0.9191880226135254</v>
      </c>
      <c r="AW58" s="7">
        <v>0.991215169429779</v>
      </c>
      <c r="AX58" s="7">
        <v>1.0601221323013306</v>
      </c>
      <c r="AY58" s="7">
        <v>1.12637460231781</v>
      </c>
      <c r="AZ58" s="7">
        <v>1.1904906034469604</v>
      </c>
      <c r="BA58" s="7">
        <v>1.2517235279083252</v>
      </c>
      <c r="BB58" s="7">
        <v>1.3105262517929077</v>
      </c>
      <c r="BC58" s="7">
        <v>1.3667739629745483</v>
      </c>
      <c r="BD58" s="7">
        <v>1.4208159446716309</v>
      </c>
      <c r="BE58" s="7">
        <v>1.4725433588027954</v>
      </c>
      <c r="BF58" s="7">
        <v>1.522247552871704</v>
      </c>
      <c r="BG58" s="7">
        <v>1.5695849657058716</v>
      </c>
      <c r="BH58" s="7">
        <v>1.6146681308746338</v>
      </c>
      <c r="BI58" s="7">
        <v>1.6576045751571655</v>
      </c>
      <c r="BJ58" s="7">
        <v>1.6984963417053223</v>
      </c>
      <c r="BK58" s="7">
        <v>1.8755364418029785</v>
      </c>
      <c r="BL58" s="7">
        <v>2.014251947402954</v>
      </c>
      <c r="BM58" s="7">
        <v>2.122939348220825</v>
      </c>
      <c r="BN58" s="7">
        <v>2.208098888397217</v>
      </c>
      <c r="BO58" s="7">
        <v>2.2748234272003174</v>
      </c>
      <c r="BP58" s="7">
        <v>2.327103853225708</v>
      </c>
      <c r="BQ58" s="7">
        <v>2.3680670261383057</v>
      </c>
      <c r="BR58" s="7">
        <v>2.400162696838379</v>
      </c>
      <c r="BS58" s="7">
        <v>2.4253106117248535</v>
      </c>
    </row>
    <row r="59" spans="1:71" ht="12.75">
      <c r="A59" s="405" t="s">
        <v>15</v>
      </c>
      <c r="B59" s="7">
        <v>0.10528765618801117</v>
      </c>
      <c r="C59" s="7">
        <v>0.20999960601329803</v>
      </c>
      <c r="D59" s="7">
        <v>0.3157743215560913</v>
      </c>
      <c r="E59" s="7">
        <v>0.42148908972740173</v>
      </c>
      <c r="F59" s="7">
        <v>0.5270441770553589</v>
      </c>
      <c r="G59" s="7">
        <v>0.6308724284172058</v>
      </c>
      <c r="H59" s="7">
        <v>0.7556086182594299</v>
      </c>
      <c r="I59" s="7">
        <v>0.8310938477516174</v>
      </c>
      <c r="J59" s="7">
        <v>0.9260592460632324</v>
      </c>
      <c r="K59" s="7">
        <v>1.0176316499710083</v>
      </c>
      <c r="L59" s="7">
        <v>1.1394412517547607</v>
      </c>
      <c r="M59" s="7">
        <v>1.1911239624023438</v>
      </c>
      <c r="N59" s="7">
        <v>1.2728660106658936</v>
      </c>
      <c r="O59" s="7">
        <v>1.35171639919281</v>
      </c>
      <c r="P59" s="7">
        <v>1.4277018308639526</v>
      </c>
      <c r="Q59" s="7">
        <v>1.5004849433898926</v>
      </c>
      <c r="R59" s="7">
        <v>1.5702319145202637</v>
      </c>
      <c r="S59" s="7">
        <v>1.637102723121643</v>
      </c>
      <c r="T59" s="7">
        <v>1.701257348060608</v>
      </c>
      <c r="U59" s="7">
        <v>1.7626762390136719</v>
      </c>
      <c r="V59" s="7">
        <v>1.8215234279632568</v>
      </c>
      <c r="W59" s="7">
        <v>1.8775684833526611</v>
      </c>
      <c r="X59" s="7">
        <v>1.930944800376892</v>
      </c>
      <c r="Y59" s="7">
        <v>1.9817793369293213</v>
      </c>
      <c r="Z59" s="7">
        <v>2.0301930904388428</v>
      </c>
      <c r="AA59" s="7">
        <v>2.239799737930298</v>
      </c>
      <c r="AB59" s="7">
        <v>2.404031991958618</v>
      </c>
      <c r="AC59" s="7">
        <v>2.532712459564209</v>
      </c>
      <c r="AD59" s="7">
        <v>2.6335370540618896</v>
      </c>
      <c r="AE59" s="7">
        <v>2.7125356197357178</v>
      </c>
      <c r="AF59" s="7">
        <v>2.774432897567749</v>
      </c>
      <c r="AG59" s="7">
        <v>2.8229312896728516</v>
      </c>
      <c r="AH59" s="7">
        <v>2.860930919647217</v>
      </c>
      <c r="AI59" s="7">
        <v>2.89070463180542</v>
      </c>
      <c r="AK59" s="8">
        <v>57</v>
      </c>
      <c r="AL59" s="7">
        <v>0.08815058320760727</v>
      </c>
      <c r="AM59" s="7">
        <v>0.1765415221452713</v>
      </c>
      <c r="AN59" s="7">
        <v>0.26677238941192627</v>
      </c>
      <c r="AO59" s="7">
        <v>0.3576835095882416</v>
      </c>
      <c r="AP59" s="7">
        <v>0.44913989305496216</v>
      </c>
      <c r="AQ59" s="7">
        <v>0.5395408272743225</v>
      </c>
      <c r="AR59" s="7">
        <v>0.6282787919044495</v>
      </c>
      <c r="AS59" s="7">
        <v>0.7147952914237976</v>
      </c>
      <c r="AT59" s="7">
        <v>0.7981616258621216</v>
      </c>
      <c r="AU59" s="7">
        <v>0.8786872625350952</v>
      </c>
      <c r="AV59" s="7">
        <v>0.9563522338867188</v>
      </c>
      <c r="AW59" s="7">
        <v>1.0316392183303833</v>
      </c>
      <c r="AX59" s="7">
        <v>1.1038388013839722</v>
      </c>
      <c r="AY59" s="7">
        <v>1.1736009120941162</v>
      </c>
      <c r="AZ59" s="7">
        <v>1.2409309148788452</v>
      </c>
      <c r="BA59" s="7">
        <v>1.3054708242416382</v>
      </c>
      <c r="BB59" s="7">
        <v>1.367367148399353</v>
      </c>
      <c r="BC59" s="7">
        <v>1.4267611503601074</v>
      </c>
      <c r="BD59" s="7">
        <v>1.483794927597046</v>
      </c>
      <c r="BE59" s="7">
        <v>1.538432002067566</v>
      </c>
      <c r="BF59" s="7">
        <v>1.590820550918579</v>
      </c>
      <c r="BG59" s="7">
        <v>1.640714406967163</v>
      </c>
      <c r="BH59" s="7">
        <v>1.688232421875</v>
      </c>
      <c r="BI59" s="7">
        <v>1.733487606048584</v>
      </c>
      <c r="BJ59" s="7">
        <v>1.776587724685669</v>
      </c>
      <c r="BK59" s="7">
        <v>1.9631890058517456</v>
      </c>
      <c r="BL59" s="7">
        <v>2.109395980834961</v>
      </c>
      <c r="BM59" s="7">
        <v>2.2239530086517334</v>
      </c>
      <c r="BN59" s="7">
        <v>2.313711404800415</v>
      </c>
      <c r="BO59" s="7">
        <v>2.3840396404266357</v>
      </c>
      <c r="BP59" s="7">
        <v>2.439143419265747</v>
      </c>
      <c r="BQ59" s="7">
        <v>2.482318878173828</v>
      </c>
      <c r="BR59" s="7">
        <v>2.5161478519439697</v>
      </c>
      <c r="BS59" s="7">
        <v>2.542653799057007</v>
      </c>
    </row>
    <row r="60" spans="1:71" ht="12.75">
      <c r="A60" s="405" t="s">
        <v>16</v>
      </c>
      <c r="B60" s="7">
        <v>0.1046663150191307</v>
      </c>
      <c r="C60" s="7">
        <v>0.2087128907442093</v>
      </c>
      <c r="D60" s="7">
        <v>0.31389912962913513</v>
      </c>
      <c r="E60" s="7">
        <v>0.4190309941768646</v>
      </c>
      <c r="F60" s="7">
        <v>0.5240327715873718</v>
      </c>
      <c r="G60" s="7">
        <v>0.627231776714325</v>
      </c>
      <c r="H60" s="7">
        <v>0.755500316619873</v>
      </c>
      <c r="I60" s="7">
        <v>0.8262288570404053</v>
      </c>
      <c r="J60" s="7">
        <v>0.9205395579338074</v>
      </c>
      <c r="K60" s="7">
        <v>1.0114773511886597</v>
      </c>
      <c r="L60" s="7">
        <v>1.138824701309204</v>
      </c>
      <c r="M60" s="7">
        <v>1.183804988861084</v>
      </c>
      <c r="N60" s="7">
        <v>1.2649539709091187</v>
      </c>
      <c r="O60" s="7">
        <v>1.3431720733642578</v>
      </c>
      <c r="P60" s="7">
        <v>1.4185789823532104</v>
      </c>
      <c r="Q60" s="7">
        <v>1.4907660484313965</v>
      </c>
      <c r="R60" s="7">
        <v>1.5599555969238281</v>
      </c>
      <c r="S60" s="7">
        <v>1.6262595653533936</v>
      </c>
      <c r="T60" s="7">
        <v>1.6898753643035889</v>
      </c>
      <c r="U60" s="7">
        <v>1.7507696151733398</v>
      </c>
      <c r="V60" s="7">
        <v>1.8091325759887695</v>
      </c>
      <c r="W60" s="7">
        <v>1.8647164106369019</v>
      </c>
      <c r="X60" s="7">
        <v>1.9176533222198486</v>
      </c>
      <c r="Y60" s="7">
        <v>1.9680695533752441</v>
      </c>
      <c r="Z60" s="7">
        <v>2.016084909439087</v>
      </c>
      <c r="AA60" s="7">
        <v>2.223966360092163</v>
      </c>
      <c r="AB60" s="7">
        <v>2.3868470191955566</v>
      </c>
      <c r="AC60" s="7">
        <v>2.51446795463562</v>
      </c>
      <c r="AD60" s="7">
        <v>2.6144626140594482</v>
      </c>
      <c r="AE60" s="7">
        <v>2.6928107738494873</v>
      </c>
      <c r="AF60" s="7">
        <v>2.7541987895965576</v>
      </c>
      <c r="AG60" s="7">
        <v>2.802298069000244</v>
      </c>
      <c r="AH60" s="7">
        <v>2.839984893798828</v>
      </c>
      <c r="AI60" s="7">
        <v>2.869513750076294</v>
      </c>
      <c r="AK60" s="8">
        <v>58</v>
      </c>
      <c r="AL60" s="7">
        <v>0.08752783387899399</v>
      </c>
      <c r="AM60" s="7">
        <v>0.1752520501613617</v>
      </c>
      <c r="AN60" s="7">
        <v>0.26489317417144775</v>
      </c>
      <c r="AO60" s="7">
        <v>0.35522016882896423</v>
      </c>
      <c r="AP60" s="7">
        <v>0.44612210988998413</v>
      </c>
      <c r="AQ60" s="7">
        <v>0.5358926653862</v>
      </c>
      <c r="AR60" s="7">
        <v>0.6240414977073669</v>
      </c>
      <c r="AS60" s="7">
        <v>0.7099207639694214</v>
      </c>
      <c r="AT60" s="7">
        <v>0.7926314473152161</v>
      </c>
      <c r="AU60" s="7">
        <v>0.8725215792655945</v>
      </c>
      <c r="AV60" s="7">
        <v>0.9496079683303833</v>
      </c>
      <c r="AW60" s="7">
        <v>1.0243072509765625</v>
      </c>
      <c r="AX60" s="7">
        <v>1.0959128141403198</v>
      </c>
      <c r="AY60" s="7">
        <v>1.1650420427322388</v>
      </c>
      <c r="AZ60" s="7">
        <v>1.2317928075790405</v>
      </c>
      <c r="BA60" s="7">
        <v>1.2957359552383423</v>
      </c>
      <c r="BB60" s="7">
        <v>1.35707426071167</v>
      </c>
      <c r="BC60" s="7">
        <v>1.4159008264541626</v>
      </c>
      <c r="BD60" s="7">
        <v>1.4723953008651733</v>
      </c>
      <c r="BE60" s="7">
        <v>1.5265072584152222</v>
      </c>
      <c r="BF60" s="7">
        <v>1.5784108638763428</v>
      </c>
      <c r="BG60" s="7">
        <v>1.6278430223464966</v>
      </c>
      <c r="BH60" s="7">
        <v>1.6749211549758911</v>
      </c>
      <c r="BI60" s="7">
        <v>1.7197575569152832</v>
      </c>
      <c r="BJ60" s="7">
        <v>1.7624588012695312</v>
      </c>
      <c r="BK60" s="7">
        <v>1.9473329782485962</v>
      </c>
      <c r="BL60" s="7">
        <v>2.09218692779541</v>
      </c>
      <c r="BM60" s="7">
        <v>2.205683708190918</v>
      </c>
      <c r="BN60" s="7">
        <v>2.2946114540100098</v>
      </c>
      <c r="BO60" s="7">
        <v>2.364288568496704</v>
      </c>
      <c r="BP60" s="7">
        <v>2.4188826084136963</v>
      </c>
      <c r="BQ60" s="7">
        <v>2.461658477783203</v>
      </c>
      <c r="BR60" s="7">
        <v>2.4951744079589844</v>
      </c>
      <c r="BS60" s="7">
        <v>2.521435022354126</v>
      </c>
    </row>
    <row r="61" spans="1:71" ht="12.75">
      <c r="A61" s="405" t="s">
        <v>17</v>
      </c>
      <c r="B61" s="7">
        <v>0.10851036012172699</v>
      </c>
      <c r="C61" s="7">
        <v>0.21615464985370636</v>
      </c>
      <c r="D61" s="7">
        <v>0.32433515787124634</v>
      </c>
      <c r="E61" s="7">
        <v>0.43187376856803894</v>
      </c>
      <c r="F61" s="7">
        <v>0.539152204990387</v>
      </c>
      <c r="G61" s="7">
        <v>0.6445686221122742</v>
      </c>
      <c r="H61" s="7">
        <v>0.7550151348114014</v>
      </c>
      <c r="I61" s="7">
        <v>0.8477880358695984</v>
      </c>
      <c r="J61" s="7">
        <v>0.944177508354187</v>
      </c>
      <c r="K61" s="7">
        <v>1.0371732711791992</v>
      </c>
      <c r="L61" s="7">
        <v>1.1379806995391846</v>
      </c>
      <c r="M61" s="7">
        <v>1.2133903503417969</v>
      </c>
      <c r="N61" s="7">
        <v>1.2963656187057495</v>
      </c>
      <c r="O61" s="7">
        <v>1.3763675689697266</v>
      </c>
      <c r="P61" s="7">
        <v>1.4534316062927246</v>
      </c>
      <c r="Q61" s="7">
        <v>1.5271897315979004</v>
      </c>
      <c r="R61" s="7">
        <v>1.5978926420211792</v>
      </c>
      <c r="S61" s="7">
        <v>1.665637731552124</v>
      </c>
      <c r="T61" s="7">
        <v>1.7306636571884155</v>
      </c>
      <c r="U61" s="7">
        <v>1.7929199934005737</v>
      </c>
      <c r="V61" s="7">
        <v>1.852518916130066</v>
      </c>
      <c r="W61" s="7">
        <v>1.909279704093933</v>
      </c>
      <c r="X61" s="7">
        <v>1.9633376598358154</v>
      </c>
      <c r="Y61" s="7">
        <v>2.0148212909698486</v>
      </c>
      <c r="Z61" s="7">
        <v>2.0638535022735596</v>
      </c>
      <c r="AA61" s="7">
        <v>2.276136875152588</v>
      </c>
      <c r="AB61" s="7">
        <v>2.4424664974212646</v>
      </c>
      <c r="AC61" s="7">
        <v>2.5727903842926025</v>
      </c>
      <c r="AD61" s="7">
        <v>2.6749022006988525</v>
      </c>
      <c r="AE61" s="7">
        <v>2.7549097537994385</v>
      </c>
      <c r="AF61" s="7">
        <v>2.8175973892211914</v>
      </c>
      <c r="AG61" s="7">
        <v>2.8667151927948</v>
      </c>
      <c r="AH61" s="7">
        <v>2.9052000045776367</v>
      </c>
      <c r="AI61" s="7">
        <v>2.935353994369507</v>
      </c>
      <c r="AK61" s="8">
        <v>59</v>
      </c>
      <c r="AL61" s="7">
        <v>0.09138083457946777</v>
      </c>
      <c r="AM61" s="7">
        <v>0.18271128833293915</v>
      </c>
      <c r="AN61" s="7">
        <v>0.27535480260849</v>
      </c>
      <c r="AO61" s="7">
        <v>0.3680962920188904</v>
      </c>
      <c r="AP61" s="7">
        <v>0.4612821936607361</v>
      </c>
      <c r="AQ61" s="7">
        <v>0.5532771944999695</v>
      </c>
      <c r="AR61" s="7">
        <v>0.6434914469718933</v>
      </c>
      <c r="AS61" s="7">
        <v>0.7315406799316406</v>
      </c>
      <c r="AT61" s="7">
        <v>0.8163362145423889</v>
      </c>
      <c r="AU61" s="7">
        <v>0.8982901573181152</v>
      </c>
      <c r="AV61" s="7">
        <v>0.977404773235321</v>
      </c>
      <c r="AW61" s="7">
        <v>1.0539758205413818</v>
      </c>
      <c r="AX61" s="7">
        <v>1.1274127960205078</v>
      </c>
      <c r="AY61" s="7">
        <v>1.1983305215835571</v>
      </c>
      <c r="AZ61" s="7">
        <v>1.2667429447174072</v>
      </c>
      <c r="BA61" s="7">
        <v>1.332261562347412</v>
      </c>
      <c r="BB61" s="7">
        <v>1.395117163658142</v>
      </c>
      <c r="BC61" s="7">
        <v>1.4553886651992798</v>
      </c>
      <c r="BD61" s="7">
        <v>1.5132969617843628</v>
      </c>
      <c r="BE61" s="7">
        <v>1.5687745809555054</v>
      </c>
      <c r="BF61" s="7">
        <v>1.621917486190796</v>
      </c>
      <c r="BG61" s="7">
        <v>1.6725298166275024</v>
      </c>
      <c r="BH61" s="7">
        <v>1.7207319736480713</v>
      </c>
      <c r="BI61" s="7">
        <v>1.7666387557983398</v>
      </c>
      <c r="BJ61" s="7">
        <v>1.8103595972061157</v>
      </c>
      <c r="BK61" s="7">
        <v>1.999647855758667</v>
      </c>
      <c r="BL61" s="7">
        <v>2.1479599475860596</v>
      </c>
      <c r="BM61" s="7">
        <v>2.2641665935516357</v>
      </c>
      <c r="BN61" s="7">
        <v>2.355217695236206</v>
      </c>
      <c r="BO61" s="7">
        <v>2.426558494567871</v>
      </c>
      <c r="BP61" s="7">
        <v>2.4824557304382324</v>
      </c>
      <c r="BQ61" s="7">
        <v>2.5262529850006104</v>
      </c>
      <c r="BR61" s="7">
        <v>2.5605690479278564</v>
      </c>
      <c r="BS61" s="7">
        <v>2.587456703186035</v>
      </c>
    </row>
    <row r="62" spans="1:71" ht="12.75">
      <c r="A62" s="405" t="s">
        <v>18</v>
      </c>
      <c r="B62" s="7">
        <v>0.10527344048023224</v>
      </c>
      <c r="C62" s="7">
        <v>0.20930209755897522</v>
      </c>
      <c r="D62" s="7">
        <v>0.31416061520576477</v>
      </c>
      <c r="E62" s="7">
        <v>0.4180716574192047</v>
      </c>
      <c r="F62" s="7">
        <v>0.5219518542289734</v>
      </c>
      <c r="G62" s="7">
        <v>0.623389720916748</v>
      </c>
      <c r="H62" s="7">
        <v>0.754824161529541</v>
      </c>
      <c r="I62" s="7">
        <v>0.8189289569854736</v>
      </c>
      <c r="J62" s="7">
        <v>0.9111654758453369</v>
      </c>
      <c r="K62" s="7">
        <v>1.0001397132873535</v>
      </c>
      <c r="L62" s="7">
        <v>1.1375011205673218</v>
      </c>
      <c r="M62" s="7">
        <v>1.169060230255127</v>
      </c>
      <c r="N62" s="7">
        <v>1.2482324838638306</v>
      </c>
      <c r="O62" s="7">
        <v>1.3242295980453491</v>
      </c>
      <c r="P62" s="7">
        <v>1.3976080417633057</v>
      </c>
      <c r="Q62" s="7">
        <v>1.4674369096755981</v>
      </c>
      <c r="R62" s="7">
        <v>1.5345193147659302</v>
      </c>
      <c r="S62" s="7">
        <v>1.5985122919082642</v>
      </c>
      <c r="T62" s="7">
        <v>1.6600346565246582</v>
      </c>
      <c r="U62" s="7">
        <v>1.7188550233840942</v>
      </c>
      <c r="V62" s="7">
        <v>1.7752035856246948</v>
      </c>
      <c r="W62" s="7">
        <v>1.8288687467575073</v>
      </c>
      <c r="X62" s="7">
        <v>1.8799784183502197</v>
      </c>
      <c r="Y62" s="7">
        <v>1.928654432296753</v>
      </c>
      <c r="Z62" s="7">
        <v>1.9750124216079712</v>
      </c>
      <c r="AA62" s="7">
        <v>2.1757185459136963</v>
      </c>
      <c r="AB62" s="7">
        <v>2.332977056503296</v>
      </c>
      <c r="AC62" s="7">
        <v>2.456193447113037</v>
      </c>
      <c r="AD62" s="7">
        <v>2.552736759185791</v>
      </c>
      <c r="AE62" s="7">
        <v>2.62838077545166</v>
      </c>
      <c r="AF62" s="7">
        <v>2.687649965286255</v>
      </c>
      <c r="AG62" s="7">
        <v>2.734088659286499</v>
      </c>
      <c r="AH62" s="7">
        <v>2.770474910736084</v>
      </c>
      <c r="AI62" s="7">
        <v>2.7989845275878906</v>
      </c>
      <c r="AK62" s="8">
        <v>60</v>
      </c>
      <c r="AL62" s="7">
        <v>0.08814193308353424</v>
      </c>
      <c r="AM62" s="7">
        <v>0.1758548766374588</v>
      </c>
      <c r="AN62" s="7">
        <v>0.26517462730407715</v>
      </c>
      <c r="AO62" s="7">
        <v>0.3542868196964264</v>
      </c>
      <c r="AP62" s="7">
        <v>0.4440728724002838</v>
      </c>
      <c r="AQ62" s="7">
        <v>0.5320878028869629</v>
      </c>
      <c r="AR62" s="7">
        <v>0.6185331344604492</v>
      </c>
      <c r="AS62" s="7">
        <v>0.7026681303977966</v>
      </c>
      <c r="AT62" s="7">
        <v>0.7833094000816345</v>
      </c>
      <c r="AU62" s="7">
        <v>0.8612405061721802</v>
      </c>
      <c r="AV62" s="7">
        <v>0.9368201494216919</v>
      </c>
      <c r="AW62" s="7">
        <v>1.009627342224121</v>
      </c>
      <c r="AX62" s="7">
        <v>1.079260230064392</v>
      </c>
      <c r="AY62" s="7">
        <v>1.146172046661377</v>
      </c>
      <c r="AZ62" s="7">
        <v>1.2108979225158691</v>
      </c>
      <c r="BA62" s="7">
        <v>1.2724862098693848</v>
      </c>
      <c r="BB62" s="7">
        <v>1.3317204713821411</v>
      </c>
      <c r="BC62" s="7">
        <v>1.3882390260696411</v>
      </c>
      <c r="BD62" s="7">
        <v>1.4426428079605103</v>
      </c>
      <c r="BE62" s="7">
        <v>1.4946836233139038</v>
      </c>
      <c r="BF62" s="7">
        <v>1.5445754528045654</v>
      </c>
      <c r="BG62" s="7">
        <v>1.59209144115448</v>
      </c>
      <c r="BH62" s="7">
        <v>1.6373447179794312</v>
      </c>
      <c r="BI62" s="7">
        <v>1.6804431676864624</v>
      </c>
      <c r="BJ62" s="7">
        <v>1.7214893102645874</v>
      </c>
      <c r="BK62" s="7">
        <v>1.8991974592208862</v>
      </c>
      <c r="BL62" s="7">
        <v>2.0384366512298584</v>
      </c>
      <c r="BM62" s="7">
        <v>2.147533893585205</v>
      </c>
      <c r="BN62" s="7">
        <v>2.2330148220062256</v>
      </c>
      <c r="BO62" s="7">
        <v>2.2999911308288574</v>
      </c>
      <c r="BP62" s="7">
        <v>2.352468967437744</v>
      </c>
      <c r="BQ62" s="7">
        <v>2.3935868740081787</v>
      </c>
      <c r="BR62" s="7">
        <v>2.4258036613464355</v>
      </c>
      <c r="BS62" s="7">
        <v>2.4510462284088135</v>
      </c>
    </row>
    <row r="63" spans="1:71" ht="12.75">
      <c r="A63" s="405" t="s">
        <v>19</v>
      </c>
      <c r="B63" s="7">
        <v>0.10896565765142441</v>
      </c>
      <c r="C63" s="7">
        <v>0.217118501663208</v>
      </c>
      <c r="D63" s="7">
        <v>0.32576629519462585</v>
      </c>
      <c r="E63" s="7">
        <v>0.4338151514530182</v>
      </c>
      <c r="F63" s="7">
        <v>0.5415715575218201</v>
      </c>
      <c r="G63" s="7">
        <v>0.6475476622581482</v>
      </c>
      <c r="H63" s="7">
        <v>0.753807783126831</v>
      </c>
      <c r="I63" s="7">
        <v>0.8518473505973816</v>
      </c>
      <c r="J63" s="7">
        <v>0.948820948600769</v>
      </c>
      <c r="K63" s="7">
        <v>1.0423823595046997</v>
      </c>
      <c r="L63" s="7">
        <v>1.1358366012573242</v>
      </c>
      <c r="M63" s="7">
        <v>1.2196258306503296</v>
      </c>
      <c r="N63" s="7">
        <v>1.3031359910964966</v>
      </c>
      <c r="O63" s="7">
        <v>1.383701205253601</v>
      </c>
      <c r="P63" s="7">
        <v>1.461283802986145</v>
      </c>
      <c r="Q63" s="7">
        <v>1.5355945825576782</v>
      </c>
      <c r="R63" s="7">
        <v>1.606806755065918</v>
      </c>
      <c r="S63" s="7">
        <v>1.675079584121704</v>
      </c>
      <c r="T63" s="7">
        <v>1.7405983209609985</v>
      </c>
      <c r="U63" s="7">
        <v>1.8033380508422852</v>
      </c>
      <c r="V63" s="7">
        <v>1.863394021987915</v>
      </c>
      <c r="W63" s="7">
        <v>1.9205902814865112</v>
      </c>
      <c r="X63" s="7">
        <v>1.9750628471374512</v>
      </c>
      <c r="Y63" s="7">
        <v>2.0269415378570557</v>
      </c>
      <c r="Z63" s="7">
        <v>2.0763497352600098</v>
      </c>
      <c r="AA63" s="7">
        <v>2.290261745452881</v>
      </c>
      <c r="AB63" s="7">
        <v>2.457867383956909</v>
      </c>
      <c r="AC63" s="7">
        <v>2.589190721511841</v>
      </c>
      <c r="AD63" s="7">
        <v>2.6920862197875977</v>
      </c>
      <c r="AE63" s="7">
        <v>2.772707223892212</v>
      </c>
      <c r="AF63" s="7">
        <v>2.835875988006592</v>
      </c>
      <c r="AG63" s="7">
        <v>2.8853704929351807</v>
      </c>
      <c r="AH63" s="7">
        <v>2.9241509437561035</v>
      </c>
      <c r="AI63" s="7">
        <v>2.954536199569702</v>
      </c>
      <c r="AK63" s="8">
        <v>61</v>
      </c>
      <c r="AL63" s="7">
        <v>0.09183641523122787</v>
      </c>
      <c r="AM63" s="7">
        <v>0.18367570638656616</v>
      </c>
      <c r="AN63" s="7">
        <v>0.276786744594574</v>
      </c>
      <c r="AO63" s="7">
        <v>0.3700387179851532</v>
      </c>
      <c r="AP63" s="7">
        <v>0.46370282769203186</v>
      </c>
      <c r="AQ63" s="7">
        <v>0.5562576651573181</v>
      </c>
      <c r="AR63" s="7">
        <v>0.6470020413398743</v>
      </c>
      <c r="AS63" s="7">
        <v>0.7356018424034119</v>
      </c>
      <c r="AT63" s="7">
        <v>0.8209817409515381</v>
      </c>
      <c r="AU63" s="7">
        <v>0.9035014510154724</v>
      </c>
      <c r="AV63" s="7">
        <v>0.9831133484840393</v>
      </c>
      <c r="AW63" s="7">
        <v>1.0602139234542847</v>
      </c>
      <c r="AX63" s="7">
        <v>1.1341859102249146</v>
      </c>
      <c r="AY63" s="7">
        <v>1.2056670188903809</v>
      </c>
      <c r="AZ63" s="7">
        <v>1.2745981216430664</v>
      </c>
      <c r="BA63" s="7">
        <v>1.3406695127487183</v>
      </c>
      <c r="BB63" s="7">
        <v>1.4040344953536987</v>
      </c>
      <c r="BC63" s="7">
        <v>1.4648339748382568</v>
      </c>
      <c r="BD63" s="7">
        <v>1.5232352018356323</v>
      </c>
      <c r="BE63" s="7">
        <v>1.5791962146759033</v>
      </c>
      <c r="BF63" s="7">
        <v>1.6327964067459106</v>
      </c>
      <c r="BG63" s="7">
        <v>1.6838442087173462</v>
      </c>
      <c r="BH63" s="7">
        <v>1.7324612140655518</v>
      </c>
      <c r="BI63" s="7">
        <v>1.7787630558013916</v>
      </c>
      <c r="BJ63" s="7">
        <v>1.8228600025177002</v>
      </c>
      <c r="BK63" s="7">
        <v>2.013777017593384</v>
      </c>
      <c r="BL63" s="7">
        <v>2.163365602493286</v>
      </c>
      <c r="BM63" s="7">
        <v>2.2805721759796143</v>
      </c>
      <c r="BN63" s="7">
        <v>2.372406482696533</v>
      </c>
      <c r="BO63" s="7">
        <v>2.4443612098693848</v>
      </c>
      <c r="BP63" s="7">
        <v>2.500739574432373</v>
      </c>
      <c r="BQ63" s="7">
        <v>2.5449135303497314</v>
      </c>
      <c r="BR63" s="7">
        <v>2.5795249938964844</v>
      </c>
      <c r="BS63" s="7">
        <v>2.6066439151763916</v>
      </c>
    </row>
    <row r="64" spans="1:71" ht="12.75">
      <c r="A64" s="405" t="s">
        <v>20</v>
      </c>
      <c r="B64" s="7">
        <v>0.10807836800813675</v>
      </c>
      <c r="C64" s="7">
        <v>0.21524012088775635</v>
      </c>
      <c r="D64" s="7">
        <v>0.3229772746562958</v>
      </c>
      <c r="E64" s="7">
        <v>0.43003177642822266</v>
      </c>
      <c r="F64" s="7">
        <v>0.5368566513061523</v>
      </c>
      <c r="G64" s="7">
        <v>0.6417421102523804</v>
      </c>
      <c r="H64" s="7">
        <v>0.7532867193222046</v>
      </c>
      <c r="I64" s="7">
        <v>0.843936562538147</v>
      </c>
      <c r="J64" s="7">
        <v>0.939771831035614</v>
      </c>
      <c r="K64" s="7">
        <v>1.0322308540344238</v>
      </c>
      <c r="L64" s="7">
        <v>1.1357645988464355</v>
      </c>
      <c r="M64" s="7">
        <v>1.2074741125106812</v>
      </c>
      <c r="N64" s="7">
        <v>1.2899419069290161</v>
      </c>
      <c r="O64" s="7">
        <v>1.3694093227386475</v>
      </c>
      <c r="P64" s="7">
        <v>1.4459816217422485</v>
      </c>
      <c r="Q64" s="7">
        <v>1.5192153453826904</v>
      </c>
      <c r="R64" s="7">
        <v>1.5894349813461304</v>
      </c>
      <c r="S64" s="7">
        <v>1.656679391860962</v>
      </c>
      <c r="T64" s="7">
        <v>1.7212377786636353</v>
      </c>
      <c r="U64" s="7">
        <v>1.7830356359481812</v>
      </c>
      <c r="V64" s="7">
        <v>1.8422006368637085</v>
      </c>
      <c r="W64" s="7">
        <v>1.8985483646392822</v>
      </c>
      <c r="X64" s="7">
        <v>1.9522128105163574</v>
      </c>
      <c r="Y64" s="7">
        <v>2.003321886062622</v>
      </c>
      <c r="Z64" s="7">
        <v>2.051996946334839</v>
      </c>
      <c r="AA64" s="7">
        <v>2.262735366821289</v>
      </c>
      <c r="AB64" s="7">
        <v>2.427854537963867</v>
      </c>
      <c r="AC64" s="7">
        <v>2.557229518890381</v>
      </c>
      <c r="AD64" s="7">
        <v>2.6585981845855713</v>
      </c>
      <c r="AE64" s="7">
        <v>2.738023519515991</v>
      </c>
      <c r="AF64" s="7">
        <v>2.800255060195923</v>
      </c>
      <c r="AG64" s="7">
        <v>2.849015235900879</v>
      </c>
      <c r="AH64" s="7">
        <v>2.8872199058532715</v>
      </c>
      <c r="AI64" s="7">
        <v>2.917154550552368</v>
      </c>
      <c r="AK64" s="8">
        <v>62</v>
      </c>
      <c r="AL64" s="7">
        <v>0.09094858169555664</v>
      </c>
      <c r="AM64" s="7">
        <v>0.18179625272750854</v>
      </c>
      <c r="AN64" s="7">
        <v>0.27399617433547974</v>
      </c>
      <c r="AO64" s="7">
        <v>0.3662533164024353</v>
      </c>
      <c r="AP64" s="7">
        <v>0.45898547768592834</v>
      </c>
      <c r="AQ64" s="7">
        <v>0.5504493117332458</v>
      </c>
      <c r="AR64" s="7">
        <v>0.6401605606079102</v>
      </c>
      <c r="AS64" s="7">
        <v>0.727687418460846</v>
      </c>
      <c r="AT64" s="7">
        <v>0.8119285106658936</v>
      </c>
      <c r="AU64" s="7">
        <v>0.8933455348014832</v>
      </c>
      <c r="AV64" s="7">
        <v>0.9719884395599365</v>
      </c>
      <c r="AW64" s="7">
        <v>1.048057198524475</v>
      </c>
      <c r="AX64" s="7">
        <v>1.1209864616394043</v>
      </c>
      <c r="AY64" s="7">
        <v>1.1913695335388184</v>
      </c>
      <c r="AZ64" s="7">
        <v>1.2592899799346924</v>
      </c>
      <c r="BA64" s="7">
        <v>1.3242840766906738</v>
      </c>
      <c r="BB64" s="7">
        <v>1.386656403541565</v>
      </c>
      <c r="BC64" s="7">
        <v>1.4464271068572998</v>
      </c>
      <c r="BD64" s="7">
        <v>1.5038676261901855</v>
      </c>
      <c r="BE64" s="7">
        <v>1.5588866472244263</v>
      </c>
      <c r="BF64" s="7">
        <v>1.611595630645752</v>
      </c>
      <c r="BG64" s="7">
        <v>1.661794662475586</v>
      </c>
      <c r="BH64" s="7">
        <v>1.7096033096313477</v>
      </c>
      <c r="BI64" s="7">
        <v>1.755135416984558</v>
      </c>
      <c r="BJ64" s="7">
        <v>1.7984992265701294</v>
      </c>
      <c r="BK64" s="7">
        <v>1.9862419366836548</v>
      </c>
      <c r="BL64" s="7">
        <v>2.133343458175659</v>
      </c>
      <c r="BM64" s="7">
        <v>2.248601198196411</v>
      </c>
      <c r="BN64" s="7">
        <v>2.3389086723327637</v>
      </c>
      <c r="BO64" s="7">
        <v>2.4096670150756836</v>
      </c>
      <c r="BP64" s="7">
        <v>2.4651079177856445</v>
      </c>
      <c r="BQ64" s="7">
        <v>2.50854754447937</v>
      </c>
      <c r="BR64" s="7">
        <v>2.542583703994751</v>
      </c>
      <c r="BS64" s="7">
        <v>2.569251537322998</v>
      </c>
    </row>
    <row r="65" spans="1:71" ht="12.75">
      <c r="A65" s="405" t="s">
        <v>21</v>
      </c>
      <c r="B65" s="7">
        <v>0.10417335480451584</v>
      </c>
      <c r="C65" s="7">
        <v>0.2078820765018463</v>
      </c>
      <c r="D65" s="7">
        <v>0.313057541847229</v>
      </c>
      <c r="E65" s="7">
        <v>0.4185490012168884</v>
      </c>
      <c r="F65" s="7">
        <v>0.5239297151565552</v>
      </c>
      <c r="G65" s="7">
        <v>0.6275225877761841</v>
      </c>
      <c r="H65" s="7">
        <v>0.7531155347824097</v>
      </c>
      <c r="I65" s="7">
        <v>0.8270541429519653</v>
      </c>
      <c r="J65" s="7">
        <v>0.921581506729126</v>
      </c>
      <c r="K65" s="7">
        <v>1.0126380920410156</v>
      </c>
      <c r="L65" s="7">
        <v>1.1347405910491943</v>
      </c>
      <c r="M65" s="7">
        <v>1.1851136684417725</v>
      </c>
      <c r="N65" s="7">
        <v>1.2662991285324097</v>
      </c>
      <c r="O65" s="7">
        <v>1.3446550369262695</v>
      </c>
      <c r="P65" s="7">
        <v>1.4201622009277344</v>
      </c>
      <c r="Q65" s="7">
        <v>1.4924931526184082</v>
      </c>
      <c r="R65" s="7">
        <v>1.561789870262146</v>
      </c>
      <c r="S65" s="7">
        <v>1.628220796585083</v>
      </c>
      <c r="T65" s="7">
        <v>1.6919578313827515</v>
      </c>
      <c r="U65" s="7">
        <v>1.752942442893982</v>
      </c>
      <c r="V65" s="7">
        <v>1.8113592863082886</v>
      </c>
      <c r="W65" s="7">
        <v>1.8669943809509277</v>
      </c>
      <c r="X65" s="7">
        <v>1.9199801683425903</v>
      </c>
      <c r="Y65" s="7">
        <v>1.970442771911621</v>
      </c>
      <c r="Z65" s="7">
        <v>2.0185024738311768</v>
      </c>
      <c r="AA65" s="7">
        <v>2.2265756130218506</v>
      </c>
      <c r="AB65" s="7">
        <v>2.389606475830078</v>
      </c>
      <c r="AC65" s="7">
        <v>2.517345428466797</v>
      </c>
      <c r="AD65" s="7">
        <v>2.6174323558807373</v>
      </c>
      <c r="AE65" s="7">
        <v>2.695852756500244</v>
      </c>
      <c r="AF65" s="7">
        <v>2.7572975158691406</v>
      </c>
      <c r="AG65" s="7">
        <v>2.80544114112854</v>
      </c>
      <c r="AH65" s="7">
        <v>2.843163013458252</v>
      </c>
      <c r="AI65" s="7">
        <v>2.8727190494537354</v>
      </c>
      <c r="AK65" s="8">
        <v>63</v>
      </c>
      <c r="AL65" s="7">
        <v>0.08702949434518814</v>
      </c>
      <c r="AM65" s="7">
        <v>0.17441071569919586</v>
      </c>
      <c r="AN65" s="7">
        <v>0.2640362083911896</v>
      </c>
      <c r="AO65" s="7">
        <v>0.3547181487083435</v>
      </c>
      <c r="AP65" s="7">
        <v>0.4459945857524872</v>
      </c>
      <c r="AQ65" s="7">
        <v>0.5361548066139221</v>
      </c>
      <c r="AR65" s="7">
        <v>0.6245831251144409</v>
      </c>
      <c r="AS65" s="7">
        <v>0.7107095122337341</v>
      </c>
      <c r="AT65" s="7">
        <v>0.793633222579956</v>
      </c>
      <c r="AU65" s="7">
        <v>0.8736387491226196</v>
      </c>
      <c r="AV65" s="7">
        <v>0.9507818818092346</v>
      </c>
      <c r="AW65" s="7">
        <v>1.02556574344635</v>
      </c>
      <c r="AX65" s="7">
        <v>1.0972049236297607</v>
      </c>
      <c r="AY65" s="7">
        <v>1.1664689779281616</v>
      </c>
      <c r="AZ65" s="7">
        <v>1.2333173751831055</v>
      </c>
      <c r="BA65" s="7">
        <v>1.297401785850525</v>
      </c>
      <c r="BB65" s="7">
        <v>1.3588447570800781</v>
      </c>
      <c r="BC65" s="7">
        <v>1.4177957773208618</v>
      </c>
      <c r="BD65" s="7">
        <v>1.4744093418121338</v>
      </c>
      <c r="BE65" s="7">
        <v>1.5286095142364502</v>
      </c>
      <c r="BF65" s="7">
        <v>1.5805649757385254</v>
      </c>
      <c r="BG65" s="7">
        <v>1.6300463676452637</v>
      </c>
      <c r="BH65" s="7">
        <v>1.6771715879440308</v>
      </c>
      <c r="BI65" s="7">
        <v>1.7220526933670044</v>
      </c>
      <c r="BJ65" s="7">
        <v>1.764796495437622</v>
      </c>
      <c r="BK65" s="7">
        <v>1.9498553276062012</v>
      </c>
      <c r="BL65" s="7">
        <v>2.094853639602661</v>
      </c>
      <c r="BM65" s="7">
        <v>2.208463668823242</v>
      </c>
      <c r="BN65" s="7">
        <v>2.2974801063537598</v>
      </c>
      <c r="BO65" s="7">
        <v>2.367227077484131</v>
      </c>
      <c r="BP65" s="7">
        <v>2.421875476837158</v>
      </c>
      <c r="BQ65" s="7">
        <v>2.464694023132324</v>
      </c>
      <c r="BR65" s="7">
        <v>2.4982433319091797</v>
      </c>
      <c r="BS65" s="7">
        <v>2.5245301723480225</v>
      </c>
    </row>
    <row r="66" spans="1:71" ht="12.75">
      <c r="A66" s="405" t="s">
        <v>22</v>
      </c>
      <c r="B66" s="7">
        <v>0.10112509876489639</v>
      </c>
      <c r="C66" s="7">
        <v>0.20182541012763977</v>
      </c>
      <c r="D66" s="7">
        <v>0.30444571375846863</v>
      </c>
      <c r="E66" s="7">
        <v>0.4077520966529846</v>
      </c>
      <c r="F66" s="7">
        <v>0.5110538005828857</v>
      </c>
      <c r="G66" s="7">
        <v>0.6123953461647034</v>
      </c>
      <c r="H66" s="7">
        <v>0.7530583739280701</v>
      </c>
      <c r="I66" s="7">
        <v>0.8073081374168396</v>
      </c>
      <c r="J66" s="7">
        <v>0.8994395136833191</v>
      </c>
      <c r="K66" s="7">
        <v>0.9881007075309753</v>
      </c>
      <c r="L66" s="7">
        <v>1.1344153881072998</v>
      </c>
      <c r="M66" s="7">
        <v>1.1561858654022217</v>
      </c>
      <c r="N66" s="7">
        <v>1.2351562976837158</v>
      </c>
      <c r="O66" s="7">
        <v>1.3112996816635132</v>
      </c>
      <c r="P66" s="7">
        <v>1.3847612142562866</v>
      </c>
      <c r="Q66" s="7">
        <v>1.455057978630066</v>
      </c>
      <c r="R66" s="7">
        <v>1.5224261283874512</v>
      </c>
      <c r="S66" s="7">
        <v>1.586936354637146</v>
      </c>
      <c r="T66" s="7">
        <v>1.648836374282837</v>
      </c>
      <c r="U66" s="7">
        <v>1.7080528736114502</v>
      </c>
      <c r="V66" s="7">
        <v>1.764818549156189</v>
      </c>
      <c r="W66" s="7">
        <v>1.8188811540603638</v>
      </c>
      <c r="X66" s="7">
        <v>1.8703693151474</v>
      </c>
      <c r="Y66" s="7">
        <v>1.9194056987762451</v>
      </c>
      <c r="Z66" s="7">
        <v>1.9661070108413696</v>
      </c>
      <c r="AA66" s="7">
        <v>2.1682991981506348</v>
      </c>
      <c r="AB66" s="7">
        <v>2.3267219066619873</v>
      </c>
      <c r="AC66" s="7">
        <v>2.450850486755371</v>
      </c>
      <c r="AD66" s="7">
        <v>2.5481085777282715</v>
      </c>
      <c r="AE66" s="7">
        <v>2.6243128776550293</v>
      </c>
      <c r="AF66" s="7">
        <v>2.684020757675171</v>
      </c>
      <c r="AG66" s="7">
        <v>2.7308034896850586</v>
      </c>
      <c r="AH66" s="7">
        <v>2.7674591541290283</v>
      </c>
      <c r="AI66" s="7">
        <v>2.79617977142334</v>
      </c>
      <c r="AK66" s="8">
        <v>64</v>
      </c>
      <c r="AL66" s="7">
        <v>0.08397246152162552</v>
      </c>
      <c r="AM66" s="7">
        <v>0.1683369129896164</v>
      </c>
      <c r="AN66" s="7">
        <v>0.25539925694465637</v>
      </c>
      <c r="AO66" s="7">
        <v>0.3438885509967804</v>
      </c>
      <c r="AP66" s="7">
        <v>0.4330787658691406</v>
      </c>
      <c r="AQ66" s="7">
        <v>0.5209807753562927</v>
      </c>
      <c r="AR66" s="7">
        <v>0.607161283493042</v>
      </c>
      <c r="AS66" s="7">
        <v>0.690903902053833</v>
      </c>
      <c r="AT66" s="7">
        <v>0.771425724029541</v>
      </c>
      <c r="AU66" s="7">
        <v>0.8490301370620728</v>
      </c>
      <c r="AV66" s="7">
        <v>0.9239581823348999</v>
      </c>
      <c r="AW66" s="7">
        <v>0.9965563416481018</v>
      </c>
      <c r="AX66" s="7">
        <v>1.065975546836853</v>
      </c>
      <c r="AY66" s="7">
        <v>1.133022427558899</v>
      </c>
      <c r="AZ66" s="7">
        <v>1.1978206634521484</v>
      </c>
      <c r="BA66" s="7">
        <v>1.259866714477539</v>
      </c>
      <c r="BB66" s="7">
        <v>1.3193769454956055</v>
      </c>
      <c r="BC66" s="7">
        <v>1.376403570175171</v>
      </c>
      <c r="BD66" s="7">
        <v>1.4311763048171997</v>
      </c>
      <c r="BE66" s="7">
        <v>1.483604907989502</v>
      </c>
      <c r="BF66" s="7">
        <v>1.5339059829711914</v>
      </c>
      <c r="BG66" s="7">
        <v>1.5818116664886475</v>
      </c>
      <c r="BH66" s="7">
        <v>1.6274361610412598</v>
      </c>
      <c r="BI66" s="7">
        <v>1.6708881855010986</v>
      </c>
      <c r="BJ66" s="7">
        <v>1.712270975112915</v>
      </c>
      <c r="BK66" s="7">
        <v>1.8914368152618408</v>
      </c>
      <c r="BL66" s="7">
        <v>2.03181791305542</v>
      </c>
      <c r="BM66" s="7">
        <v>2.141810417175293</v>
      </c>
      <c r="BN66" s="7">
        <v>2.227992296218872</v>
      </c>
      <c r="BO66" s="7">
        <v>2.295518159866333</v>
      </c>
      <c r="BP66" s="7">
        <v>2.348426342010498</v>
      </c>
      <c r="BQ66" s="7">
        <v>2.3898813724517822</v>
      </c>
      <c r="BR66" s="7">
        <v>2.4223625659942627</v>
      </c>
      <c r="BS66" s="7">
        <v>2.44781231880188</v>
      </c>
    </row>
    <row r="67" spans="1:71" ht="12.75">
      <c r="A67" s="405" t="s">
        <v>23</v>
      </c>
      <c r="B67" s="7">
        <v>0.10537146031856537</v>
      </c>
      <c r="C67" s="7">
        <v>0.21025140583515167</v>
      </c>
      <c r="D67" s="7">
        <v>0.31640687584877014</v>
      </c>
      <c r="E67" s="7">
        <v>0.42272481322288513</v>
      </c>
      <c r="F67" s="7">
        <v>0.5288862586021423</v>
      </c>
      <c r="G67" s="7">
        <v>0.6333152055740356</v>
      </c>
      <c r="H67" s="7">
        <v>0.7520217299461365</v>
      </c>
      <c r="I67" s="7">
        <v>0.8345432281494141</v>
      </c>
      <c r="J67" s="7">
        <v>0.9299461841583252</v>
      </c>
      <c r="K67" s="7">
        <v>1.0218822956085205</v>
      </c>
      <c r="L67" s="7">
        <v>1.1331971883773804</v>
      </c>
      <c r="M67" s="7">
        <v>1.1959750652313232</v>
      </c>
      <c r="N67" s="7">
        <v>1.2779747247695923</v>
      </c>
      <c r="O67" s="7">
        <v>1.3571401834487915</v>
      </c>
      <c r="P67" s="7">
        <v>1.4333943128585815</v>
      </c>
      <c r="Q67" s="7">
        <v>1.506468415260315</v>
      </c>
      <c r="R67" s="7">
        <v>1.5764700174331665</v>
      </c>
      <c r="S67" s="7">
        <v>1.6436015367507935</v>
      </c>
      <c r="T67" s="7">
        <v>1.7080085277557373</v>
      </c>
      <c r="U67" s="7">
        <v>1.769639492034912</v>
      </c>
      <c r="V67" s="7">
        <v>1.8286614418029785</v>
      </c>
      <c r="W67" s="7">
        <v>1.8848726749420166</v>
      </c>
      <c r="X67" s="7">
        <v>1.9384071826934814</v>
      </c>
      <c r="Y67" s="7">
        <v>1.9893923997879028</v>
      </c>
      <c r="Z67" s="7">
        <v>2.037949800491333</v>
      </c>
      <c r="AA67" s="7">
        <v>2.248178005218506</v>
      </c>
      <c r="AB67" s="7">
        <v>2.4128971099853516</v>
      </c>
      <c r="AC67" s="7">
        <v>2.541959047317505</v>
      </c>
      <c r="AD67" s="7">
        <v>2.6430823802948</v>
      </c>
      <c r="AE67" s="7">
        <v>2.7223153114318848</v>
      </c>
      <c r="AF67" s="7">
        <v>2.7843964099884033</v>
      </c>
      <c r="AG67" s="7">
        <v>2.833038568496704</v>
      </c>
      <c r="AH67" s="7">
        <v>2.8711509704589844</v>
      </c>
      <c r="AI67" s="7">
        <v>2.901012897491455</v>
      </c>
      <c r="AK67" s="8">
        <v>65</v>
      </c>
      <c r="AL67" s="7">
        <v>0.08823087811470032</v>
      </c>
      <c r="AM67" s="7">
        <v>0.17678645253181458</v>
      </c>
      <c r="AN67" s="7">
        <v>0.26739493012428284</v>
      </c>
      <c r="AO67" s="7">
        <v>0.3589061498641968</v>
      </c>
      <c r="AP67" s="7">
        <v>0.4509660005569458</v>
      </c>
      <c r="AQ67" s="7">
        <v>0.5419648289680481</v>
      </c>
      <c r="AR67" s="7">
        <v>0.6312184929847717</v>
      </c>
      <c r="AS67" s="7">
        <v>0.7182207703590393</v>
      </c>
      <c r="AT67" s="7">
        <v>0.8020223379135132</v>
      </c>
      <c r="AU67" s="7">
        <v>0.8829094767570496</v>
      </c>
      <c r="AV67" s="7">
        <v>0.9608703255653381</v>
      </c>
      <c r="AW67" s="7">
        <v>1.0364576578140259</v>
      </c>
      <c r="AX67" s="7">
        <v>1.1089129447937012</v>
      </c>
      <c r="AY67" s="7">
        <v>1.1789882183074951</v>
      </c>
      <c r="AZ67" s="7">
        <v>1.2465851306915283</v>
      </c>
      <c r="BA67" s="7">
        <v>1.311414361000061</v>
      </c>
      <c r="BB67" s="7">
        <v>1.3735636472702026</v>
      </c>
      <c r="BC67" s="7">
        <v>1.4332168102264404</v>
      </c>
      <c r="BD67" s="7">
        <v>1.4905015230178833</v>
      </c>
      <c r="BE67" s="7">
        <v>1.545349359512329</v>
      </c>
      <c r="BF67" s="7">
        <v>1.5979111194610596</v>
      </c>
      <c r="BG67" s="7">
        <v>1.6479698419570923</v>
      </c>
      <c r="BH67" s="7">
        <v>1.6956448554992676</v>
      </c>
      <c r="BI67" s="7">
        <v>1.7410496473312378</v>
      </c>
      <c r="BJ67" s="7">
        <v>1.7842923402786255</v>
      </c>
      <c r="BK67" s="7">
        <v>1.9715102910995483</v>
      </c>
      <c r="BL67" s="7">
        <v>2.1182005405426025</v>
      </c>
      <c r="BM67" s="7">
        <v>2.2331364154815674</v>
      </c>
      <c r="BN67" s="7">
        <v>2.3231914043426514</v>
      </c>
      <c r="BO67" s="7">
        <v>2.393751859664917</v>
      </c>
      <c r="BP67" s="7">
        <v>2.449038028717041</v>
      </c>
      <c r="BQ67" s="7">
        <v>2.492356061935425</v>
      </c>
      <c r="BR67" s="7">
        <v>2.526296854019165</v>
      </c>
      <c r="BS67" s="7">
        <v>2.5528905391693115</v>
      </c>
    </row>
    <row r="68" spans="1:71" ht="12.75">
      <c r="A68" s="405" t="s">
        <v>24</v>
      </c>
      <c r="B68" s="7">
        <v>0.10457705706357956</v>
      </c>
      <c r="C68" s="7">
        <v>0.2086946964263916</v>
      </c>
      <c r="D68" s="7">
        <v>0.314231276512146</v>
      </c>
      <c r="E68" s="7">
        <v>0.42004239559173584</v>
      </c>
      <c r="F68" s="7">
        <v>0.5257324576377869</v>
      </c>
      <c r="G68" s="7">
        <v>0.6296690702438354</v>
      </c>
      <c r="H68" s="7">
        <v>0.751319169998169</v>
      </c>
      <c r="I68" s="7">
        <v>0.8299236297607422</v>
      </c>
      <c r="J68" s="7">
        <v>0.9248300194740295</v>
      </c>
      <c r="K68" s="7">
        <v>1.0162618160247803</v>
      </c>
      <c r="L68" s="7">
        <v>1.1330816745758057</v>
      </c>
      <c r="M68" s="7">
        <v>1.1894201040267944</v>
      </c>
      <c r="N68" s="7">
        <v>1.270951509475708</v>
      </c>
      <c r="O68" s="7">
        <v>1.3496567010879517</v>
      </c>
      <c r="P68" s="7">
        <v>1.4254881143569946</v>
      </c>
      <c r="Q68" s="7">
        <v>1.4981410503387451</v>
      </c>
      <c r="R68" s="7">
        <v>1.5677428245544434</v>
      </c>
      <c r="S68" s="7">
        <v>1.6344788074493408</v>
      </c>
      <c r="T68" s="7">
        <v>1.6985079050064087</v>
      </c>
      <c r="U68" s="7">
        <v>1.7597721815109253</v>
      </c>
      <c r="V68" s="7">
        <v>1.818448781967163</v>
      </c>
      <c r="W68" s="7">
        <v>1.8743312358856201</v>
      </c>
      <c r="X68" s="7">
        <v>1.927552580833435</v>
      </c>
      <c r="Y68" s="7">
        <v>1.97823965549469</v>
      </c>
      <c r="Z68" s="7">
        <v>2.02651309967041</v>
      </c>
      <c r="AA68" s="7">
        <v>2.235511541366577</v>
      </c>
      <c r="AB68" s="7">
        <v>2.3992674350738525</v>
      </c>
      <c r="AC68" s="7">
        <v>2.527574300765991</v>
      </c>
      <c r="AD68" s="7">
        <v>2.6281063556671143</v>
      </c>
      <c r="AE68" s="7">
        <v>2.706875801086426</v>
      </c>
      <c r="AF68" s="7">
        <v>2.7685935497283936</v>
      </c>
      <c r="AG68" s="7">
        <v>2.816951036453247</v>
      </c>
      <c r="AH68" s="7">
        <v>2.8548407554626465</v>
      </c>
      <c r="AI68" s="7">
        <v>2.8845279216766357</v>
      </c>
      <c r="AK68" s="8">
        <v>66</v>
      </c>
      <c r="AL68" s="7">
        <v>0.08743453025817871</v>
      </c>
      <c r="AM68" s="7">
        <v>0.17522592842578888</v>
      </c>
      <c r="AN68" s="7">
        <v>0.2652137279510498</v>
      </c>
      <c r="AO68" s="7">
        <v>0.3562164902687073</v>
      </c>
      <c r="AP68" s="7">
        <v>0.4478033781051636</v>
      </c>
      <c r="AQ68" s="7">
        <v>0.538308322429657</v>
      </c>
      <c r="AR68" s="7">
        <v>0.6270886659622192</v>
      </c>
      <c r="AS68" s="7">
        <v>0.7135879397392273</v>
      </c>
      <c r="AT68" s="7">
        <v>0.7968916296958923</v>
      </c>
      <c r="AU68" s="7">
        <v>0.8772732615470886</v>
      </c>
      <c r="AV68" s="7">
        <v>0.9547591209411621</v>
      </c>
      <c r="AW68" s="7">
        <v>1.0298845767974854</v>
      </c>
      <c r="AX68" s="7">
        <v>1.1018704175949097</v>
      </c>
      <c r="AY68" s="7">
        <v>1.1714845895767212</v>
      </c>
      <c r="AZ68" s="7">
        <v>1.238657832145691</v>
      </c>
      <c r="BA68" s="7">
        <v>1.3030648231506348</v>
      </c>
      <c r="BB68" s="7">
        <v>1.3648134469985962</v>
      </c>
      <c r="BC68" s="7">
        <v>1.424070119857788</v>
      </c>
      <c r="BD68" s="7">
        <v>1.4809762239456177</v>
      </c>
      <c r="BE68" s="7">
        <v>1.5354565382003784</v>
      </c>
      <c r="BF68" s="7">
        <v>1.5876723527908325</v>
      </c>
      <c r="BG68" s="7">
        <v>1.6374015808105469</v>
      </c>
      <c r="BH68" s="7">
        <v>1.684762716293335</v>
      </c>
      <c r="BI68" s="7">
        <v>1.7298686504364014</v>
      </c>
      <c r="BJ68" s="7">
        <v>1.7728266716003418</v>
      </c>
      <c r="BK68" s="7">
        <v>1.9588123559951782</v>
      </c>
      <c r="BL68" s="7">
        <v>2.10453724861145</v>
      </c>
      <c r="BM68" s="7">
        <v>2.2187163829803467</v>
      </c>
      <c r="BN68" s="7">
        <v>2.3081789016723633</v>
      </c>
      <c r="BO68" s="7">
        <v>2.378274917602539</v>
      </c>
      <c r="BP68" s="7">
        <v>2.433197259902954</v>
      </c>
      <c r="BQ68" s="7">
        <v>2.4762301445007324</v>
      </c>
      <c r="BR68" s="7">
        <v>2.5099477767944336</v>
      </c>
      <c r="BS68" s="7">
        <v>2.5363662242889404</v>
      </c>
    </row>
    <row r="69" spans="1:71" ht="12.75">
      <c r="A69" s="405" t="s">
        <v>25</v>
      </c>
      <c r="B69" s="7">
        <v>0.10843896865844727</v>
      </c>
      <c r="C69" s="7">
        <v>0.21609258651733398</v>
      </c>
      <c r="D69" s="7">
        <v>0.32435691356658936</v>
      </c>
      <c r="E69" s="7">
        <v>0.4321778118610382</v>
      </c>
      <c r="F69" s="7">
        <v>0.5397514700889587</v>
      </c>
      <c r="G69" s="7">
        <v>0.645496666431427</v>
      </c>
      <c r="H69" s="7">
        <v>0.751226544380188</v>
      </c>
      <c r="I69" s="7">
        <v>0.8493199348449707</v>
      </c>
      <c r="J69" s="7">
        <v>0.9460315108299255</v>
      </c>
      <c r="K69" s="7">
        <v>1.0393075942993164</v>
      </c>
      <c r="L69" s="7">
        <v>1.1330480575561523</v>
      </c>
      <c r="M69" s="7">
        <v>1.2160558700561523</v>
      </c>
      <c r="N69" s="7">
        <v>1.2992992401123047</v>
      </c>
      <c r="O69" s="7">
        <v>1.379611849784851</v>
      </c>
      <c r="P69" s="7">
        <v>1.4569932222366333</v>
      </c>
      <c r="Q69" s="7">
        <v>1.5310982465744019</v>
      </c>
      <c r="R69" s="7">
        <v>1.6021113395690918</v>
      </c>
      <c r="S69" s="7">
        <v>1.6701728105545044</v>
      </c>
      <c r="T69" s="7">
        <v>1.7354779243469238</v>
      </c>
      <c r="U69" s="7">
        <v>1.7980345487594604</v>
      </c>
      <c r="V69" s="7">
        <v>1.857938528060913</v>
      </c>
      <c r="W69" s="7">
        <v>1.9149900674819946</v>
      </c>
      <c r="X69" s="7">
        <v>1.9693247079849243</v>
      </c>
      <c r="Y69" s="7">
        <v>2.0210721492767334</v>
      </c>
      <c r="Z69" s="7">
        <v>2.070355176925659</v>
      </c>
      <c r="AA69" s="7">
        <v>2.2837257385253906</v>
      </c>
      <c r="AB69" s="7">
        <v>2.450906991958618</v>
      </c>
      <c r="AC69" s="7">
        <v>2.5818979740142822</v>
      </c>
      <c r="AD69" s="7">
        <v>2.684532642364502</v>
      </c>
      <c r="AE69" s="7">
        <v>2.7649497985839844</v>
      </c>
      <c r="AF69" s="7">
        <v>2.827958583831787</v>
      </c>
      <c r="AG69" s="7">
        <v>2.8773279190063477</v>
      </c>
      <c r="AH69" s="7">
        <v>2.9160101413726807</v>
      </c>
      <c r="AI69" s="7">
        <v>2.9463186264038086</v>
      </c>
      <c r="AK69" s="8">
        <v>67</v>
      </c>
      <c r="AL69" s="7">
        <v>0.09130758792161942</v>
      </c>
      <c r="AM69" s="7">
        <v>0.18264561891555786</v>
      </c>
      <c r="AN69" s="7">
        <v>0.275371253490448</v>
      </c>
      <c r="AO69" s="7">
        <v>0.3683934509754181</v>
      </c>
      <c r="AP69" s="7">
        <v>0.46187305450439453</v>
      </c>
      <c r="AQ69" s="7">
        <v>0.5541954040527344</v>
      </c>
      <c r="AR69" s="7">
        <v>0.6447288990020752</v>
      </c>
      <c r="AS69" s="7">
        <v>0.7330600023269653</v>
      </c>
      <c r="AT69" s="7">
        <v>0.8181763887405396</v>
      </c>
      <c r="AU69" s="7">
        <v>0.900409460067749</v>
      </c>
      <c r="AV69" s="7">
        <v>0.9797608256340027</v>
      </c>
      <c r="AW69" s="7">
        <v>1.056624174118042</v>
      </c>
      <c r="AX69" s="7">
        <v>1.1303280591964722</v>
      </c>
      <c r="AY69" s="7">
        <v>1.2015554904937744</v>
      </c>
      <c r="AZ69" s="7">
        <v>1.2702844142913818</v>
      </c>
      <c r="BA69" s="7">
        <v>1.336148977279663</v>
      </c>
      <c r="BB69" s="7">
        <v>1.3993139266967773</v>
      </c>
      <c r="BC69" s="7">
        <v>1.4599010944366455</v>
      </c>
      <c r="BD69" s="7">
        <v>1.5180877447128296</v>
      </c>
      <c r="BE69" s="7">
        <v>1.5738649368286133</v>
      </c>
      <c r="BF69" s="7">
        <v>1.6273123025894165</v>
      </c>
      <c r="BG69" s="7">
        <v>1.6782145500183105</v>
      </c>
      <c r="BH69" s="7">
        <v>1.7266929149627686</v>
      </c>
      <c r="BI69" s="7">
        <v>1.7728626728057861</v>
      </c>
      <c r="BJ69" s="7">
        <v>1.8168339729309082</v>
      </c>
      <c r="BK69" s="7">
        <v>2.007206678390503</v>
      </c>
      <c r="BL69" s="7">
        <v>2.1563687324523926</v>
      </c>
      <c r="BM69" s="7">
        <v>2.2732412815093994</v>
      </c>
      <c r="BN69" s="7">
        <v>2.364813804626465</v>
      </c>
      <c r="BO69" s="7">
        <v>2.43656325340271</v>
      </c>
      <c r="BP69" s="7">
        <v>2.492780923843384</v>
      </c>
      <c r="BQ69" s="7">
        <v>2.5368289947509766</v>
      </c>
      <c r="BR69" s="7">
        <v>2.5713417530059814</v>
      </c>
      <c r="BS69" s="7">
        <v>2.5983834266662598</v>
      </c>
    </row>
    <row r="70" spans="1:71" ht="12.75">
      <c r="A70" s="405" t="s">
        <v>26</v>
      </c>
      <c r="B70" s="7">
        <v>0.10769699513912201</v>
      </c>
      <c r="C70" s="7">
        <v>0.21454505622386932</v>
      </c>
      <c r="D70" s="7">
        <v>0.3221002221107483</v>
      </c>
      <c r="E70" s="7">
        <v>0.4292427599430084</v>
      </c>
      <c r="F70" s="7">
        <v>0.5361802577972412</v>
      </c>
      <c r="G70" s="7">
        <v>0.6411739587783813</v>
      </c>
      <c r="H70" s="7">
        <v>0.7511189579963684</v>
      </c>
      <c r="I70" s="7">
        <v>0.8434959053993225</v>
      </c>
      <c r="J70" s="7">
        <v>0.9394012689590454</v>
      </c>
      <c r="K70" s="7">
        <v>1.031887173652649</v>
      </c>
      <c r="L70" s="7">
        <v>1.1327112913131714</v>
      </c>
      <c r="M70" s="7">
        <v>1.2072515487670898</v>
      </c>
      <c r="N70" s="7">
        <v>1.2897696495056152</v>
      </c>
      <c r="O70" s="7">
        <v>1.36931312084198</v>
      </c>
      <c r="P70" s="7">
        <v>1.4460158348083496</v>
      </c>
      <c r="Q70" s="7">
        <v>1.519399881362915</v>
      </c>
      <c r="R70" s="7">
        <v>1.5897473096847534</v>
      </c>
      <c r="S70" s="7">
        <v>1.6571193933486938</v>
      </c>
      <c r="T70" s="7">
        <v>1.7217673063278198</v>
      </c>
      <c r="U70" s="7">
        <v>1.78370201587677</v>
      </c>
      <c r="V70" s="7">
        <v>1.8430379629135132</v>
      </c>
      <c r="W70" s="7">
        <v>1.8995484113693237</v>
      </c>
      <c r="X70" s="7">
        <v>1.953367829322815</v>
      </c>
      <c r="Y70" s="7">
        <v>2.004624366760254</v>
      </c>
      <c r="Z70" s="7">
        <v>2.0534403324127197</v>
      </c>
      <c r="AA70" s="7">
        <v>2.264787197113037</v>
      </c>
      <c r="AB70" s="7">
        <v>2.4303834438323975</v>
      </c>
      <c r="AC70" s="7">
        <v>2.5601322650909424</v>
      </c>
      <c r="AD70" s="7">
        <v>2.6617939472198486</v>
      </c>
      <c r="AE70" s="7">
        <v>2.741448402404785</v>
      </c>
      <c r="AF70" s="7">
        <v>2.8038597106933594</v>
      </c>
      <c r="AG70" s="7">
        <v>2.8527607917785645</v>
      </c>
      <c r="AH70" s="7">
        <v>2.89107608795166</v>
      </c>
      <c r="AI70" s="7">
        <v>2.9210970401763916</v>
      </c>
      <c r="AK70" s="8">
        <v>68</v>
      </c>
      <c r="AL70" s="7">
        <v>0.0905638039112091</v>
      </c>
      <c r="AM70" s="7">
        <v>0.18109454214572906</v>
      </c>
      <c r="AN70" s="7">
        <v>0.27310940623283386</v>
      </c>
      <c r="AO70" s="7">
        <v>0.3654516339302063</v>
      </c>
      <c r="AP70" s="7">
        <v>0.4582935869693756</v>
      </c>
      <c r="AQ70" s="7">
        <v>0.5498630404472351</v>
      </c>
      <c r="AR70" s="7">
        <v>0.6396836638450623</v>
      </c>
      <c r="AS70" s="7">
        <v>0.7272236943244934</v>
      </c>
      <c r="AT70" s="7">
        <v>0.8115326762199402</v>
      </c>
      <c r="AU70" s="7">
        <v>0.892974317073822</v>
      </c>
      <c r="AV70" s="7">
        <v>0.9716423749923706</v>
      </c>
      <c r="AW70" s="7">
        <v>1.0478030443191528</v>
      </c>
      <c r="AX70" s="7">
        <v>1.1207807064056396</v>
      </c>
      <c r="AY70" s="7">
        <v>1.1912380456924438</v>
      </c>
      <c r="AZ70" s="7">
        <v>1.2592873573303223</v>
      </c>
      <c r="BA70" s="7">
        <v>1.3244301080703735</v>
      </c>
      <c r="BB70" s="7">
        <v>1.386928677558899</v>
      </c>
      <c r="BC70" s="7">
        <v>1.4468255043029785</v>
      </c>
      <c r="BD70" s="7">
        <v>1.5043543577194214</v>
      </c>
      <c r="BE70" s="7">
        <v>1.5595088005065918</v>
      </c>
      <c r="BF70" s="7">
        <v>1.6123874187469482</v>
      </c>
      <c r="BG70" s="7">
        <v>1.6627479791641235</v>
      </c>
      <c r="BH70" s="7">
        <v>1.7107105255126953</v>
      </c>
      <c r="BI70" s="7">
        <v>1.7563890218734741</v>
      </c>
      <c r="BJ70" s="7">
        <v>1.7998924255371094</v>
      </c>
      <c r="BK70" s="7">
        <v>1.9882394075393677</v>
      </c>
      <c r="BL70" s="7">
        <v>2.1358141899108887</v>
      </c>
      <c r="BM70" s="7">
        <v>2.2514429092407227</v>
      </c>
      <c r="BN70" s="7">
        <v>2.342041254043579</v>
      </c>
      <c r="BO70" s="7">
        <v>2.413027286529541</v>
      </c>
      <c r="BP70" s="7">
        <v>2.468646764755249</v>
      </c>
      <c r="BQ70" s="7">
        <v>2.512225866317749</v>
      </c>
      <c r="BR70" s="7">
        <v>2.5463714599609375</v>
      </c>
      <c r="BS70" s="7">
        <v>2.5731253623962402</v>
      </c>
    </row>
    <row r="71" spans="1:71" ht="12.75">
      <c r="A71" s="405" t="s">
        <v>27</v>
      </c>
      <c r="B71" s="7">
        <v>0.10864458233118057</v>
      </c>
      <c r="C71" s="7">
        <v>0.21652165055274963</v>
      </c>
      <c r="D71" s="7">
        <v>0.3249826431274414</v>
      </c>
      <c r="E71" s="7">
        <v>0.43299201130867004</v>
      </c>
      <c r="F71" s="7">
        <v>0.5407423377037048</v>
      </c>
      <c r="G71" s="7">
        <v>0.6466964483261108</v>
      </c>
      <c r="H71" s="7">
        <v>0.7511183023452759</v>
      </c>
      <c r="I71" s="7">
        <v>0.8509367108345032</v>
      </c>
      <c r="J71" s="7">
        <v>0.9478722810745239</v>
      </c>
      <c r="K71" s="7">
        <v>1.041368007659912</v>
      </c>
      <c r="L71" s="7">
        <v>1.1325522661209106</v>
      </c>
      <c r="M71" s="7">
        <v>1.2185003757476807</v>
      </c>
      <c r="N71" s="7">
        <v>1.3019452095031738</v>
      </c>
      <c r="O71" s="7">
        <v>1.3824716806411743</v>
      </c>
      <c r="P71" s="7">
        <v>1.4600416421890259</v>
      </c>
      <c r="Q71" s="7">
        <v>1.5343470573425293</v>
      </c>
      <c r="R71" s="7">
        <v>1.6055452823638916</v>
      </c>
      <c r="S71" s="7">
        <v>1.6737984418869019</v>
      </c>
      <c r="T71" s="7">
        <v>1.7392864227294922</v>
      </c>
      <c r="U71" s="7">
        <v>1.8020159006118774</v>
      </c>
      <c r="V71" s="7">
        <v>1.8620779514312744</v>
      </c>
      <c r="W71" s="7">
        <v>1.9192798137664795</v>
      </c>
      <c r="X71" s="7">
        <v>1.9737578630447388</v>
      </c>
      <c r="Y71" s="7">
        <v>2.025641679763794</v>
      </c>
      <c r="Z71" s="7">
        <v>2.075054883956909</v>
      </c>
      <c r="AA71" s="7">
        <v>2.2889881134033203</v>
      </c>
      <c r="AB71" s="7">
        <v>2.4566102027893066</v>
      </c>
      <c r="AC71" s="7">
        <v>2.587946653366089</v>
      </c>
      <c r="AD71" s="7">
        <v>2.690852165222168</v>
      </c>
      <c r="AE71" s="7">
        <v>2.771481513977051</v>
      </c>
      <c r="AF71" s="7">
        <v>2.8346564769744873</v>
      </c>
      <c r="AG71" s="7">
        <v>2.8841559886932373</v>
      </c>
      <c r="AH71" s="7">
        <v>2.9229400157928467</v>
      </c>
      <c r="AI71" s="7">
        <v>2.9533283710479736</v>
      </c>
      <c r="AK71" s="8">
        <v>69</v>
      </c>
      <c r="AL71" s="7">
        <v>0.09151370823383331</v>
      </c>
      <c r="AM71" s="7">
        <v>0.1830756664276123</v>
      </c>
      <c r="AN71" s="7">
        <v>0.27599844336509705</v>
      </c>
      <c r="AO71" s="7">
        <v>0.36920949816703796</v>
      </c>
      <c r="AP71" s="7">
        <v>0.46286624670028687</v>
      </c>
      <c r="AQ71" s="7">
        <v>0.5553978681564331</v>
      </c>
      <c r="AR71" s="7">
        <v>0.646129310131073</v>
      </c>
      <c r="AS71" s="7">
        <v>0.73468017578125</v>
      </c>
      <c r="AT71" s="7">
        <v>0.8200209140777588</v>
      </c>
      <c r="AU71" s="7">
        <v>0.9024738669395447</v>
      </c>
      <c r="AV71" s="7">
        <v>0.9820150136947632</v>
      </c>
      <c r="AW71" s="7">
        <v>1.0590734481811523</v>
      </c>
      <c r="AX71" s="7">
        <v>1.132979154586792</v>
      </c>
      <c r="AY71" s="7">
        <v>1.204420804977417</v>
      </c>
      <c r="AZ71" s="7">
        <v>1.2733385562896729</v>
      </c>
      <c r="BA71" s="7">
        <v>1.339403748512268</v>
      </c>
      <c r="BB71" s="7">
        <v>1.4027540683746338</v>
      </c>
      <c r="BC71" s="7">
        <v>1.4635330438613892</v>
      </c>
      <c r="BD71" s="7">
        <v>1.5219027996063232</v>
      </c>
      <c r="BE71" s="7">
        <v>1.5778529644012451</v>
      </c>
      <c r="BF71" s="7">
        <v>1.6314586400985718</v>
      </c>
      <c r="BG71" s="7">
        <v>1.6825114488601685</v>
      </c>
      <c r="BH71" s="7">
        <v>1.7311333417892456</v>
      </c>
      <c r="BI71" s="7">
        <v>1.777439832687378</v>
      </c>
      <c r="BJ71" s="7">
        <v>1.8215411901474</v>
      </c>
      <c r="BK71" s="7">
        <v>2.012477397918701</v>
      </c>
      <c r="BL71" s="7">
        <v>2.162080764770508</v>
      </c>
      <c r="BM71" s="7">
        <v>2.279299020767212</v>
      </c>
      <c r="BN71" s="7">
        <v>2.371142864227295</v>
      </c>
      <c r="BO71" s="7">
        <v>2.4431047439575195</v>
      </c>
      <c r="BP71" s="7">
        <v>2.4994888305664062</v>
      </c>
      <c r="BQ71" s="7">
        <v>2.5436670780181885</v>
      </c>
      <c r="BR71" s="7">
        <v>2.578281879425049</v>
      </c>
      <c r="BS71" s="7">
        <v>2.6054036617279053</v>
      </c>
    </row>
    <row r="72" spans="1:71" ht="12.75">
      <c r="A72" s="405" t="s">
        <v>28</v>
      </c>
      <c r="B72" s="7">
        <v>0.10842928290367126</v>
      </c>
      <c r="C72" s="7">
        <v>0.21605856716632843</v>
      </c>
      <c r="D72" s="7">
        <v>0.32430240511894226</v>
      </c>
      <c r="E72" s="7">
        <v>0.4320831894874573</v>
      </c>
      <c r="F72" s="7">
        <v>0.539620041847229</v>
      </c>
      <c r="G72" s="7">
        <v>0.6453152298927307</v>
      </c>
      <c r="H72" s="7">
        <v>0.7510741353034973</v>
      </c>
      <c r="I72" s="7">
        <v>0.8490532636642456</v>
      </c>
      <c r="J72" s="7">
        <v>0.9457144141197205</v>
      </c>
      <c r="K72" s="7">
        <v>1.0389426946640015</v>
      </c>
      <c r="L72" s="7">
        <v>1.1325101852416992</v>
      </c>
      <c r="M72" s="7">
        <v>1.2156167030334473</v>
      </c>
      <c r="N72" s="7">
        <v>1.2988146543502808</v>
      </c>
      <c r="O72" s="7">
        <v>1.3790719509124756</v>
      </c>
      <c r="P72" s="7">
        <v>1.4564096927642822</v>
      </c>
      <c r="Q72" s="7">
        <v>1.530456781387329</v>
      </c>
      <c r="R72" s="7">
        <v>1.6014211177825928</v>
      </c>
      <c r="S72" s="7">
        <v>1.6694273948669434</v>
      </c>
      <c r="T72" s="7">
        <v>1.734679937362671</v>
      </c>
      <c r="U72" s="7">
        <v>1.7971878051757812</v>
      </c>
      <c r="V72" s="7">
        <v>1.8570456504821777</v>
      </c>
      <c r="W72" s="7">
        <v>1.9140530824661255</v>
      </c>
      <c r="X72" s="7">
        <v>1.9683458805084229</v>
      </c>
      <c r="Y72" s="7">
        <v>2.0200533866882324</v>
      </c>
      <c r="Z72" s="7">
        <v>2.069298505783081</v>
      </c>
      <c r="AA72" s="7">
        <v>2.2825045585632324</v>
      </c>
      <c r="AB72" s="7">
        <v>2.449557065963745</v>
      </c>
      <c r="AC72" s="7">
        <v>2.580447196960449</v>
      </c>
      <c r="AD72" s="7">
        <v>2.6830029487609863</v>
      </c>
      <c r="AE72" s="7">
        <v>2.7633583545684814</v>
      </c>
      <c r="AF72" s="7">
        <v>2.8263187408447266</v>
      </c>
      <c r="AG72" s="7">
        <v>2.875649929046631</v>
      </c>
      <c r="AH72" s="7">
        <v>2.914302110671997</v>
      </c>
      <c r="AI72" s="7">
        <v>2.944586992263794</v>
      </c>
      <c r="AK72" s="8">
        <v>70</v>
      </c>
      <c r="AL72" s="7">
        <v>0.09129812568426132</v>
      </c>
      <c r="AM72" s="7">
        <v>0.18261203169822693</v>
      </c>
      <c r="AN72" s="7">
        <v>0.27531740069389343</v>
      </c>
      <c r="AO72" s="7">
        <v>0.3682996332645416</v>
      </c>
      <c r="AP72" s="7">
        <v>0.4617426097393036</v>
      </c>
      <c r="AQ72" s="7">
        <v>0.5540151596069336</v>
      </c>
      <c r="AR72" s="7">
        <v>0.6445125937461853</v>
      </c>
      <c r="AS72" s="7">
        <v>0.7327948212623596</v>
      </c>
      <c r="AT72" s="7">
        <v>0.8178609609603882</v>
      </c>
      <c r="AU72" s="7">
        <v>0.9000463485717773</v>
      </c>
      <c r="AV72" s="7">
        <v>0.9793632626533508</v>
      </c>
      <c r="AW72" s="7">
        <v>1.0561870336532593</v>
      </c>
      <c r="AX72" s="7">
        <v>1.1298457384109497</v>
      </c>
      <c r="AY72" s="7">
        <v>1.20101797580719</v>
      </c>
      <c r="AZ72" s="7">
        <v>1.2697033882141113</v>
      </c>
      <c r="BA72" s="7">
        <v>1.3355101346969604</v>
      </c>
      <c r="BB72" s="7">
        <v>1.3986263275146484</v>
      </c>
      <c r="BC72" s="7">
        <v>1.4591584205627441</v>
      </c>
      <c r="BD72" s="7">
        <v>1.5172927379608154</v>
      </c>
      <c r="BE72" s="7">
        <v>1.5730210542678833</v>
      </c>
      <c r="BF72" s="7">
        <v>1.62642240524292</v>
      </c>
      <c r="BG72" s="7">
        <v>1.6772806644439697</v>
      </c>
      <c r="BH72" s="7">
        <v>1.7257171869277954</v>
      </c>
      <c r="BI72" s="7">
        <v>1.7718472480773926</v>
      </c>
      <c r="BJ72" s="7">
        <v>1.8157806396484375</v>
      </c>
      <c r="BK72" s="7">
        <v>2.0059890747070312</v>
      </c>
      <c r="BL72" s="7">
        <v>2.155022621154785</v>
      </c>
      <c r="BM72" s="7">
        <v>2.271794080734253</v>
      </c>
      <c r="BN72" s="7">
        <v>2.3632876873016357</v>
      </c>
      <c r="BO72" s="7">
        <v>2.4349753856658936</v>
      </c>
      <c r="BP72" s="7">
        <v>2.4911444187164307</v>
      </c>
      <c r="BQ72" s="7">
        <v>2.5351545810699463</v>
      </c>
      <c r="BR72" s="7">
        <v>2.5696377754211426</v>
      </c>
      <c r="BS72" s="7">
        <v>2.596656084060669</v>
      </c>
    </row>
    <row r="73" spans="1:71" ht="12.75">
      <c r="A73" s="405" t="s">
        <v>29</v>
      </c>
      <c r="B73" s="7">
        <v>0.1082494854927063</v>
      </c>
      <c r="C73" s="7">
        <v>0.2157759666442871</v>
      </c>
      <c r="D73" s="7">
        <v>0.32407253980636597</v>
      </c>
      <c r="E73" s="7">
        <v>0.4321022033691406</v>
      </c>
      <c r="F73" s="7">
        <v>0.539887547492981</v>
      </c>
      <c r="G73" s="7">
        <v>0.6458516716957092</v>
      </c>
      <c r="H73" s="7">
        <v>0.7505710124969482</v>
      </c>
      <c r="I73" s="7">
        <v>0.8500660061836243</v>
      </c>
      <c r="J73" s="7">
        <v>0.9469500780105591</v>
      </c>
      <c r="K73" s="7">
        <v>1.0403732061386108</v>
      </c>
      <c r="L73" s="7">
        <v>1.132333755493164</v>
      </c>
      <c r="M73" s="7">
        <v>1.2173306941986084</v>
      </c>
      <c r="N73" s="7">
        <v>1.3006799221038818</v>
      </c>
      <c r="O73" s="7">
        <v>1.3810924291610718</v>
      </c>
      <c r="P73" s="7">
        <v>1.458584189414978</v>
      </c>
      <c r="Q73" s="7">
        <v>1.5328056812286377</v>
      </c>
      <c r="R73" s="7">
        <v>1.6039209365844727</v>
      </c>
      <c r="S73" s="7">
        <v>1.672093391418457</v>
      </c>
      <c r="T73" s="7">
        <v>1.7374906539916992</v>
      </c>
      <c r="U73" s="7">
        <v>1.8001313209533691</v>
      </c>
      <c r="V73" s="7">
        <v>1.860122561454773</v>
      </c>
      <c r="W73" s="7">
        <v>1.9172570705413818</v>
      </c>
      <c r="X73" s="7">
        <v>1.9716708660125732</v>
      </c>
      <c r="Y73" s="7">
        <v>2.023493528366089</v>
      </c>
      <c r="Z73" s="7">
        <v>2.072848320007324</v>
      </c>
      <c r="AA73" s="7">
        <v>2.286529302597046</v>
      </c>
      <c r="AB73" s="7">
        <v>2.453953981399536</v>
      </c>
      <c r="AC73" s="7">
        <v>2.5851356983184814</v>
      </c>
      <c r="AD73" s="7">
        <v>2.687919855117798</v>
      </c>
      <c r="AE73" s="7">
        <v>2.76845383644104</v>
      </c>
      <c r="AF73" s="7">
        <v>2.831554412841797</v>
      </c>
      <c r="AG73" s="7">
        <v>2.880995512008667</v>
      </c>
      <c r="AH73" s="7">
        <v>2.919734001159668</v>
      </c>
      <c r="AI73" s="7">
        <v>2.9500863552093506</v>
      </c>
      <c r="AK73" s="8">
        <v>71</v>
      </c>
      <c r="AL73" s="7">
        <v>0.09111509472131729</v>
      </c>
      <c r="AM73" s="7">
        <v>0.18232309818267822</v>
      </c>
      <c r="AN73" s="7">
        <v>0.27507826685905457</v>
      </c>
      <c r="AO73" s="7">
        <v>0.36830660700798035</v>
      </c>
      <c r="AP73" s="7">
        <v>0.4619954824447632</v>
      </c>
      <c r="AQ73" s="7">
        <v>0.5545343160629272</v>
      </c>
      <c r="AR73" s="7">
        <v>0.6452924609184265</v>
      </c>
      <c r="AS73" s="7">
        <v>0.7337856292724609</v>
      </c>
      <c r="AT73" s="7">
        <v>0.8190724849700928</v>
      </c>
      <c r="AU73" s="7">
        <v>0.9014506340026855</v>
      </c>
      <c r="AV73" s="7">
        <v>0.9808992743492126</v>
      </c>
      <c r="AW73" s="7">
        <v>1.057870864868164</v>
      </c>
      <c r="AX73" s="7">
        <v>1.1316790580749512</v>
      </c>
      <c r="AY73" s="7">
        <v>1.2030049562454224</v>
      </c>
      <c r="AZ73" s="7">
        <v>1.2718425989151</v>
      </c>
      <c r="BA73" s="7">
        <v>1.3378220796585083</v>
      </c>
      <c r="BB73" s="7">
        <v>1.4010878801345825</v>
      </c>
      <c r="BC73" s="7">
        <v>1.4617847204208374</v>
      </c>
      <c r="BD73" s="7">
        <v>1.5200623273849487</v>
      </c>
      <c r="BE73" s="7">
        <v>1.5759223699569702</v>
      </c>
      <c r="BF73" s="7">
        <v>1.629455804824829</v>
      </c>
      <c r="BG73" s="7">
        <v>1.6804399490356445</v>
      </c>
      <c r="BH73" s="7">
        <v>1.7289963960647583</v>
      </c>
      <c r="BI73" s="7">
        <v>1.7752405405044556</v>
      </c>
      <c r="BJ73" s="7">
        <v>1.8192826509475708</v>
      </c>
      <c r="BK73" s="7">
        <v>2.0099618434906006</v>
      </c>
      <c r="BL73" s="7">
        <v>2.1593639850616455</v>
      </c>
      <c r="BM73" s="7">
        <v>2.2764244079589844</v>
      </c>
      <c r="BN73" s="7">
        <v>2.3681442737579346</v>
      </c>
      <c r="BO73" s="7">
        <v>2.440009355545044</v>
      </c>
      <c r="BP73" s="7">
        <v>2.4963176250457764</v>
      </c>
      <c r="BQ73" s="7">
        <v>2.5404365062713623</v>
      </c>
      <c r="BR73" s="7">
        <v>2.575004816055298</v>
      </c>
      <c r="BS73" s="7">
        <v>2.6020901203155518</v>
      </c>
    </row>
    <row r="74" spans="1:71" ht="12.75">
      <c r="A74" s="405" t="s">
        <v>30</v>
      </c>
      <c r="B74" s="7">
        <v>0.10793321579694748</v>
      </c>
      <c r="C74" s="7">
        <v>0.21506750583648682</v>
      </c>
      <c r="D74" s="7">
        <v>0.3229895532131195</v>
      </c>
      <c r="E74" s="7">
        <v>0.43058696389198303</v>
      </c>
      <c r="F74" s="7">
        <v>0.5379460453987122</v>
      </c>
      <c r="G74" s="7">
        <v>0.643414318561554</v>
      </c>
      <c r="H74" s="7">
        <v>0.750211238861084</v>
      </c>
      <c r="I74" s="7">
        <v>0.8466219902038574</v>
      </c>
      <c r="J74" s="7">
        <v>0.9429655075073242</v>
      </c>
      <c r="K74" s="7">
        <v>1.0358699560165405</v>
      </c>
      <c r="L74" s="7">
        <v>1.132054328918457</v>
      </c>
      <c r="M74" s="7">
        <v>1.2119081020355225</v>
      </c>
      <c r="N74" s="7">
        <v>1.2947927713394165</v>
      </c>
      <c r="O74" s="7">
        <v>1.374696969985962</v>
      </c>
      <c r="P74" s="7">
        <v>1.451714277267456</v>
      </c>
      <c r="Q74" s="7">
        <v>1.5254513025283813</v>
      </c>
      <c r="R74" s="7">
        <v>1.5961190462112427</v>
      </c>
      <c r="S74" s="7">
        <v>1.6638303995132446</v>
      </c>
      <c r="T74" s="7">
        <v>1.7287955284118652</v>
      </c>
      <c r="U74" s="7">
        <v>1.7910045385360718</v>
      </c>
      <c r="V74" s="7">
        <v>1.8506134748458862</v>
      </c>
      <c r="W74" s="7">
        <v>1.907383918762207</v>
      </c>
      <c r="X74" s="7">
        <v>1.9614509344100952</v>
      </c>
      <c r="Y74" s="7">
        <v>2.0129432678222656</v>
      </c>
      <c r="Z74" s="7">
        <v>2.061983823776245</v>
      </c>
      <c r="AA74" s="7">
        <v>2.2743031978607178</v>
      </c>
      <c r="AB74" s="7">
        <v>2.4406607151031494</v>
      </c>
      <c r="AC74" s="7">
        <v>2.5710065364837646</v>
      </c>
      <c r="AD74" s="7">
        <v>2.673135757446289</v>
      </c>
      <c r="AE74" s="7">
        <v>2.7531566619873047</v>
      </c>
      <c r="AF74" s="7">
        <v>2.815855026245117</v>
      </c>
      <c r="AG74" s="7">
        <v>2.864981174468994</v>
      </c>
      <c r="AH74" s="7">
        <v>2.903472661972046</v>
      </c>
      <c r="AI74" s="7">
        <v>2.9336318969726562</v>
      </c>
      <c r="AK74" s="8">
        <v>72</v>
      </c>
      <c r="AL74" s="7">
        <v>0.09079789370298386</v>
      </c>
      <c r="AM74" s="7">
        <v>0.18161281943321228</v>
      </c>
      <c r="AN74" s="7">
        <v>0.2739925980567932</v>
      </c>
      <c r="AO74" s="7">
        <v>0.3667878806591034</v>
      </c>
      <c r="AP74" s="7">
        <v>0.46004971861839294</v>
      </c>
      <c r="AQ74" s="7">
        <v>0.5520919561386108</v>
      </c>
      <c r="AR74" s="7">
        <v>0.642362654209137</v>
      </c>
      <c r="AS74" s="7">
        <v>0.7303352355957031</v>
      </c>
      <c r="AT74" s="7">
        <v>0.8150809407234192</v>
      </c>
      <c r="AU74" s="7">
        <v>0.8969396948814392</v>
      </c>
      <c r="AV74" s="7">
        <v>0.9759328961372375</v>
      </c>
      <c r="AW74" s="7">
        <v>1.052439570426941</v>
      </c>
      <c r="AX74" s="7">
        <v>1.1257827281951904</v>
      </c>
      <c r="AY74" s="7">
        <v>1.1965996026992798</v>
      </c>
      <c r="AZ74" s="7">
        <v>1.2649624347686768</v>
      </c>
      <c r="BA74" s="7">
        <v>1.3304569721221924</v>
      </c>
      <c r="BB74" s="7">
        <v>1.3932750225067139</v>
      </c>
      <c r="BC74" s="7">
        <v>1.4535101652145386</v>
      </c>
      <c r="BD74" s="7">
        <v>1.5113552808761597</v>
      </c>
      <c r="BE74" s="7">
        <v>1.5667833089828491</v>
      </c>
      <c r="BF74" s="7">
        <v>1.6199339628219604</v>
      </c>
      <c r="BG74" s="7">
        <v>1.6705538034439087</v>
      </c>
      <c r="BH74" s="7">
        <v>1.7187631130218506</v>
      </c>
      <c r="BI74" s="7">
        <v>1.764676809310913</v>
      </c>
      <c r="BJ74" s="7">
        <v>1.8084040880203247</v>
      </c>
      <c r="BK74" s="7">
        <v>1.99772047996521</v>
      </c>
      <c r="BL74" s="7">
        <v>2.146054744720459</v>
      </c>
      <c r="BM74" s="7">
        <v>2.2622785568237305</v>
      </c>
      <c r="BN74" s="7">
        <v>2.3533430099487305</v>
      </c>
      <c r="BO74" s="7">
        <v>2.424694538116455</v>
      </c>
      <c r="BP74" s="7">
        <v>2.480600118637085</v>
      </c>
      <c r="BQ74" s="7">
        <v>2.5244038105010986</v>
      </c>
      <c r="BR74" s="7">
        <v>2.558725118637085</v>
      </c>
      <c r="BS74" s="7">
        <v>2.5856168270111084</v>
      </c>
    </row>
    <row r="75" spans="1:71" ht="12.75">
      <c r="A75" s="405" t="s">
        <v>31</v>
      </c>
      <c r="B75" s="7">
        <v>0.10837659984827042</v>
      </c>
      <c r="C75" s="7">
        <v>0.21606069803237915</v>
      </c>
      <c r="D75" s="7">
        <v>0.32450780272483826</v>
      </c>
      <c r="E75" s="7">
        <v>0.4327111840248108</v>
      </c>
      <c r="F75" s="7">
        <v>0.5406678915023804</v>
      </c>
      <c r="G75" s="7">
        <v>0.6468312740325928</v>
      </c>
      <c r="H75" s="7">
        <v>0.7501807808876038</v>
      </c>
      <c r="I75" s="7">
        <v>0.8514502644538879</v>
      </c>
      <c r="J75" s="7">
        <v>0.948551595211029</v>
      </c>
      <c r="K75" s="7">
        <v>1.0421831607818604</v>
      </c>
      <c r="L75" s="7">
        <v>1.1314259767532349</v>
      </c>
      <c r="M75" s="7">
        <v>1.2195101976394653</v>
      </c>
      <c r="N75" s="7">
        <v>1.3030459880828857</v>
      </c>
      <c r="O75" s="7">
        <v>1.3836629390716553</v>
      </c>
      <c r="P75" s="7">
        <v>1.4613454341888428</v>
      </c>
      <c r="Q75" s="7">
        <v>1.5357615947723389</v>
      </c>
      <c r="R75" s="7">
        <v>1.607056736946106</v>
      </c>
      <c r="S75" s="7">
        <v>1.6754145622253418</v>
      </c>
      <c r="T75" s="7">
        <v>1.7409855127334595</v>
      </c>
      <c r="U75" s="7">
        <v>1.8037997484207153</v>
      </c>
      <c r="V75" s="7">
        <v>1.8639445304870605</v>
      </c>
      <c r="W75" s="7">
        <v>1.9212254285812378</v>
      </c>
      <c r="X75" s="7">
        <v>1.975778579711914</v>
      </c>
      <c r="Y75" s="7">
        <v>2.02773380279541</v>
      </c>
      <c r="Z75" s="7">
        <v>2.0772151947021484</v>
      </c>
      <c r="AA75" s="7">
        <v>2.291443347930908</v>
      </c>
      <c r="AB75" s="7">
        <v>2.459296941757202</v>
      </c>
      <c r="AC75" s="7">
        <v>2.5908145904541016</v>
      </c>
      <c r="AD75" s="7">
        <v>2.693862199783325</v>
      </c>
      <c r="AE75" s="7">
        <v>2.7746024131774902</v>
      </c>
      <c r="AF75" s="7">
        <v>2.837864637374878</v>
      </c>
      <c r="AG75" s="7">
        <v>2.887432098388672</v>
      </c>
      <c r="AH75" s="7">
        <v>2.926269769668579</v>
      </c>
      <c r="AI75" s="7">
        <v>2.956699848175049</v>
      </c>
      <c r="AK75" s="8">
        <v>73</v>
      </c>
      <c r="AL75" s="7">
        <v>0.09124258160591125</v>
      </c>
      <c r="AM75" s="7">
        <v>0.18260857462882996</v>
      </c>
      <c r="AN75" s="7">
        <v>0.2755146324634552</v>
      </c>
      <c r="AO75" s="7">
        <v>0.3689170181751251</v>
      </c>
      <c r="AP75" s="7">
        <v>0.4627775251865387</v>
      </c>
      <c r="AQ75" s="7">
        <v>0.5555160045623779</v>
      </c>
      <c r="AR75" s="7">
        <v>0.6464700102806091</v>
      </c>
      <c r="AS75" s="7">
        <v>0.73517245054245</v>
      </c>
      <c r="AT75" s="7">
        <v>0.8206767439842224</v>
      </c>
      <c r="AU75" s="7">
        <v>0.9032636284828186</v>
      </c>
      <c r="AV75" s="7">
        <v>0.9828953742980957</v>
      </c>
      <c r="AW75" s="7">
        <v>1.0600539445877075</v>
      </c>
      <c r="AX75" s="7">
        <v>1.1340489387512207</v>
      </c>
      <c r="AY75" s="7">
        <v>1.2055792808532715</v>
      </c>
      <c r="AZ75" s="7">
        <v>1.2746078968048096</v>
      </c>
      <c r="BA75" s="7">
        <v>1.3407822847366333</v>
      </c>
      <c r="BB75" s="7">
        <v>1.4042280912399292</v>
      </c>
      <c r="BC75" s="7">
        <v>1.465110421180725</v>
      </c>
      <c r="BD75" s="7">
        <v>1.5235618352890015</v>
      </c>
      <c r="BE75" s="7">
        <v>1.5795955657958984</v>
      </c>
      <c r="BF75" s="7">
        <v>1.6332827806472778</v>
      </c>
      <c r="BG75" s="7">
        <v>1.6844134330749512</v>
      </c>
      <c r="BH75" s="7">
        <v>1.7331093549728394</v>
      </c>
      <c r="BI75" s="7">
        <v>1.7794864177703857</v>
      </c>
      <c r="BJ75" s="7">
        <v>1.8236550092697144</v>
      </c>
      <c r="BK75" s="7">
        <v>2.0148818492889404</v>
      </c>
      <c r="BL75" s="7">
        <v>2.1647133827209473</v>
      </c>
      <c r="BM75" s="7">
        <v>2.2821102142333984</v>
      </c>
      <c r="BN75" s="7">
        <v>2.374093532562256</v>
      </c>
      <c r="BO75" s="7">
        <v>2.446165084838867</v>
      </c>
      <c r="BP75" s="7">
        <v>2.5026350021362305</v>
      </c>
      <c r="BQ75" s="7">
        <v>2.5468804836273193</v>
      </c>
      <c r="BR75" s="7">
        <v>2.5815482139587402</v>
      </c>
      <c r="BS75" s="7">
        <v>2.6087112426757812</v>
      </c>
    </row>
    <row r="76" spans="1:71" ht="12.75">
      <c r="A76" s="405" t="s">
        <v>32</v>
      </c>
      <c r="B76" s="7">
        <v>0.10802940279245377</v>
      </c>
      <c r="C76" s="7">
        <v>0.2153564691543579</v>
      </c>
      <c r="D76" s="7">
        <v>0.3235017955303192</v>
      </c>
      <c r="E76" s="7">
        <v>0.4314120411872864</v>
      </c>
      <c r="F76" s="7">
        <v>0.5391045212745667</v>
      </c>
      <c r="G76" s="7">
        <v>0.6449759602546692</v>
      </c>
      <c r="H76" s="7">
        <v>0.7498943209648132</v>
      </c>
      <c r="I76" s="7">
        <v>0.8490411043167114</v>
      </c>
      <c r="J76" s="7">
        <v>0.9458526372909546</v>
      </c>
      <c r="K76" s="7">
        <v>1.0392009019851685</v>
      </c>
      <c r="L76" s="7">
        <v>1.1311103105545044</v>
      </c>
      <c r="M76" s="7">
        <v>1.2160032987594604</v>
      </c>
      <c r="N76" s="7">
        <v>1.299268126487732</v>
      </c>
      <c r="O76" s="7">
        <v>1.3796035051345825</v>
      </c>
      <c r="P76" s="7">
        <v>1.4570339918136597</v>
      </c>
      <c r="Q76" s="7">
        <v>1.531183123588562</v>
      </c>
      <c r="R76" s="7">
        <v>1.6022306680679321</v>
      </c>
      <c r="S76" s="7">
        <v>1.670332908630371</v>
      </c>
      <c r="T76" s="7">
        <v>1.7356624603271484</v>
      </c>
      <c r="U76" s="7">
        <v>1.7982420921325684</v>
      </c>
      <c r="V76" s="7">
        <v>1.8581653833389282</v>
      </c>
      <c r="W76" s="7">
        <v>1.915235161781311</v>
      </c>
      <c r="X76" s="7">
        <v>1.9695874452590942</v>
      </c>
      <c r="Y76" s="7">
        <v>2.0213513374328613</v>
      </c>
      <c r="Z76" s="7">
        <v>2.070650339126587</v>
      </c>
      <c r="AA76" s="7">
        <v>2.2840895652770996</v>
      </c>
      <c r="AB76" s="7">
        <v>2.451324462890625</v>
      </c>
      <c r="AC76" s="7">
        <v>2.582357883453369</v>
      </c>
      <c r="AD76" s="7">
        <v>2.685025691986084</v>
      </c>
      <c r="AE76" s="7">
        <v>2.7654688358306885</v>
      </c>
      <c r="AF76" s="7">
        <v>2.828497886657715</v>
      </c>
      <c r="AG76" s="7">
        <v>2.877882957458496</v>
      </c>
      <c r="AH76" s="7">
        <v>2.9165775775909424</v>
      </c>
      <c r="AI76" s="7">
        <v>2.9468955993652344</v>
      </c>
      <c r="AK76" s="8">
        <v>74</v>
      </c>
      <c r="AL76" s="7">
        <v>0.09089495986700058</v>
      </c>
      <c r="AM76" s="7">
        <v>0.18190349638462067</v>
      </c>
      <c r="AN76" s="7">
        <v>0.2745073735713959</v>
      </c>
      <c r="AO76" s="7">
        <v>0.3676162362098694</v>
      </c>
      <c r="AP76" s="7">
        <v>0.461212158203125</v>
      </c>
      <c r="AQ76" s="7">
        <v>0.5536583662033081</v>
      </c>
      <c r="AR76" s="7">
        <v>0.6443449258804321</v>
      </c>
      <c r="AS76" s="7">
        <v>0.7327603101730347</v>
      </c>
      <c r="AT76" s="7">
        <v>0.8179746270179749</v>
      </c>
      <c r="AU76" s="7">
        <v>0.900277853012085</v>
      </c>
      <c r="AV76" s="7">
        <v>0.9796506762504578</v>
      </c>
      <c r="AW76" s="7">
        <v>1.056542992591858</v>
      </c>
      <c r="AX76" s="7">
        <v>1.1302666664123535</v>
      </c>
      <c r="AY76" s="7">
        <v>1.2015153169631958</v>
      </c>
      <c r="AZ76" s="7">
        <v>1.2702916860580444</v>
      </c>
      <c r="BA76" s="7">
        <v>1.3361989259719849</v>
      </c>
      <c r="BB76" s="7">
        <v>1.3993968963623047</v>
      </c>
      <c r="BC76" s="7">
        <v>1.4600234031677246</v>
      </c>
      <c r="BD76" s="7">
        <v>1.518233299255371</v>
      </c>
      <c r="BE76" s="7">
        <v>1.574032187461853</v>
      </c>
      <c r="BF76" s="7">
        <v>1.627497673034668</v>
      </c>
      <c r="BG76" s="7">
        <v>1.6784172058105469</v>
      </c>
      <c r="BH76" s="7">
        <v>1.7269119024276733</v>
      </c>
      <c r="BI76" s="7">
        <v>1.7730973958969116</v>
      </c>
      <c r="BJ76" s="7">
        <v>1.8170835971832275</v>
      </c>
      <c r="BK76" s="7">
        <v>2.007520914077759</v>
      </c>
      <c r="BL76" s="7">
        <v>2.156733512878418</v>
      </c>
      <c r="BM76" s="7">
        <v>2.2736456394195557</v>
      </c>
      <c r="BN76" s="7">
        <v>2.3652491569519043</v>
      </c>
      <c r="BO76" s="7">
        <v>2.437023162841797</v>
      </c>
      <c r="BP76" s="7">
        <v>2.4932596683502197</v>
      </c>
      <c r="BQ76" s="7">
        <v>2.537322759628296</v>
      </c>
      <c r="BR76" s="7">
        <v>2.5718472003936768</v>
      </c>
      <c r="BS76" s="7">
        <v>2.59889817237854</v>
      </c>
    </row>
    <row r="77" spans="1:71" ht="12.75">
      <c r="A77" s="405" t="s">
        <v>435</v>
      </c>
      <c r="B77" s="7">
        <v>0.1033693253993988</v>
      </c>
      <c r="C77" s="7">
        <v>0.20625515282154083</v>
      </c>
      <c r="D77" s="7">
        <v>0.31034353375434875</v>
      </c>
      <c r="E77" s="7">
        <v>0.4144943952560425</v>
      </c>
      <c r="F77" s="7">
        <v>0.5185351967811584</v>
      </c>
      <c r="G77" s="7">
        <v>0.6209107041358948</v>
      </c>
      <c r="H77" s="7">
        <v>0.749733567237854</v>
      </c>
      <c r="I77" s="7">
        <v>0.8183885216712952</v>
      </c>
      <c r="J77" s="7">
        <v>0.9120568037033081</v>
      </c>
      <c r="K77" s="7">
        <v>1.00239098072052</v>
      </c>
      <c r="L77" s="7">
        <v>1.1308982372283936</v>
      </c>
      <c r="M77" s="7">
        <v>1.1735495328903198</v>
      </c>
      <c r="N77" s="7">
        <v>1.2542093992233276</v>
      </c>
      <c r="O77" s="7">
        <v>1.3320153951644897</v>
      </c>
      <c r="P77" s="7">
        <v>1.4070016145706177</v>
      </c>
      <c r="Q77" s="7">
        <v>1.4788414239883423</v>
      </c>
      <c r="R77" s="7">
        <v>1.5476936101913452</v>
      </c>
      <c r="S77" s="7">
        <v>1.6137109994888306</v>
      </c>
      <c r="T77" s="7">
        <v>1.677046537399292</v>
      </c>
      <c r="U77" s="7">
        <v>1.7376700639724731</v>
      </c>
      <c r="V77" s="7">
        <v>1.795774221420288</v>
      </c>
      <c r="W77" s="7">
        <v>1.851111650466919</v>
      </c>
      <c r="X77" s="7">
        <v>1.9038138389587402</v>
      </c>
      <c r="Y77" s="7">
        <v>1.9540064334869385</v>
      </c>
      <c r="Z77" s="7">
        <v>2.0018088817596436</v>
      </c>
      <c r="AA77" s="7">
        <v>2.208768606185913</v>
      </c>
      <c r="AB77" s="7">
        <v>2.370927095413208</v>
      </c>
      <c r="AC77" s="7">
        <v>2.4979827404022217</v>
      </c>
      <c r="AD77" s="7">
        <v>2.597533941268921</v>
      </c>
      <c r="AE77" s="7">
        <v>2.675535202026367</v>
      </c>
      <c r="AF77" s="7">
        <v>2.7366509437561035</v>
      </c>
      <c r="AG77" s="7">
        <v>2.7845370769500732</v>
      </c>
      <c r="AH77" s="7">
        <v>2.822057008743286</v>
      </c>
      <c r="AI77" s="7">
        <v>2.851454973220825</v>
      </c>
      <c r="AK77" s="8">
        <v>75</v>
      </c>
      <c r="AL77" s="7">
        <v>0.0862303301692009</v>
      </c>
      <c r="AM77" s="7">
        <v>0.17279331386089325</v>
      </c>
      <c r="AN77" s="7">
        <v>0.2613361179828644</v>
      </c>
      <c r="AO77" s="7">
        <v>0.35068169236183167</v>
      </c>
      <c r="AP77" s="7">
        <v>0.4406222105026245</v>
      </c>
      <c r="AQ77" s="7">
        <v>0.5295689105987549</v>
      </c>
      <c r="AR77" s="7">
        <v>0.6169241666793823</v>
      </c>
      <c r="AS77" s="7">
        <v>0.7020769119262695</v>
      </c>
      <c r="AT77" s="7">
        <v>0.7841448783874512</v>
      </c>
      <c r="AU77" s="7">
        <v>0.8634311556816101</v>
      </c>
      <c r="AV77" s="7">
        <v>0.9398969411849976</v>
      </c>
      <c r="AW77" s="7">
        <v>1.0140470266342163</v>
      </c>
      <c r="AX77" s="7">
        <v>1.0851632356643677</v>
      </c>
      <c r="AY77" s="7">
        <v>1.153880000114441</v>
      </c>
      <c r="AZ77" s="7">
        <v>1.2202099561691284</v>
      </c>
      <c r="BA77" s="7">
        <v>1.2838056087493896</v>
      </c>
      <c r="BB77" s="7">
        <v>1.34480619430542</v>
      </c>
      <c r="BC77" s="7">
        <v>1.4033459424972534</v>
      </c>
      <c r="BD77" s="7">
        <v>1.4595599174499512</v>
      </c>
      <c r="BE77" s="7">
        <v>1.513400912284851</v>
      </c>
      <c r="BF77" s="7">
        <v>1.565045714378357</v>
      </c>
      <c r="BG77" s="7">
        <v>1.6142311096191406</v>
      </c>
      <c r="BH77" s="7">
        <v>1.6610743999481201</v>
      </c>
      <c r="BI77" s="7">
        <v>1.7056870460510254</v>
      </c>
      <c r="BJ77" s="7">
        <v>1.7481752634048462</v>
      </c>
      <c r="BK77" s="7">
        <v>1.9321271181106567</v>
      </c>
      <c r="BL77" s="7">
        <v>2.0762581825256348</v>
      </c>
      <c r="BM77" s="7">
        <v>2.1891887187957764</v>
      </c>
      <c r="BN77" s="7">
        <v>2.277672529220581</v>
      </c>
      <c r="BO77" s="7">
        <v>2.3470022678375244</v>
      </c>
      <c r="BP77" s="7">
        <v>2.4013237953186035</v>
      </c>
      <c r="BQ77" s="7">
        <v>2.4438860416412354</v>
      </c>
      <c r="BR77" s="7">
        <v>2.4772348403930664</v>
      </c>
      <c r="BS77" s="7">
        <v>2.503364324569702</v>
      </c>
    </row>
    <row r="78" spans="1:71" ht="12.75">
      <c r="A78" s="405" t="s">
        <v>33</v>
      </c>
      <c r="B78" s="7">
        <v>0.10305414348840714</v>
      </c>
      <c r="C78" s="7">
        <v>0.20564678311347961</v>
      </c>
      <c r="D78" s="7">
        <v>0.3095017671585083</v>
      </c>
      <c r="E78" s="7">
        <v>0.41347387433052063</v>
      </c>
      <c r="F78" s="7">
        <v>0.5173472762107849</v>
      </c>
      <c r="G78" s="7">
        <v>0.6195572018623352</v>
      </c>
      <c r="H78" s="7">
        <v>0.7496581077575684</v>
      </c>
      <c r="I78" s="7">
        <v>0.8167009949684143</v>
      </c>
      <c r="J78" s="7">
        <v>0.9101946949958801</v>
      </c>
      <c r="K78" s="7">
        <v>1.0003567934036255</v>
      </c>
      <c r="L78" s="7">
        <v>1.130800485610962</v>
      </c>
      <c r="M78" s="7">
        <v>1.1711806058883667</v>
      </c>
      <c r="N78" s="7">
        <v>1.2516793012619019</v>
      </c>
      <c r="O78" s="7">
        <v>1.3293254375457764</v>
      </c>
      <c r="P78" s="7">
        <v>1.4041627645492554</v>
      </c>
      <c r="Q78" s="7">
        <v>1.4758601188659668</v>
      </c>
      <c r="R78" s="7">
        <v>1.5445693731307983</v>
      </c>
      <c r="S78" s="7">
        <v>1.6104557514190674</v>
      </c>
      <c r="T78" s="7">
        <v>1.673661231994629</v>
      </c>
      <c r="U78" s="7">
        <v>1.7341549396514893</v>
      </c>
      <c r="V78" s="7">
        <v>1.7921385765075684</v>
      </c>
      <c r="W78" s="7">
        <v>1.8473610877990723</v>
      </c>
      <c r="X78" s="7">
        <v>1.899954080581665</v>
      </c>
      <c r="Y78" s="7">
        <v>1.9500426054000854</v>
      </c>
      <c r="Z78" s="7">
        <v>1.9977458715438843</v>
      </c>
      <c r="AA78" s="7">
        <v>2.2042763233184814</v>
      </c>
      <c r="AB78" s="7">
        <v>2.366098403930664</v>
      </c>
      <c r="AC78" s="7">
        <v>2.4928903579711914</v>
      </c>
      <c r="AD78" s="7">
        <v>2.5922353267669678</v>
      </c>
      <c r="AE78" s="7">
        <v>2.670074462890625</v>
      </c>
      <c r="AF78" s="7">
        <v>2.7310636043548584</v>
      </c>
      <c r="AG78" s="7">
        <v>2.7788500785827637</v>
      </c>
      <c r="AH78" s="7">
        <v>2.8162920475006104</v>
      </c>
      <c r="AI78" s="7">
        <v>2.8456287384033203</v>
      </c>
      <c r="AK78" s="8">
        <v>76</v>
      </c>
      <c r="AL78" s="7">
        <v>0.085914246737957</v>
      </c>
      <c r="AM78" s="7">
        <v>0.17218318581581116</v>
      </c>
      <c r="AN78" s="7">
        <v>0.2604917585849762</v>
      </c>
      <c r="AO78" s="7">
        <v>0.34965780377388</v>
      </c>
      <c r="AP78" s="7">
        <v>0.43943020701408386</v>
      </c>
      <c r="AQ78" s="7">
        <v>0.5282105803489685</v>
      </c>
      <c r="AR78" s="7">
        <v>0.6154008507728577</v>
      </c>
      <c r="AS78" s="7">
        <v>0.7003833651542664</v>
      </c>
      <c r="AT78" s="7">
        <v>0.7822760343551636</v>
      </c>
      <c r="AU78" s="7">
        <v>0.861389696598053</v>
      </c>
      <c r="AV78" s="7">
        <v>0.9376811981201172</v>
      </c>
      <c r="AW78" s="7">
        <v>1.0116697549819946</v>
      </c>
      <c r="AX78" s="7">
        <v>1.0826243162155151</v>
      </c>
      <c r="AY78" s="7">
        <v>1.1511807441711426</v>
      </c>
      <c r="AZ78" s="7">
        <v>1.2173612117767334</v>
      </c>
      <c r="BA78" s="7">
        <v>1.2808139324188232</v>
      </c>
      <c r="BB78" s="7">
        <v>1.341671347618103</v>
      </c>
      <c r="BC78" s="7">
        <v>1.4000794887542725</v>
      </c>
      <c r="BD78" s="7">
        <v>1.4561630487442017</v>
      </c>
      <c r="BE78" s="7">
        <v>1.509873867034912</v>
      </c>
      <c r="BF78" s="7">
        <v>1.561397671699524</v>
      </c>
      <c r="BG78" s="7">
        <v>1.6104680299758911</v>
      </c>
      <c r="BH78" s="7">
        <v>1.6572016477584839</v>
      </c>
      <c r="BI78" s="7">
        <v>1.7017098665237427</v>
      </c>
      <c r="BJ78" s="7">
        <v>1.7440987825393677</v>
      </c>
      <c r="BK78" s="7">
        <v>1.9276200532913208</v>
      </c>
      <c r="BL78" s="7">
        <v>2.07141375541687</v>
      </c>
      <c r="BM78" s="7">
        <v>2.184080123901367</v>
      </c>
      <c r="BN78" s="7">
        <v>2.2723569869995117</v>
      </c>
      <c r="BO78" s="7">
        <v>2.341524362564087</v>
      </c>
      <c r="BP78" s="7">
        <v>2.395718812942505</v>
      </c>
      <c r="BQ78" s="7">
        <v>2.4381816387176514</v>
      </c>
      <c r="BR78" s="7">
        <v>2.471452236175537</v>
      </c>
      <c r="BS78" s="7">
        <v>2.497520685195923</v>
      </c>
    </row>
    <row r="79" spans="1:71" ht="12.75">
      <c r="A79" s="405" t="s">
        <v>34</v>
      </c>
      <c r="B79" s="7">
        <v>0.10639486461877823</v>
      </c>
      <c r="C79" s="7">
        <v>0.21211431920528412</v>
      </c>
      <c r="D79" s="7">
        <v>0.31862229108810425</v>
      </c>
      <c r="E79" s="7">
        <v>0.424803763628006</v>
      </c>
      <c r="F79" s="7">
        <v>0.5307871699333191</v>
      </c>
      <c r="G79" s="7">
        <v>0.6350703835487366</v>
      </c>
      <c r="H79" s="7">
        <v>0.7494237422943115</v>
      </c>
      <c r="I79" s="7">
        <v>0.836259663105011</v>
      </c>
      <c r="J79" s="7">
        <v>0.931763231754303</v>
      </c>
      <c r="K79" s="7">
        <v>1.0239075422286987</v>
      </c>
      <c r="L79" s="7">
        <v>1.1307700872421265</v>
      </c>
      <c r="M79" s="7">
        <v>1.198523998260498</v>
      </c>
      <c r="N79" s="7">
        <v>1.280826210975647</v>
      </c>
      <c r="O79" s="7">
        <v>1.3602056503295898</v>
      </c>
      <c r="P79" s="7">
        <v>1.4367058277130127</v>
      </c>
      <c r="Q79" s="7">
        <v>1.5099793672561646</v>
      </c>
      <c r="R79" s="7">
        <v>1.5802080631256104</v>
      </c>
      <c r="S79" s="7">
        <v>1.6475415229797363</v>
      </c>
      <c r="T79" s="7">
        <v>1.7121387720108032</v>
      </c>
      <c r="U79" s="7">
        <v>1.774007797241211</v>
      </c>
      <c r="V79" s="7">
        <v>1.8332940340042114</v>
      </c>
      <c r="W79" s="7">
        <v>1.8897569179534912</v>
      </c>
      <c r="X79" s="7">
        <v>1.9435312747955322</v>
      </c>
      <c r="Y79" s="7">
        <v>1.994744896888733</v>
      </c>
      <c r="Z79" s="7">
        <v>2.0435197353363037</v>
      </c>
      <c r="AA79" s="7">
        <v>2.2546894550323486</v>
      </c>
      <c r="AB79" s="7">
        <v>2.4201464653015137</v>
      </c>
      <c r="AC79" s="7">
        <v>2.5497865676879883</v>
      </c>
      <c r="AD79" s="7">
        <v>2.651362657546997</v>
      </c>
      <c r="AE79" s="7">
        <v>2.730950355529785</v>
      </c>
      <c r="AF79" s="7">
        <v>2.793309450149536</v>
      </c>
      <c r="AG79" s="7">
        <v>2.8421695232391357</v>
      </c>
      <c r="AH79" s="7">
        <v>2.8804526329040527</v>
      </c>
      <c r="AI79" s="7">
        <v>2.9104485511779785</v>
      </c>
      <c r="AK79" s="8">
        <v>77</v>
      </c>
      <c r="AL79" s="7">
        <v>0.08926232904195786</v>
      </c>
      <c r="AM79" s="7">
        <v>0.17866508662700653</v>
      </c>
      <c r="AN79" s="7">
        <v>0.26963332295417786</v>
      </c>
      <c r="AO79" s="7">
        <v>0.36101508140563965</v>
      </c>
      <c r="AP79" s="7">
        <v>0.45290350914001465</v>
      </c>
      <c r="AQ79" s="7">
        <v>0.5437629222869873</v>
      </c>
      <c r="AR79" s="7">
        <v>0.632975161075592</v>
      </c>
      <c r="AS79" s="7">
        <v>0.71999192237854</v>
      </c>
      <c r="AT79" s="7">
        <v>0.8038994669914246</v>
      </c>
      <c r="AU79" s="7">
        <v>0.8850000500679016</v>
      </c>
      <c r="AV79" s="7">
        <v>0.9632402658462524</v>
      </c>
      <c r="AW79" s="7">
        <v>1.0390815734863281</v>
      </c>
      <c r="AX79" s="7">
        <v>1.1118437051773071</v>
      </c>
      <c r="AY79" s="7">
        <v>1.182137370109558</v>
      </c>
      <c r="AZ79" s="7">
        <v>1.2499843835830688</v>
      </c>
      <c r="BA79" s="7">
        <v>1.3150169849395752</v>
      </c>
      <c r="BB79" s="7">
        <v>1.3773971796035767</v>
      </c>
      <c r="BC79" s="7">
        <v>1.437255620956421</v>
      </c>
      <c r="BD79" s="7">
        <v>1.4947339296340942</v>
      </c>
      <c r="BE79" s="7">
        <v>1.5498230457305908</v>
      </c>
      <c r="BF79" s="7">
        <v>1.6026520729064941</v>
      </c>
      <c r="BG79" s="7">
        <v>1.6529655456542969</v>
      </c>
      <c r="BH79" s="7">
        <v>1.7008830308914185</v>
      </c>
      <c r="BI79" s="7">
        <v>1.7465187311172485</v>
      </c>
      <c r="BJ79" s="7">
        <v>1.7899813652038574</v>
      </c>
      <c r="BK79" s="7">
        <v>1.9781519174575806</v>
      </c>
      <c r="BL79" s="7">
        <v>2.1255884170532227</v>
      </c>
      <c r="BM79" s="7">
        <v>2.2411086559295654</v>
      </c>
      <c r="BN79" s="7">
        <v>2.3316218852996826</v>
      </c>
      <c r="BO79" s="7">
        <v>2.402541399002075</v>
      </c>
      <c r="BP79" s="7">
        <v>2.45810866355896</v>
      </c>
      <c r="BQ79" s="7">
        <v>2.5016472339630127</v>
      </c>
      <c r="BR79" s="7">
        <v>2.5357606410980225</v>
      </c>
      <c r="BS79" s="7">
        <v>2.5624895095825195</v>
      </c>
    </row>
    <row r="80" spans="1:71" ht="12.75">
      <c r="A80" s="405" t="s">
        <v>35</v>
      </c>
      <c r="B80" s="7">
        <v>0.11440150439739227</v>
      </c>
      <c r="C80" s="7">
        <v>0.2276807576417923</v>
      </c>
      <c r="D80" s="7">
        <v>0.3409848213195801</v>
      </c>
      <c r="E80" s="7">
        <v>0.4532884955406189</v>
      </c>
      <c r="F80" s="7">
        <v>0.5651155710220337</v>
      </c>
      <c r="G80" s="7">
        <v>0.6749880909919739</v>
      </c>
      <c r="H80" s="7">
        <v>0.7493957877159119</v>
      </c>
      <c r="I80" s="7">
        <v>0.8866562247276306</v>
      </c>
      <c r="J80" s="7">
        <v>0.9871469140052795</v>
      </c>
      <c r="K80" s="7">
        <v>1.0840948820114136</v>
      </c>
      <c r="L80" s="7">
        <v>1.1303409337997437</v>
      </c>
      <c r="M80" s="7">
        <v>1.2677569389343262</v>
      </c>
      <c r="N80" s="7">
        <v>1.3542652130126953</v>
      </c>
      <c r="O80" s="7">
        <v>1.4376885890960693</v>
      </c>
      <c r="P80" s="7">
        <v>1.5180397033691406</v>
      </c>
      <c r="Q80" s="7">
        <v>1.5949677228927612</v>
      </c>
      <c r="R80" s="7">
        <v>1.66869056224823</v>
      </c>
      <c r="S80" s="7">
        <v>1.7393440008163452</v>
      </c>
      <c r="T80" s="7">
        <v>1.8071269989013672</v>
      </c>
      <c r="U80" s="7">
        <v>1.8720766305923462</v>
      </c>
      <c r="V80" s="7">
        <v>1.9342639446258545</v>
      </c>
      <c r="W80" s="7">
        <v>1.9934899806976318</v>
      </c>
      <c r="X80" s="7">
        <v>2.0498955249786377</v>
      </c>
      <c r="Y80" s="7">
        <v>2.1036152839660645</v>
      </c>
      <c r="Z80" s="7">
        <v>2.1547770500183105</v>
      </c>
      <c r="AA80" s="7">
        <v>2.3762800693511963</v>
      </c>
      <c r="AB80" s="7">
        <v>2.5498337745666504</v>
      </c>
      <c r="AC80" s="7">
        <v>2.6858177185058594</v>
      </c>
      <c r="AD80" s="7">
        <v>2.7923645973205566</v>
      </c>
      <c r="AE80" s="7">
        <v>2.8758468627929688</v>
      </c>
      <c r="AF80" s="7">
        <v>2.9412574768066406</v>
      </c>
      <c r="AG80" s="7">
        <v>2.9925084114074707</v>
      </c>
      <c r="AH80" s="7">
        <v>3.0326647758483887</v>
      </c>
      <c r="AI80" s="7">
        <v>3.0641283988952637</v>
      </c>
      <c r="AK80" s="8">
        <v>78</v>
      </c>
      <c r="AL80" s="7">
        <v>0.097276970744133</v>
      </c>
      <c r="AM80" s="7">
        <v>0.19424715638160706</v>
      </c>
      <c r="AN80" s="7">
        <v>0.29201874136924744</v>
      </c>
      <c r="AO80" s="7">
        <v>0.38952961564064026</v>
      </c>
      <c r="AP80" s="7">
        <v>0.48726826906204224</v>
      </c>
      <c r="AQ80" s="7">
        <v>0.583723247051239</v>
      </c>
      <c r="AR80" s="7">
        <v>0.678231954574585</v>
      </c>
      <c r="AS80" s="7">
        <v>0.7704427242279053</v>
      </c>
      <c r="AT80" s="7">
        <v>0.8593428134918213</v>
      </c>
      <c r="AU80" s="7">
        <v>0.9452521800994873</v>
      </c>
      <c r="AV80" s="7">
        <v>1.0281453132629395</v>
      </c>
      <c r="AW80" s="7">
        <v>1.1083887815475464</v>
      </c>
      <c r="AX80" s="7">
        <v>1.1853615045547485</v>
      </c>
      <c r="AY80" s="7">
        <v>1.2597033977508545</v>
      </c>
      <c r="AZ80" s="7">
        <v>1.331405520439148</v>
      </c>
      <c r="BA80" s="7">
        <v>1.4000962972640991</v>
      </c>
      <c r="BB80" s="7">
        <v>1.46597421169281</v>
      </c>
      <c r="BC80" s="7">
        <v>1.52915620803833</v>
      </c>
      <c r="BD80" s="7">
        <v>1.589823603630066</v>
      </c>
      <c r="BE80" s="7">
        <v>1.647996425628662</v>
      </c>
      <c r="BF80" s="7">
        <v>1.7037296295166016</v>
      </c>
      <c r="BG80" s="7">
        <v>1.7568089962005615</v>
      </c>
      <c r="BH80" s="7">
        <v>1.8073606491088867</v>
      </c>
      <c r="BI80" s="7">
        <v>1.855505108833313</v>
      </c>
      <c r="BJ80" s="7">
        <v>1.9013569355010986</v>
      </c>
      <c r="BK80" s="7">
        <v>2.0998716354370117</v>
      </c>
      <c r="BL80" s="7">
        <v>2.255413055419922</v>
      </c>
      <c r="BM80" s="7">
        <v>2.377283811569214</v>
      </c>
      <c r="BN80" s="7">
        <v>2.4727728366851807</v>
      </c>
      <c r="BO80" s="7">
        <v>2.547590970993042</v>
      </c>
      <c r="BP80" s="7">
        <v>2.606212854385376</v>
      </c>
      <c r="BQ80" s="7">
        <v>2.6521449089050293</v>
      </c>
      <c r="BR80" s="7">
        <v>2.688133716583252</v>
      </c>
      <c r="BS80" s="7">
        <v>2.716331958770752</v>
      </c>
    </row>
    <row r="81" spans="1:71" ht="12.75">
      <c r="A81" s="405" t="s">
        <v>36</v>
      </c>
      <c r="B81" s="7">
        <v>0.1121850311756134</v>
      </c>
      <c r="C81" s="7">
        <v>0.22334249317646027</v>
      </c>
      <c r="D81" s="7">
        <v>0.33454835414886475</v>
      </c>
      <c r="E81" s="7">
        <v>0.44479674100875854</v>
      </c>
      <c r="F81" s="7">
        <v>0.5546810626983643</v>
      </c>
      <c r="G81" s="7">
        <v>0.6626845598220825</v>
      </c>
      <c r="H81" s="7">
        <v>0.748908519744873</v>
      </c>
      <c r="I81" s="7">
        <v>0.8708450794219971</v>
      </c>
      <c r="J81" s="7">
        <v>0.9696950912475586</v>
      </c>
      <c r="K81" s="7">
        <v>1.0650886297225952</v>
      </c>
      <c r="L81" s="7">
        <v>1.1294724941253662</v>
      </c>
      <c r="M81" s="7">
        <v>1.245887041091919</v>
      </c>
      <c r="N81" s="7">
        <v>1.331047773361206</v>
      </c>
      <c r="O81" s="7">
        <v>1.4132156372070312</v>
      </c>
      <c r="P81" s="7">
        <v>1.492345929145813</v>
      </c>
      <c r="Q81" s="7">
        <v>1.5681201219558716</v>
      </c>
      <c r="R81" s="7">
        <v>1.6407392024993896</v>
      </c>
      <c r="S81" s="7">
        <v>1.710336446762085</v>
      </c>
      <c r="T81" s="7">
        <v>1.7771222591400146</v>
      </c>
      <c r="U81" s="7">
        <v>1.8411308526992798</v>
      </c>
      <c r="V81" s="7">
        <v>1.9023975133895874</v>
      </c>
      <c r="W81" s="7">
        <v>1.9607466459274292</v>
      </c>
      <c r="X81" s="7">
        <v>2.016317129135132</v>
      </c>
      <c r="Y81" s="7">
        <v>2.069241523742676</v>
      </c>
      <c r="Z81" s="7">
        <v>2.119645833969116</v>
      </c>
      <c r="AA81" s="7">
        <v>2.337869644165039</v>
      </c>
      <c r="AB81" s="7">
        <v>2.5088536739349365</v>
      </c>
      <c r="AC81" s="7">
        <v>2.642824172973633</v>
      </c>
      <c r="AD81" s="7">
        <v>2.747793436050415</v>
      </c>
      <c r="AE81" s="7">
        <v>2.8300397396087646</v>
      </c>
      <c r="AF81" s="7">
        <v>2.894481897354126</v>
      </c>
      <c r="AG81" s="7">
        <v>2.944974184036255</v>
      </c>
      <c r="AH81" s="7">
        <v>2.9845361709594727</v>
      </c>
      <c r="AI81" s="7">
        <v>3.015533685684204</v>
      </c>
      <c r="AK81" s="8">
        <v>79</v>
      </c>
      <c r="AL81" s="7">
        <v>0.09506207704544067</v>
      </c>
      <c r="AM81" s="7">
        <v>0.18991197645664215</v>
      </c>
      <c r="AN81" s="7">
        <v>0.28558680415153503</v>
      </c>
      <c r="AO81" s="7">
        <v>0.38104376196861267</v>
      </c>
      <c r="AP81" s="7">
        <v>0.47684094309806824</v>
      </c>
      <c r="AQ81" s="7">
        <v>0.5714281797409058</v>
      </c>
      <c r="AR81" s="7">
        <v>0.6641188859939575</v>
      </c>
      <c r="AS81" s="7">
        <v>0.7546422481536865</v>
      </c>
      <c r="AT81" s="7">
        <v>0.8419027924537659</v>
      </c>
      <c r="AU81" s="7">
        <v>0.9262586832046509</v>
      </c>
      <c r="AV81" s="7">
        <v>1.0076944828033447</v>
      </c>
      <c r="AW81" s="7">
        <v>1.0865336656570435</v>
      </c>
      <c r="AX81" s="7">
        <v>1.1621596813201904</v>
      </c>
      <c r="AY81" s="7">
        <v>1.235247015953064</v>
      </c>
      <c r="AZ81" s="7">
        <v>1.3057289123535156</v>
      </c>
      <c r="BA81" s="7">
        <v>1.373266577720642</v>
      </c>
      <c r="BB81" s="7">
        <v>1.4380414485931396</v>
      </c>
      <c r="BC81" s="7">
        <v>1.5001680850982666</v>
      </c>
      <c r="BD81" s="7">
        <v>1.559838891029358</v>
      </c>
      <c r="BE81" s="7">
        <v>1.617071509361267</v>
      </c>
      <c r="BF81" s="7">
        <v>1.671884536743164</v>
      </c>
      <c r="BG81" s="7">
        <v>1.7240874767303467</v>
      </c>
      <c r="BH81" s="7">
        <v>1.7738046646118164</v>
      </c>
      <c r="BI81" s="7">
        <v>1.8211543560028076</v>
      </c>
      <c r="BJ81" s="7">
        <v>1.8662492036819458</v>
      </c>
      <c r="BK81" s="7">
        <v>2.0614867210388184</v>
      </c>
      <c r="BL81" s="7">
        <v>2.2144601345062256</v>
      </c>
      <c r="BM81" s="7">
        <v>2.3343191146850586</v>
      </c>
      <c r="BN81" s="7">
        <v>2.428231716156006</v>
      </c>
      <c r="BO81" s="7">
        <v>2.501814603805542</v>
      </c>
      <c r="BP81" s="7">
        <v>2.559468984603882</v>
      </c>
      <c r="BQ81" s="7">
        <v>2.604642391204834</v>
      </c>
      <c r="BR81" s="7">
        <v>2.6400370597839355</v>
      </c>
      <c r="BS81" s="7">
        <v>2.6677699089050293</v>
      </c>
    </row>
    <row r="82" spans="1:71" ht="12.75">
      <c r="A82" s="405" t="s">
        <v>37</v>
      </c>
      <c r="B82" s="7">
        <v>0.10766106098890305</v>
      </c>
      <c r="C82" s="7">
        <v>0.21456535160541534</v>
      </c>
      <c r="D82" s="7">
        <v>0.32226434350013733</v>
      </c>
      <c r="E82" s="7">
        <v>0.4296606779098511</v>
      </c>
      <c r="F82" s="7">
        <v>0.5367997288703918</v>
      </c>
      <c r="G82" s="7">
        <v>0.6420914530754089</v>
      </c>
      <c r="H82" s="7">
        <v>0.7488138675689697</v>
      </c>
      <c r="I82" s="7">
        <v>0.8450276255607605</v>
      </c>
      <c r="J82" s="7">
        <v>0.9412696361541748</v>
      </c>
      <c r="K82" s="7">
        <v>1.0340847969055176</v>
      </c>
      <c r="L82" s="7">
        <v>1.1291762590408325</v>
      </c>
      <c r="M82" s="7">
        <v>1.2099452018737793</v>
      </c>
      <c r="N82" s="7">
        <v>1.2927733659744263</v>
      </c>
      <c r="O82" s="7">
        <v>1.372624397277832</v>
      </c>
      <c r="P82" s="7">
        <v>1.4495843648910522</v>
      </c>
      <c r="Q82" s="7">
        <v>1.5232757329940796</v>
      </c>
      <c r="R82" s="7">
        <v>1.5939021110534668</v>
      </c>
      <c r="S82" s="7">
        <v>1.661586880683899</v>
      </c>
      <c r="T82" s="7">
        <v>1.7265154123306274</v>
      </c>
      <c r="U82" s="7">
        <v>1.7886927127838135</v>
      </c>
      <c r="V82" s="7">
        <v>1.8482768535614014</v>
      </c>
      <c r="W82" s="7">
        <v>1.9050238132476807</v>
      </c>
      <c r="X82" s="7">
        <v>1.9590684175491333</v>
      </c>
      <c r="Y82" s="7">
        <v>2.0105395317077637</v>
      </c>
      <c r="Z82" s="7">
        <v>2.0595595836639404</v>
      </c>
      <c r="AA82" s="7">
        <v>2.2717909812927246</v>
      </c>
      <c r="AB82" s="7">
        <v>2.438080072402954</v>
      </c>
      <c r="AC82" s="7">
        <v>2.5683717727661133</v>
      </c>
      <c r="AD82" s="7">
        <v>2.6704587936401367</v>
      </c>
      <c r="AE82" s="7">
        <v>2.7504467964172363</v>
      </c>
      <c r="AF82" s="7">
        <v>2.813119411468506</v>
      </c>
      <c r="AG82" s="7">
        <v>2.86222505569458</v>
      </c>
      <c r="AH82" s="7">
        <v>2.900700569152832</v>
      </c>
      <c r="AI82" s="7">
        <v>2.93084716796875</v>
      </c>
      <c r="AK82" s="8">
        <v>80</v>
      </c>
      <c r="AL82" s="7">
        <v>0.0905257984995842</v>
      </c>
      <c r="AM82" s="7">
        <v>0.18111079931259155</v>
      </c>
      <c r="AN82" s="7">
        <v>0.27326759696006775</v>
      </c>
      <c r="AO82" s="7">
        <v>0.3658618628978729</v>
      </c>
      <c r="AP82" s="7">
        <v>0.4589037001132965</v>
      </c>
      <c r="AQ82" s="7">
        <v>0.5507694482803345</v>
      </c>
      <c r="AR82" s="7">
        <v>0.6409013271331787</v>
      </c>
      <c r="AS82" s="7">
        <v>0.7287413477897644</v>
      </c>
      <c r="AT82" s="7">
        <v>0.8133854866027832</v>
      </c>
      <c r="AU82" s="7">
        <v>0.895155131816864</v>
      </c>
      <c r="AV82" s="7">
        <v>0.9740468859672546</v>
      </c>
      <c r="AW82" s="7">
        <v>1.0504772663116455</v>
      </c>
      <c r="AX82" s="7">
        <v>1.1237640380859375</v>
      </c>
      <c r="AY82" s="7">
        <v>1.1945278644561768</v>
      </c>
      <c r="AZ82" s="7">
        <v>1.2628332376480103</v>
      </c>
      <c r="BA82" s="7">
        <v>1.3282822370529175</v>
      </c>
      <c r="BB82" s="7">
        <v>1.3910588026046753</v>
      </c>
      <c r="BC82" s="7">
        <v>1.4512674808502197</v>
      </c>
      <c r="BD82" s="7">
        <v>1.5090758800506592</v>
      </c>
      <c r="BE82" s="7">
        <v>1.5644720792770386</v>
      </c>
      <c r="BF82" s="7">
        <v>1.6175981760025024</v>
      </c>
      <c r="BG82" s="7">
        <v>1.6681945323944092</v>
      </c>
      <c r="BH82" s="7">
        <v>1.716381549835205</v>
      </c>
      <c r="BI82" s="7">
        <v>1.762273907661438</v>
      </c>
      <c r="BJ82" s="7">
        <v>1.805980920791626</v>
      </c>
      <c r="BK82" s="7">
        <v>1.9952094554901123</v>
      </c>
      <c r="BL82" s="7">
        <v>2.14347505569458</v>
      </c>
      <c r="BM82" s="7">
        <v>2.2596449851989746</v>
      </c>
      <c r="BN82" s="7">
        <v>2.3506672382354736</v>
      </c>
      <c r="BO82" s="7">
        <v>2.421985387802124</v>
      </c>
      <c r="BP82" s="7">
        <v>2.477865219116211</v>
      </c>
      <c r="BQ82" s="7">
        <v>2.521648406982422</v>
      </c>
      <c r="BR82" s="7">
        <v>2.5559537410736084</v>
      </c>
      <c r="BS82" s="7">
        <v>2.5828328132629395</v>
      </c>
    </row>
    <row r="83" spans="1:71" ht="12.75">
      <c r="A83" s="405" t="s">
        <v>38</v>
      </c>
      <c r="B83" s="7">
        <v>0.10586848109960556</v>
      </c>
      <c r="C83" s="7">
        <v>0.2110864520072937</v>
      </c>
      <c r="D83" s="7">
        <v>0.3171693682670593</v>
      </c>
      <c r="E83" s="7">
        <v>0.4230017364025116</v>
      </c>
      <c r="F83" s="7">
        <v>0.52865070104599</v>
      </c>
      <c r="G83" s="7">
        <v>0.632584810256958</v>
      </c>
      <c r="H83" s="7">
        <v>0.7487301826477051</v>
      </c>
      <c r="I83" s="7">
        <v>0.8330715894699097</v>
      </c>
      <c r="J83" s="7">
        <v>0.9282162189483643</v>
      </c>
      <c r="K83" s="7">
        <v>1.020003080368042</v>
      </c>
      <c r="L83" s="7">
        <v>1.129092812538147</v>
      </c>
      <c r="M83" s="7">
        <v>1.1939408779144287</v>
      </c>
      <c r="N83" s="7">
        <v>1.2759109735488892</v>
      </c>
      <c r="O83" s="7">
        <v>1.3549638986587524</v>
      </c>
      <c r="P83" s="7">
        <v>1.4311549663543701</v>
      </c>
      <c r="Q83" s="7">
        <v>1.5041301250457764</v>
      </c>
      <c r="R83" s="7">
        <v>1.5740723609924316</v>
      </c>
      <c r="S83" s="7">
        <v>1.6411259174346924</v>
      </c>
      <c r="T83" s="7">
        <v>1.7054543495178223</v>
      </c>
      <c r="U83" s="7">
        <v>1.767059564590454</v>
      </c>
      <c r="V83" s="7">
        <v>1.8260976076126099</v>
      </c>
      <c r="W83" s="7">
        <v>1.882324457168579</v>
      </c>
      <c r="X83" s="7">
        <v>1.9358737468719482</v>
      </c>
      <c r="Y83" s="7">
        <v>1.9868731498718262</v>
      </c>
      <c r="Z83" s="7">
        <v>2.0354440212249756</v>
      </c>
      <c r="AA83" s="7">
        <v>2.24573016166687</v>
      </c>
      <c r="AB83" s="7">
        <v>2.4104950428009033</v>
      </c>
      <c r="AC83" s="7">
        <v>2.539592742919922</v>
      </c>
      <c r="AD83" s="7">
        <v>2.6407439708709717</v>
      </c>
      <c r="AE83" s="7">
        <v>2.719998836517334</v>
      </c>
      <c r="AF83" s="7">
        <v>2.782097101211548</v>
      </c>
      <c r="AG83" s="7">
        <v>2.8307528495788574</v>
      </c>
      <c r="AH83" s="7">
        <v>2.868875741958618</v>
      </c>
      <c r="AI83" s="7">
        <v>2.8987462520599365</v>
      </c>
      <c r="AK83" s="8">
        <v>81</v>
      </c>
      <c r="AL83" s="7">
        <v>0.08873438835144043</v>
      </c>
      <c r="AM83" s="7">
        <v>0.17763417959213257</v>
      </c>
      <c r="AN83" s="7">
        <v>0.26817595958709717</v>
      </c>
      <c r="AO83" s="7">
        <v>0.35920724272727966</v>
      </c>
      <c r="AP83" s="7">
        <v>0.4507599174976349</v>
      </c>
      <c r="AQ83" s="7">
        <v>0.5412690043449402</v>
      </c>
      <c r="AR83" s="7">
        <v>0.6301334500312805</v>
      </c>
      <c r="AS83" s="7">
        <v>0.7167931795120239</v>
      </c>
      <c r="AT83" s="7">
        <v>0.8003407716751099</v>
      </c>
      <c r="AU83" s="7">
        <v>0.8810828328132629</v>
      </c>
      <c r="AV83" s="7">
        <v>0.9589787125587463</v>
      </c>
      <c r="AW83" s="7">
        <v>1.0344839096069336</v>
      </c>
      <c r="AX83" s="7">
        <v>1.1069130897521973</v>
      </c>
      <c r="AY83" s="7">
        <v>1.1768792867660522</v>
      </c>
      <c r="AZ83" s="7">
        <v>1.24441659450531</v>
      </c>
      <c r="BA83" s="7">
        <v>1.3091498613357544</v>
      </c>
      <c r="BB83" s="7">
        <v>1.371242880821228</v>
      </c>
      <c r="BC83" s="7">
        <v>1.4308208227157593</v>
      </c>
      <c r="BD83" s="7">
        <v>1.4880295991897583</v>
      </c>
      <c r="BE83" s="7">
        <v>1.5428543090820312</v>
      </c>
      <c r="BF83" s="7">
        <v>1.5954347848892212</v>
      </c>
      <c r="BG83" s="7">
        <v>1.6455113887786865</v>
      </c>
      <c r="BH83" s="7">
        <v>1.693203330039978</v>
      </c>
      <c r="BI83" s="7">
        <v>1.7386243343353271</v>
      </c>
      <c r="BJ83" s="7">
        <v>1.781882405281067</v>
      </c>
      <c r="BK83" s="7">
        <v>1.9691672325134277</v>
      </c>
      <c r="BL83" s="7">
        <v>2.1159098148345947</v>
      </c>
      <c r="BM83" s="7">
        <v>2.230886697769165</v>
      </c>
      <c r="BN83" s="7">
        <v>2.320974111557007</v>
      </c>
      <c r="BO83" s="7">
        <v>2.3915598392486572</v>
      </c>
      <c r="BP83" s="7">
        <v>2.4468655586242676</v>
      </c>
      <c r="BQ83" s="7">
        <v>2.490199089050293</v>
      </c>
      <c r="BR83" s="7">
        <v>2.5241520404815674</v>
      </c>
      <c r="BS83" s="7">
        <v>2.550755262374878</v>
      </c>
    </row>
    <row r="84" spans="1:71" ht="12.75">
      <c r="A84" s="405" t="s">
        <v>39</v>
      </c>
      <c r="B84" s="7">
        <v>0.1036314070224762</v>
      </c>
      <c r="C84" s="7">
        <v>0.20675866305828094</v>
      </c>
      <c r="D84" s="7">
        <v>0.311072438955307</v>
      </c>
      <c r="E84" s="7">
        <v>0.41543716192245483</v>
      </c>
      <c r="F84" s="7">
        <v>0.519680380821228</v>
      </c>
      <c r="G84" s="7">
        <v>0.6222314238548279</v>
      </c>
      <c r="H84" s="7">
        <v>0.7485962510108948</v>
      </c>
      <c r="I84" s="7">
        <v>0.8200093507766724</v>
      </c>
      <c r="J84" s="7">
        <v>0.9138044714927673</v>
      </c>
      <c r="K84" s="7">
        <v>1.0042576789855957</v>
      </c>
      <c r="L84" s="7">
        <v>1.1290361881256104</v>
      </c>
      <c r="M84" s="7">
        <v>1.1756452322006226</v>
      </c>
      <c r="N84" s="7">
        <v>1.2564003467559814</v>
      </c>
      <c r="O84" s="7">
        <v>1.334286093711853</v>
      </c>
      <c r="P84" s="7">
        <v>1.4093571901321411</v>
      </c>
      <c r="Q84" s="7">
        <v>1.481269359588623</v>
      </c>
      <c r="R84" s="7">
        <v>1.5501883029937744</v>
      </c>
      <c r="S84" s="7">
        <v>1.616266131401062</v>
      </c>
      <c r="T84" s="7">
        <v>1.679658055305481</v>
      </c>
      <c r="U84" s="7">
        <v>1.7403346300125122</v>
      </c>
      <c r="V84" s="7">
        <v>1.7984941005706787</v>
      </c>
      <c r="W84" s="7">
        <v>1.8538841009140015</v>
      </c>
      <c r="X84" s="7">
        <v>1.906636357307434</v>
      </c>
      <c r="Y84" s="7">
        <v>1.9568767547607422</v>
      </c>
      <c r="Z84" s="7">
        <v>2.0047247409820557</v>
      </c>
      <c r="AA84" s="7">
        <v>2.211881160736084</v>
      </c>
      <c r="AB84" s="7">
        <v>2.3741939067840576</v>
      </c>
      <c r="AC84" s="7">
        <v>2.5013701915740967</v>
      </c>
      <c r="AD84" s="7">
        <v>2.60101580619812</v>
      </c>
      <c r="AE84" s="7">
        <v>2.679090976715088</v>
      </c>
      <c r="AF84" s="7">
        <v>2.740265130996704</v>
      </c>
      <c r="AG84" s="7">
        <v>2.788196325302124</v>
      </c>
      <c r="AH84" s="7">
        <v>2.825751781463623</v>
      </c>
      <c r="AI84" s="7">
        <v>2.855177640914917</v>
      </c>
      <c r="AK84" s="8">
        <v>82</v>
      </c>
      <c r="AL84" s="7">
        <v>0.08649221062660217</v>
      </c>
      <c r="AM84" s="7">
        <v>0.17329643666744232</v>
      </c>
      <c r="AN84" s="7">
        <v>0.26206445693969727</v>
      </c>
      <c r="AO84" s="7">
        <v>0.3516237139701843</v>
      </c>
      <c r="AP84" s="7">
        <v>0.4417664706707001</v>
      </c>
      <c r="AQ84" s="7">
        <v>0.5308884978294373</v>
      </c>
      <c r="AR84" s="7">
        <v>0.6183999180793762</v>
      </c>
      <c r="AS84" s="7">
        <v>0.7036963701248169</v>
      </c>
      <c r="AT84" s="7">
        <v>0.7858909964561462</v>
      </c>
      <c r="AU84" s="7">
        <v>0.8652961850166321</v>
      </c>
      <c r="AV84" s="7">
        <v>0.9418830871582031</v>
      </c>
      <c r="AW84" s="7">
        <v>1.0161406993865967</v>
      </c>
      <c r="AX84" s="7">
        <v>1.0873521566390991</v>
      </c>
      <c r="AY84" s="7">
        <v>1.1561485528945923</v>
      </c>
      <c r="AZ84" s="7">
        <v>1.2225631475448608</v>
      </c>
      <c r="BA84" s="7">
        <v>1.2862311601638794</v>
      </c>
      <c r="BB84" s="7">
        <v>1.3472983837127686</v>
      </c>
      <c r="BC84" s="7">
        <v>1.4058984518051147</v>
      </c>
      <c r="BD84" s="7">
        <v>1.4621686935424805</v>
      </c>
      <c r="BE84" s="7">
        <v>1.5160627365112305</v>
      </c>
      <c r="BF84" s="7">
        <v>1.5677626132965088</v>
      </c>
      <c r="BG84" s="7">
        <v>1.6170005798339844</v>
      </c>
      <c r="BH84" s="7">
        <v>1.6638938188552856</v>
      </c>
      <c r="BI84" s="7">
        <v>1.7085541486740112</v>
      </c>
      <c r="BJ84" s="7">
        <v>1.7510877847671509</v>
      </c>
      <c r="BK84" s="7">
        <v>1.9352360963821411</v>
      </c>
      <c r="BL84" s="7">
        <v>2.0795211791992188</v>
      </c>
      <c r="BM84" s="7">
        <v>2.1925723552703857</v>
      </c>
      <c r="BN84" s="7">
        <v>2.2811508178710938</v>
      </c>
      <c r="BO84" s="7">
        <v>2.3505544662475586</v>
      </c>
      <c r="BP84" s="7">
        <v>2.4049341678619385</v>
      </c>
      <c r="BQ84" s="7">
        <v>2.4475419521331787</v>
      </c>
      <c r="BR84" s="7">
        <v>2.480926275253296</v>
      </c>
      <c r="BS84" s="7">
        <v>2.5070838928222656</v>
      </c>
    </row>
    <row r="85" spans="1:71" ht="12.75">
      <c r="A85" s="405" t="s">
        <v>1496</v>
      </c>
      <c r="B85" s="7">
        <v>0.10303536057472229</v>
      </c>
      <c r="C85" s="7">
        <v>0.20569905638694763</v>
      </c>
      <c r="D85" s="7">
        <v>0.3101416230201721</v>
      </c>
      <c r="E85" s="7">
        <v>0.4151557385921478</v>
      </c>
      <c r="F85" s="7">
        <v>0.5200064778327942</v>
      </c>
      <c r="G85" s="7">
        <v>0.6230689883232117</v>
      </c>
      <c r="H85" s="7">
        <v>0.7485918402671814</v>
      </c>
      <c r="I85" s="7">
        <v>0.8215320706367493</v>
      </c>
      <c r="J85" s="7">
        <v>0.9154586791992188</v>
      </c>
      <c r="K85" s="7">
        <v>1.0059255361557007</v>
      </c>
      <c r="L85" s="7">
        <v>1.1288408041000366</v>
      </c>
      <c r="M85" s="7">
        <v>1.1771432161331177</v>
      </c>
      <c r="N85" s="7">
        <v>1.257776141166687</v>
      </c>
      <c r="O85" s="7">
        <v>1.3355227708816528</v>
      </c>
      <c r="P85" s="7">
        <v>1.4104516506195068</v>
      </c>
      <c r="Q85" s="7">
        <v>1.4822402000427246</v>
      </c>
      <c r="R85" s="7">
        <v>1.5510139465332031</v>
      </c>
      <c r="S85" s="7">
        <v>1.616962194442749</v>
      </c>
      <c r="T85" s="7">
        <v>1.680204153060913</v>
      </c>
      <c r="U85" s="7">
        <v>1.740657925605774</v>
      </c>
      <c r="V85" s="7">
        <v>1.7986210584640503</v>
      </c>
      <c r="W85" s="7">
        <v>1.8538239002227783</v>
      </c>
      <c r="X85" s="7">
        <v>1.9063981771469116</v>
      </c>
      <c r="Y85" s="7">
        <v>1.9564688205718994</v>
      </c>
      <c r="Z85" s="7">
        <v>2.004155397415161</v>
      </c>
      <c r="AA85" s="7">
        <v>2.2106125354766846</v>
      </c>
      <c r="AB85" s="7">
        <v>2.3723771572113037</v>
      </c>
      <c r="AC85" s="7">
        <v>2.499124050140381</v>
      </c>
      <c r="AD85" s="7">
        <v>2.59843373298645</v>
      </c>
      <c r="AE85" s="7">
        <v>2.6762452125549316</v>
      </c>
      <c r="AF85" s="7">
        <v>2.7372124195098877</v>
      </c>
      <c r="AG85" s="7">
        <v>2.7849819660186768</v>
      </c>
      <c r="AH85" s="7">
        <v>2.822410821914673</v>
      </c>
      <c r="AI85" s="7">
        <v>2.8517370223999023</v>
      </c>
      <c r="AK85" s="8">
        <v>83</v>
      </c>
      <c r="AL85" s="7">
        <v>0.08588389307260513</v>
      </c>
      <c r="AM85" s="7">
        <v>0.1722128540277481</v>
      </c>
      <c r="AN85" s="7">
        <v>0.26109856367111206</v>
      </c>
      <c r="AO85" s="7">
        <v>0.3512965738773346</v>
      </c>
      <c r="AP85" s="7">
        <v>0.4420367181301117</v>
      </c>
      <c r="AQ85" s="7">
        <v>0.5316606163978577</v>
      </c>
      <c r="AR85" s="7">
        <v>0.6196027994155884</v>
      </c>
      <c r="AS85" s="7">
        <v>0.7051358222961426</v>
      </c>
      <c r="AT85" s="7">
        <v>0.7874535918235779</v>
      </c>
      <c r="AU85" s="7">
        <v>0.8668644428253174</v>
      </c>
      <c r="AV85" s="7">
        <v>0.9433485865592957</v>
      </c>
      <c r="AW85" s="7">
        <v>1.0175246000289917</v>
      </c>
      <c r="AX85" s="7">
        <v>1.088606834411621</v>
      </c>
      <c r="AY85" s="7">
        <v>1.1572577953338623</v>
      </c>
      <c r="AZ85" s="7">
        <v>1.2235238552093506</v>
      </c>
      <c r="BA85" s="7">
        <v>1.2870622873306274</v>
      </c>
      <c r="BB85" s="7">
        <v>1.3479788303375244</v>
      </c>
      <c r="BC85" s="7">
        <v>1.4064439535140991</v>
      </c>
      <c r="BD85" s="7">
        <v>1.4625591039657593</v>
      </c>
      <c r="BE85" s="7">
        <v>1.5162254571914673</v>
      </c>
      <c r="BF85" s="7">
        <v>1.567724347114563</v>
      </c>
      <c r="BG85" s="7">
        <v>1.61677086353302</v>
      </c>
      <c r="BH85" s="7">
        <v>1.6634818315505981</v>
      </c>
      <c r="BI85" s="7">
        <v>1.7079684734344482</v>
      </c>
      <c r="BJ85" s="7">
        <v>1.750336766242981</v>
      </c>
      <c r="BK85" s="7">
        <v>1.9337692260742188</v>
      </c>
      <c r="BL85" s="7">
        <v>2.07749342918396</v>
      </c>
      <c r="BM85" s="7">
        <v>2.1901049613952637</v>
      </c>
      <c r="BN85" s="7">
        <v>2.278339385986328</v>
      </c>
      <c r="BO85" s="7">
        <v>2.34747314453125</v>
      </c>
      <c r="BP85" s="7">
        <v>2.401641368865967</v>
      </c>
      <c r="BQ85" s="7">
        <v>2.4440834522247314</v>
      </c>
      <c r="BR85" s="7">
        <v>2.4773380756378174</v>
      </c>
      <c r="BS85" s="7">
        <v>2.5033938884735107</v>
      </c>
    </row>
    <row r="86" spans="1:71" ht="12.75">
      <c r="A86" s="405" t="s">
        <v>40</v>
      </c>
      <c r="B86" s="7">
        <v>0.10557503253221512</v>
      </c>
      <c r="C86" s="7">
        <v>0.21053466200828552</v>
      </c>
      <c r="D86" s="7">
        <v>0.31665343046188354</v>
      </c>
      <c r="E86" s="7">
        <v>0.422802597284317</v>
      </c>
      <c r="F86" s="7">
        <v>0.5287400484085083</v>
      </c>
      <c r="G86" s="7">
        <v>0.6328420042991638</v>
      </c>
      <c r="H86" s="7">
        <v>0.748462975025177</v>
      </c>
      <c r="I86" s="7">
        <v>0.8334144353866577</v>
      </c>
      <c r="J86" s="7">
        <v>0.9284555315971375</v>
      </c>
      <c r="K86" s="7">
        <v>1.020074725151062</v>
      </c>
      <c r="L86" s="7">
        <v>1.1287766695022583</v>
      </c>
      <c r="M86" s="7">
        <v>1.1936134099960327</v>
      </c>
      <c r="N86" s="7">
        <v>1.275341272354126</v>
      </c>
      <c r="O86" s="7">
        <v>1.354122519493103</v>
      </c>
      <c r="P86" s="7">
        <v>1.4300578832626343</v>
      </c>
      <c r="Q86" s="7">
        <v>1.5027819871902466</v>
      </c>
      <c r="R86" s="7">
        <v>1.5724732875823975</v>
      </c>
      <c r="S86" s="7">
        <v>1.639270305633545</v>
      </c>
      <c r="T86" s="7">
        <v>1.7033405303955078</v>
      </c>
      <c r="U86" s="7">
        <v>1.764654517173767</v>
      </c>
      <c r="V86" s="7">
        <v>1.823432445526123</v>
      </c>
      <c r="W86" s="7">
        <v>1.8794114589691162</v>
      </c>
      <c r="X86" s="7">
        <v>1.9327247142791748</v>
      </c>
      <c r="Y86" s="7">
        <v>1.98349928855896</v>
      </c>
      <c r="Z86" s="7">
        <v>2.031856060028076</v>
      </c>
      <c r="AA86" s="7">
        <v>2.241215467453003</v>
      </c>
      <c r="AB86" s="7">
        <v>2.4052541255950928</v>
      </c>
      <c r="AC86" s="7">
        <v>2.533782720565796</v>
      </c>
      <c r="AD86" s="7">
        <v>2.634488344192505</v>
      </c>
      <c r="AE86" s="7">
        <v>2.7133936882019043</v>
      </c>
      <c r="AF86" s="7">
        <v>2.7752184867858887</v>
      </c>
      <c r="AG86" s="7">
        <v>2.823659658432007</v>
      </c>
      <c r="AH86" s="7">
        <v>2.86161470413208</v>
      </c>
      <c r="AI86" s="7">
        <v>2.8913533687591553</v>
      </c>
      <c r="AK86" s="8">
        <v>84</v>
      </c>
      <c r="AL86" s="7">
        <v>0.08843320608139038</v>
      </c>
      <c r="AM86" s="7">
        <v>0.17706729471683502</v>
      </c>
      <c r="AN86" s="7">
        <v>0.2676379084587097</v>
      </c>
      <c r="AO86" s="7">
        <v>0.35897934436798096</v>
      </c>
      <c r="AP86" s="7">
        <v>0.4508141875267029</v>
      </c>
      <c r="AQ86" s="7">
        <v>0.541485071182251</v>
      </c>
      <c r="AR86" s="7">
        <v>0.6304483413696289</v>
      </c>
      <c r="AS86" s="7">
        <v>0.7170836329460144</v>
      </c>
      <c r="AT86" s="7">
        <v>0.80052250623703</v>
      </c>
      <c r="AU86" s="7">
        <v>0.8810918927192688</v>
      </c>
      <c r="AV86" s="7">
        <v>0.9587884545326233</v>
      </c>
      <c r="AW86" s="7">
        <v>1.0340845584869385</v>
      </c>
      <c r="AX86" s="7">
        <v>1.1062672138214111</v>
      </c>
      <c r="AY86" s="7">
        <v>1.1759576797485352</v>
      </c>
      <c r="AZ86" s="7">
        <v>1.2432352304458618</v>
      </c>
      <c r="BA86" s="7">
        <v>1.3077138662338257</v>
      </c>
      <c r="BB86" s="7">
        <v>1.3695522546768188</v>
      </c>
      <c r="BC86" s="7">
        <v>1.4288703203201294</v>
      </c>
      <c r="BD86" s="7">
        <v>1.485817790031433</v>
      </c>
      <c r="BE86" s="7">
        <v>1.5403481721878052</v>
      </c>
      <c r="BF86" s="7">
        <v>1.5926655530929565</v>
      </c>
      <c r="BG86" s="7">
        <v>1.6424915790557861</v>
      </c>
      <c r="BH86" s="7">
        <v>1.6899449825286865</v>
      </c>
      <c r="BI86" s="7">
        <v>1.7351386547088623</v>
      </c>
      <c r="BJ86" s="7">
        <v>1.7781803607940674</v>
      </c>
      <c r="BK86" s="7">
        <v>1.96452796459198</v>
      </c>
      <c r="BL86" s="7">
        <v>2.1105363368988037</v>
      </c>
      <c r="BM86" s="7">
        <v>2.224937677383423</v>
      </c>
      <c r="BN86" s="7">
        <v>2.3145742416381836</v>
      </c>
      <c r="BO86" s="7">
        <v>2.3848068714141846</v>
      </c>
      <c r="BP86" s="7">
        <v>2.439835786819458</v>
      </c>
      <c r="BQ86" s="7">
        <v>2.48295259475708</v>
      </c>
      <c r="BR86" s="7">
        <v>2.516735792160034</v>
      </c>
      <c r="BS86" s="7">
        <v>2.543205499649048</v>
      </c>
    </row>
    <row r="87" spans="1:71" ht="12.75">
      <c r="A87" s="405" t="s">
        <v>41</v>
      </c>
      <c r="B87" s="7">
        <v>0.10755032300949097</v>
      </c>
      <c r="C87" s="7">
        <v>0.21463972330093384</v>
      </c>
      <c r="D87" s="7">
        <v>0.32291555404663086</v>
      </c>
      <c r="E87" s="7">
        <v>0.43111807107925415</v>
      </c>
      <c r="F87" s="7">
        <v>0.539037823677063</v>
      </c>
      <c r="G87" s="7">
        <v>0.6454162001609802</v>
      </c>
      <c r="H87" s="7">
        <v>0.7484485507011414</v>
      </c>
      <c r="I87" s="7">
        <v>0.8505604267120361</v>
      </c>
      <c r="J87" s="7">
        <v>0.9479364156723022</v>
      </c>
      <c r="K87" s="7">
        <v>1.0418223142623901</v>
      </c>
      <c r="L87" s="7">
        <v>1.1287175416946411</v>
      </c>
      <c r="M87" s="7">
        <v>1.2194387912750244</v>
      </c>
      <c r="N87" s="7">
        <v>1.3032444715499878</v>
      </c>
      <c r="O87" s="7">
        <v>1.3842099905014038</v>
      </c>
      <c r="P87" s="7">
        <v>1.4621070623397827</v>
      </c>
      <c r="Q87" s="7">
        <v>1.5368274450302124</v>
      </c>
      <c r="R87" s="7">
        <v>1.6083928346633911</v>
      </c>
      <c r="S87" s="7">
        <v>1.6771146059036255</v>
      </c>
      <c r="T87" s="7">
        <v>1.7430354356765747</v>
      </c>
      <c r="U87" s="7">
        <v>1.8060905933380127</v>
      </c>
      <c r="V87" s="7">
        <v>1.8664557933807373</v>
      </c>
      <c r="W87" s="7">
        <v>1.923946499824524</v>
      </c>
      <c r="X87" s="7">
        <v>1.9786994457244873</v>
      </c>
      <c r="Y87" s="7">
        <v>2.0308451652526855</v>
      </c>
      <c r="Z87" s="7">
        <v>2.080507755279541</v>
      </c>
      <c r="AA87" s="7">
        <v>2.2955210208892822</v>
      </c>
      <c r="AB87" s="7">
        <v>2.463989734649658</v>
      </c>
      <c r="AC87" s="7">
        <v>2.595989227294922</v>
      </c>
      <c r="AD87" s="7">
        <v>2.6994142532348633</v>
      </c>
      <c r="AE87" s="7">
        <v>2.7804505825042725</v>
      </c>
      <c r="AF87" s="7">
        <v>2.843944787979126</v>
      </c>
      <c r="AG87" s="7">
        <v>2.8936941623687744</v>
      </c>
      <c r="AH87" s="7">
        <v>2.932673931121826</v>
      </c>
      <c r="AI87" s="7">
        <v>2.9632158279418945</v>
      </c>
      <c r="AK87" s="8">
        <v>85</v>
      </c>
      <c r="AL87" s="7">
        <v>0.09041392058134079</v>
      </c>
      <c r="AM87" s="7">
        <v>0.18118293583393097</v>
      </c>
      <c r="AN87" s="7">
        <v>0.27391552925109863</v>
      </c>
      <c r="AO87" s="7">
        <v>0.3673149645328522</v>
      </c>
      <c r="AP87" s="7">
        <v>0.46113651990890503</v>
      </c>
      <c r="AQ87" s="7">
        <v>0.5540880560874939</v>
      </c>
      <c r="AR87" s="7">
        <v>0.6453081369400024</v>
      </c>
      <c r="AS87" s="7">
        <v>0.7342664003372192</v>
      </c>
      <c r="AT87" s="7">
        <v>0.8200437426567078</v>
      </c>
      <c r="AU87" s="7">
        <v>0.9028832912445068</v>
      </c>
      <c r="AV87" s="7">
        <v>0.9825950860977173</v>
      </c>
      <c r="AW87" s="7">
        <v>1.0599602460861206</v>
      </c>
      <c r="AX87" s="7">
        <v>1.1342236995697021</v>
      </c>
      <c r="AY87" s="7">
        <v>1.206101417541504</v>
      </c>
      <c r="AZ87" s="7">
        <v>1.275343418121338</v>
      </c>
      <c r="BA87" s="7">
        <v>1.3418208360671997</v>
      </c>
      <c r="BB87" s="7">
        <v>1.4055358171463013</v>
      </c>
      <c r="BC87" s="7">
        <v>1.4667811393737793</v>
      </c>
      <c r="BD87" s="7">
        <v>1.5255813598632812</v>
      </c>
      <c r="BE87" s="7">
        <v>1.5818549394607544</v>
      </c>
      <c r="BF87" s="7">
        <v>1.6357616186141968</v>
      </c>
      <c r="BG87" s="7">
        <v>1.6871013641357422</v>
      </c>
      <c r="BH87" s="7">
        <v>1.7359963655471802</v>
      </c>
      <c r="BI87" s="7">
        <v>1.7825629711151123</v>
      </c>
      <c r="BJ87" s="7">
        <v>1.8269121646881104</v>
      </c>
      <c r="BK87" s="7">
        <v>2.0189208984375</v>
      </c>
      <c r="BL87" s="7">
        <v>2.1693649291992188</v>
      </c>
      <c r="BM87" s="7">
        <v>2.2872416973114014</v>
      </c>
      <c r="BN87" s="7">
        <v>2.379601240158081</v>
      </c>
      <c r="BO87" s="7">
        <v>2.451967239379883</v>
      </c>
      <c r="BP87" s="7">
        <v>2.5086681842803955</v>
      </c>
      <c r="BQ87" s="7">
        <v>2.5530946254730225</v>
      </c>
      <c r="BR87" s="7">
        <v>2.5879039764404297</v>
      </c>
      <c r="BS87" s="7">
        <v>2.615178108215332</v>
      </c>
    </row>
    <row r="88" spans="1:71" ht="12.75">
      <c r="A88" s="405" t="s">
        <v>42</v>
      </c>
      <c r="B88" s="7">
        <v>0.10529806464910507</v>
      </c>
      <c r="C88" s="7">
        <v>0.21008074283599854</v>
      </c>
      <c r="D88" s="7">
        <v>0.31600916385650635</v>
      </c>
      <c r="E88" s="7">
        <v>0.4218992590904236</v>
      </c>
      <c r="F88" s="7">
        <v>0.527590811252594</v>
      </c>
      <c r="G88" s="7">
        <v>0.6316174268722534</v>
      </c>
      <c r="H88" s="7">
        <v>0.7484207153320312</v>
      </c>
      <c r="I88" s="7">
        <v>0.8322047591209412</v>
      </c>
      <c r="J88" s="7">
        <v>0.9273562431335449</v>
      </c>
      <c r="K88" s="7">
        <v>1.0191116333007812</v>
      </c>
      <c r="L88" s="7">
        <v>1.1284539699554443</v>
      </c>
      <c r="M88" s="7">
        <v>1.1928449869155884</v>
      </c>
      <c r="N88" s="7">
        <v>1.2747421264648438</v>
      </c>
      <c r="O88" s="7">
        <v>1.3537551164627075</v>
      </c>
      <c r="P88" s="7">
        <v>1.429866909980774</v>
      </c>
      <c r="Q88" s="7">
        <v>1.5028016567230225</v>
      </c>
      <c r="R88" s="7">
        <v>1.5726882219314575</v>
      </c>
      <c r="S88" s="7">
        <v>1.6397254467010498</v>
      </c>
      <c r="T88" s="7">
        <v>1.7040305137634277</v>
      </c>
      <c r="U88" s="7">
        <v>1.76556396484375</v>
      </c>
      <c r="V88" s="7">
        <v>1.8245145082473755</v>
      </c>
      <c r="W88" s="7">
        <v>1.8806577920913696</v>
      </c>
      <c r="X88" s="7">
        <v>1.9341275691986084</v>
      </c>
      <c r="Y88" s="7">
        <v>1.985051155090332</v>
      </c>
      <c r="Z88" s="7">
        <v>2.0335497856140137</v>
      </c>
      <c r="AA88" s="7">
        <v>2.2435238361358643</v>
      </c>
      <c r="AB88" s="7">
        <v>2.40804386138916</v>
      </c>
      <c r="AC88" s="7">
        <v>2.536949396133423</v>
      </c>
      <c r="AD88" s="7">
        <v>2.6379506587982178</v>
      </c>
      <c r="AE88" s="7">
        <v>2.717087745666504</v>
      </c>
      <c r="AF88" s="7">
        <v>2.7790935039520264</v>
      </c>
      <c r="AG88" s="7">
        <v>2.827676773071289</v>
      </c>
      <c r="AH88" s="7">
        <v>2.8657431602478027</v>
      </c>
      <c r="AI88" s="7">
        <v>2.895569086074829</v>
      </c>
      <c r="AK88" s="8">
        <v>86</v>
      </c>
      <c r="AL88" s="7">
        <v>0.08815936744213104</v>
      </c>
      <c r="AM88" s="7">
        <v>0.1766194850206375</v>
      </c>
      <c r="AN88" s="7">
        <v>0.2670026123523712</v>
      </c>
      <c r="AO88" s="7">
        <v>0.3580876588821411</v>
      </c>
      <c r="AP88" s="7">
        <v>0.4496791958808899</v>
      </c>
      <c r="AQ88" s="7">
        <v>0.5402771830558777</v>
      </c>
      <c r="AR88" s="7">
        <v>0.6292040348052979</v>
      </c>
      <c r="AS88" s="7">
        <v>0.7158951759338379</v>
      </c>
      <c r="AT88" s="7">
        <v>0.7994465231895447</v>
      </c>
      <c r="AU88" s="7">
        <v>0.8801540732383728</v>
      </c>
      <c r="AV88" s="7">
        <v>0.9579260945320129</v>
      </c>
      <c r="AW88" s="7">
        <v>1.033345103263855</v>
      </c>
      <c r="AX88" s="7">
        <v>1.105698823928833</v>
      </c>
      <c r="AY88" s="7">
        <v>1.175622820854187</v>
      </c>
      <c r="AZ88" s="7">
        <v>1.2430784702301025</v>
      </c>
      <c r="BA88" s="7">
        <v>1.3077691793441772</v>
      </c>
      <c r="BB88" s="7">
        <v>1.3698042631149292</v>
      </c>
      <c r="BC88" s="7">
        <v>1.4293639659881592</v>
      </c>
      <c r="BD88" s="7">
        <v>1.4865474700927734</v>
      </c>
      <c r="BE88" s="7">
        <v>1.5412986278533936</v>
      </c>
      <c r="BF88" s="7">
        <v>1.5937896966934204</v>
      </c>
      <c r="BG88" s="7">
        <v>1.643781065940857</v>
      </c>
      <c r="BH88" s="7">
        <v>1.6913920640945435</v>
      </c>
      <c r="BI88" s="7">
        <v>1.7367358207702637</v>
      </c>
      <c r="BJ88" s="7">
        <v>1.7799203395843506</v>
      </c>
      <c r="BK88" s="7">
        <v>1.9668866395950317</v>
      </c>
      <c r="BL88" s="7">
        <v>2.113379955291748</v>
      </c>
      <c r="BM88" s="7">
        <v>2.228161096572876</v>
      </c>
      <c r="BN88" s="7">
        <v>2.3180952072143555</v>
      </c>
      <c r="BO88" s="7">
        <v>2.3885607719421387</v>
      </c>
      <c r="BP88" s="7">
        <v>2.443772554397583</v>
      </c>
      <c r="BQ88" s="7">
        <v>2.487032413482666</v>
      </c>
      <c r="BR88" s="7">
        <v>2.520927667617798</v>
      </c>
      <c r="BS88" s="7">
        <v>2.547485589981079</v>
      </c>
    </row>
    <row r="89" spans="1:71" ht="12.75">
      <c r="A89" s="405" t="s">
        <v>43</v>
      </c>
      <c r="B89" s="7">
        <v>0.10431080311536789</v>
      </c>
      <c r="C89" s="7">
        <v>0.20812544226646423</v>
      </c>
      <c r="D89" s="7">
        <v>0.3135669529438019</v>
      </c>
      <c r="E89" s="7">
        <v>0.4194163382053375</v>
      </c>
      <c r="F89" s="7">
        <v>0.5250275135040283</v>
      </c>
      <c r="G89" s="7">
        <v>0.628828763961792</v>
      </c>
      <c r="H89" s="7">
        <v>0.7480877637863159</v>
      </c>
      <c r="I89" s="7">
        <v>0.8287664651870728</v>
      </c>
      <c r="J89" s="7">
        <v>0.9234024882316589</v>
      </c>
      <c r="K89" s="7">
        <v>1.0145821571350098</v>
      </c>
      <c r="L89" s="7">
        <v>1.128373384475708</v>
      </c>
      <c r="M89" s="7">
        <v>1.1871006488800049</v>
      </c>
      <c r="N89" s="7">
        <v>1.2683864831924438</v>
      </c>
      <c r="O89" s="7">
        <v>1.3466830253601074</v>
      </c>
      <c r="P89" s="7">
        <v>1.422179937362671</v>
      </c>
      <c r="Q89" s="7">
        <v>1.4945132732391357</v>
      </c>
      <c r="R89" s="7">
        <v>1.563807487487793</v>
      </c>
      <c r="S89" s="7">
        <v>1.6302436590194702</v>
      </c>
      <c r="T89" s="7">
        <v>1.6939467191696167</v>
      </c>
      <c r="U89" s="7">
        <v>1.7548696994781494</v>
      </c>
      <c r="V89" s="7">
        <v>1.8133238554000854</v>
      </c>
      <c r="W89" s="7">
        <v>1.8689945936203003</v>
      </c>
      <c r="X89" s="7">
        <v>1.9220143556594849</v>
      </c>
      <c r="Y89" s="7">
        <v>1.9725093841552734</v>
      </c>
      <c r="Z89" s="7">
        <v>2.020599842071533</v>
      </c>
      <c r="AA89" s="7">
        <v>2.228806257247925</v>
      </c>
      <c r="AB89" s="7">
        <v>2.391941547393799</v>
      </c>
      <c r="AC89" s="7">
        <v>2.5197625160217285</v>
      </c>
      <c r="AD89" s="7">
        <v>2.6199135780334473</v>
      </c>
      <c r="AE89" s="7">
        <v>2.6983845233917236</v>
      </c>
      <c r="AF89" s="7">
        <v>2.7598683834075928</v>
      </c>
      <c r="AG89" s="7">
        <v>2.8080427646636963</v>
      </c>
      <c r="AH89" s="7">
        <v>2.8457887172698975</v>
      </c>
      <c r="AI89" s="7">
        <v>2.87536358833313</v>
      </c>
      <c r="AK89" s="8">
        <v>87</v>
      </c>
      <c r="AL89" s="7">
        <v>0.08715925365686417</v>
      </c>
      <c r="AM89" s="7">
        <v>0.17463909089565277</v>
      </c>
      <c r="AN89" s="7">
        <v>0.26452362537384033</v>
      </c>
      <c r="AO89" s="7">
        <v>0.3555569052696228</v>
      </c>
      <c r="AP89" s="7">
        <v>0.44705745577812195</v>
      </c>
      <c r="AQ89" s="7">
        <v>0.5374199748039246</v>
      </c>
      <c r="AR89" s="7">
        <v>0.6261321306228638</v>
      </c>
      <c r="AS89" s="7">
        <v>0.7123696208000183</v>
      </c>
      <c r="AT89" s="7">
        <v>0.7953968048095703</v>
      </c>
      <c r="AU89" s="7">
        <v>0.8755204677581787</v>
      </c>
      <c r="AV89" s="7">
        <v>0.9526705741882324</v>
      </c>
      <c r="AW89" s="7">
        <v>1.027481198310852</v>
      </c>
      <c r="AX89" s="7">
        <v>1.0992164611816406</v>
      </c>
      <c r="AY89" s="7">
        <v>1.16841721534729</v>
      </c>
      <c r="AZ89" s="7">
        <v>1.2352513074874878</v>
      </c>
      <c r="BA89" s="7">
        <v>1.2993345260620117</v>
      </c>
      <c r="BB89" s="7">
        <v>1.3607714176177979</v>
      </c>
      <c r="BC89" s="7">
        <v>1.4197243452072144</v>
      </c>
      <c r="BD89" s="7">
        <v>1.4763004779815674</v>
      </c>
      <c r="BE89" s="7">
        <v>1.5304359197616577</v>
      </c>
      <c r="BF89" s="7">
        <v>1.5824260711669922</v>
      </c>
      <c r="BG89" s="7">
        <v>1.6319403648376465</v>
      </c>
      <c r="BH89" s="7">
        <v>1.6790968179702759</v>
      </c>
      <c r="BI89" s="7">
        <v>1.7240077257156372</v>
      </c>
      <c r="BJ89" s="7">
        <v>1.7667800188064575</v>
      </c>
      <c r="BK89" s="7">
        <v>1.951961874961853</v>
      </c>
      <c r="BL89" s="7">
        <v>2.0970566272735596</v>
      </c>
      <c r="BM89" s="7">
        <v>2.210742235183716</v>
      </c>
      <c r="BN89" s="7">
        <v>2.2998178005218506</v>
      </c>
      <c r="BO89" s="7">
        <v>2.3696110248565674</v>
      </c>
      <c r="BP89" s="7">
        <v>2.424295663833618</v>
      </c>
      <c r="BQ89" s="7">
        <v>2.4671428203582764</v>
      </c>
      <c r="BR89" s="7">
        <v>2.5007145404815674</v>
      </c>
      <c r="BS89" s="7">
        <v>2.5270187854766846</v>
      </c>
    </row>
    <row r="90" spans="1:71" ht="12.75">
      <c r="A90" s="405" t="s">
        <v>44</v>
      </c>
      <c r="B90" s="7">
        <v>0.10664484649896622</v>
      </c>
      <c r="C90" s="7">
        <v>0.21260179579257965</v>
      </c>
      <c r="D90" s="7">
        <v>0.31951993703842163</v>
      </c>
      <c r="E90" s="7">
        <v>0.4262869954109192</v>
      </c>
      <c r="F90" s="7">
        <v>0.5328211784362793</v>
      </c>
      <c r="G90" s="7">
        <v>0.6375220417976379</v>
      </c>
      <c r="H90" s="7">
        <v>0.7478590607643127</v>
      </c>
      <c r="I90" s="7">
        <v>0.8393007516860962</v>
      </c>
      <c r="J90" s="7">
        <v>0.9349643588066101</v>
      </c>
      <c r="K90" s="7">
        <v>1.0272060632705688</v>
      </c>
      <c r="L90" s="7">
        <v>1.1282150745391846</v>
      </c>
      <c r="M90" s="7">
        <v>1.2019551992416382</v>
      </c>
      <c r="N90" s="7">
        <v>1.2842601537704468</v>
      </c>
      <c r="O90" s="7">
        <v>1.3636059761047363</v>
      </c>
      <c r="P90" s="7">
        <v>1.4400815963745117</v>
      </c>
      <c r="Q90" s="7">
        <v>1.5133166313171387</v>
      </c>
      <c r="R90" s="7">
        <v>1.5835014581680298</v>
      </c>
      <c r="S90" s="7">
        <v>1.6507682800292969</v>
      </c>
      <c r="T90" s="7">
        <v>1.7152938842773438</v>
      </c>
      <c r="U90" s="7">
        <v>1.7770674228668213</v>
      </c>
      <c r="V90" s="7">
        <v>1.8362740278244019</v>
      </c>
      <c r="W90" s="7">
        <v>1.8926613330841064</v>
      </c>
      <c r="X90" s="7">
        <v>1.9463634490966797</v>
      </c>
      <c r="Y90" s="7">
        <v>1.9975084066390991</v>
      </c>
      <c r="Z90" s="7">
        <v>2.046217679977417</v>
      </c>
      <c r="AA90" s="7">
        <v>2.2571041584014893</v>
      </c>
      <c r="AB90" s="7">
        <v>2.4223389625549316</v>
      </c>
      <c r="AC90" s="7">
        <v>2.551805019378662</v>
      </c>
      <c r="AD90" s="7">
        <v>2.653244972229004</v>
      </c>
      <c r="AE90" s="7">
        <v>2.7327258586883545</v>
      </c>
      <c r="AF90" s="7">
        <v>2.795001268386841</v>
      </c>
      <c r="AG90" s="7">
        <v>2.8437957763671875</v>
      </c>
      <c r="AH90" s="7">
        <v>2.8820273876190186</v>
      </c>
      <c r="AI90" s="7">
        <v>2.911982774734497</v>
      </c>
      <c r="AK90" s="8">
        <v>88</v>
      </c>
      <c r="AL90" s="7">
        <v>0.0895068496465683</v>
      </c>
      <c r="AM90" s="7">
        <v>0.17914189398288727</v>
      </c>
      <c r="AN90" s="7">
        <v>0.2705153822898865</v>
      </c>
      <c r="AO90" s="7">
        <v>0.36247795820236206</v>
      </c>
      <c r="AP90" s="7">
        <v>0.4549126923084259</v>
      </c>
      <c r="AQ90" s="7">
        <v>0.5461854338645935</v>
      </c>
      <c r="AR90" s="7">
        <v>0.6357417702674866</v>
      </c>
      <c r="AS90" s="7">
        <v>0.7229958772659302</v>
      </c>
      <c r="AT90" s="7">
        <v>0.8070597648620605</v>
      </c>
      <c r="AU90" s="7">
        <v>0.8882542252540588</v>
      </c>
      <c r="AV90" s="7">
        <v>0.9665737152099609</v>
      </c>
      <c r="AW90" s="7">
        <v>1.04246187210083</v>
      </c>
      <c r="AX90" s="7">
        <v>1.1152236461639404</v>
      </c>
      <c r="AY90" s="7">
        <v>1.1854809522628784</v>
      </c>
      <c r="AZ90" s="7">
        <v>1.253300666809082</v>
      </c>
      <c r="BA90" s="7">
        <v>1.3182920217514038</v>
      </c>
      <c r="BB90" s="7">
        <v>1.3806257247924805</v>
      </c>
      <c r="BC90" s="7">
        <v>1.4404152631759644</v>
      </c>
      <c r="BD90" s="7">
        <v>1.4978196620941162</v>
      </c>
      <c r="BE90" s="7">
        <v>1.5528111457824707</v>
      </c>
      <c r="BF90" s="7">
        <v>1.6055586338043213</v>
      </c>
      <c r="BG90" s="7">
        <v>1.6557942628860474</v>
      </c>
      <c r="BH90" s="7">
        <v>1.7036378383636475</v>
      </c>
      <c r="BI90" s="7">
        <v>1.749203085899353</v>
      </c>
      <c r="BJ90" s="7">
        <v>1.7925986051559448</v>
      </c>
      <c r="BK90" s="7">
        <v>1.9804784059524536</v>
      </c>
      <c r="BL90" s="7">
        <v>2.1276872158050537</v>
      </c>
      <c r="BM90" s="7">
        <v>2.2430291175842285</v>
      </c>
      <c r="BN90" s="7">
        <v>2.333402395248413</v>
      </c>
      <c r="BO90" s="7">
        <v>2.404212474822998</v>
      </c>
      <c r="BP90" s="7">
        <v>2.4596939086914062</v>
      </c>
      <c r="BQ90" s="7">
        <v>2.5031650066375732</v>
      </c>
      <c r="BR90" s="7">
        <v>2.5372259616851807</v>
      </c>
      <c r="BS90" s="7">
        <v>2.563913583755493</v>
      </c>
    </row>
    <row r="91" spans="1:71" ht="12.75">
      <c r="A91" s="405" t="s">
        <v>45</v>
      </c>
      <c r="B91" s="7">
        <v>0.10497990995645523</v>
      </c>
      <c r="C91" s="7">
        <v>0.2093730866909027</v>
      </c>
      <c r="D91" s="7">
        <v>0.3148272931575775</v>
      </c>
      <c r="E91" s="7">
        <v>0.42021453380584717</v>
      </c>
      <c r="F91" s="7">
        <v>0.5254344940185547</v>
      </c>
      <c r="G91" s="7">
        <v>0.6289109587669373</v>
      </c>
      <c r="H91" s="7">
        <v>0.7478020787239075</v>
      </c>
      <c r="I91" s="7">
        <v>0.8284320831298828</v>
      </c>
      <c r="J91" s="7">
        <v>0.9230573773384094</v>
      </c>
      <c r="K91" s="7">
        <v>1.0143104791641235</v>
      </c>
      <c r="L91" s="7">
        <v>1.1277835369110107</v>
      </c>
      <c r="M91" s="7">
        <v>1.1872011423110962</v>
      </c>
      <c r="N91" s="7">
        <v>1.2686563730239868</v>
      </c>
      <c r="O91" s="7">
        <v>1.3472065925598145</v>
      </c>
      <c r="P91" s="7">
        <v>1.4229140281677246</v>
      </c>
      <c r="Q91" s="7">
        <v>1.4954266548156738</v>
      </c>
      <c r="R91" s="7">
        <v>1.5649210214614868</v>
      </c>
      <c r="S91" s="7">
        <v>1.6315414905548096</v>
      </c>
      <c r="T91" s="7">
        <v>1.6954525709152222</v>
      </c>
      <c r="U91" s="7">
        <v>1.7566354274749756</v>
      </c>
      <c r="V91" s="7">
        <v>1.8152741193771362</v>
      </c>
      <c r="W91" s="7">
        <v>1.871120572090149</v>
      </c>
      <c r="X91" s="7">
        <v>1.9243075847625732</v>
      </c>
      <c r="Y91" s="7">
        <v>1.9749619960784912</v>
      </c>
      <c r="Z91" s="7">
        <v>2.0232040882110596</v>
      </c>
      <c r="AA91" s="7">
        <v>2.232067823410034</v>
      </c>
      <c r="AB91" s="7">
        <v>2.3957180976867676</v>
      </c>
      <c r="AC91" s="7">
        <v>2.523942470550537</v>
      </c>
      <c r="AD91" s="7">
        <v>2.6244094371795654</v>
      </c>
      <c r="AE91" s="7">
        <v>2.7031283378601074</v>
      </c>
      <c r="AF91" s="7">
        <v>2.7648062705993652</v>
      </c>
      <c r="AG91" s="7">
        <v>2.8131327629089355</v>
      </c>
      <c r="AH91" s="7">
        <v>2.8509979248046875</v>
      </c>
      <c r="AI91" s="7">
        <v>2.8806660175323486</v>
      </c>
      <c r="AK91" s="8">
        <v>89</v>
      </c>
      <c r="AL91" s="7">
        <v>0.0878419578075409</v>
      </c>
      <c r="AM91" s="7">
        <v>0.1759132742881775</v>
      </c>
      <c r="AN91" s="7">
        <v>0.2658228576183319</v>
      </c>
      <c r="AO91" s="7">
        <v>0.35640570521354675</v>
      </c>
      <c r="AP91" s="7">
        <v>0.447526216506958</v>
      </c>
      <c r="AQ91" s="7">
        <v>0.5375746488571167</v>
      </c>
      <c r="AR91" s="7">
        <v>0.625969648361206</v>
      </c>
      <c r="AS91" s="7">
        <v>0.7121275067329407</v>
      </c>
      <c r="AT91" s="7">
        <v>0.7951532006263733</v>
      </c>
      <c r="AU91" s="7">
        <v>0.875359058380127</v>
      </c>
      <c r="AV91" s="7">
        <v>0.9527212381362915</v>
      </c>
      <c r="AW91" s="7">
        <v>1.0277082920074463</v>
      </c>
      <c r="AX91" s="7">
        <v>1.0996204614639282</v>
      </c>
      <c r="AY91" s="7">
        <v>1.1690821647644043</v>
      </c>
      <c r="AZ91" s="7">
        <v>1.2361336946487427</v>
      </c>
      <c r="BA91" s="7">
        <v>1.3004026412963867</v>
      </c>
      <c r="BB91" s="7">
        <v>1.3620458841323853</v>
      </c>
      <c r="BC91" s="7">
        <v>1.4211891889572144</v>
      </c>
      <c r="BD91" s="7">
        <v>1.477979063987732</v>
      </c>
      <c r="BE91" s="7">
        <v>1.5323797464370728</v>
      </c>
      <c r="BF91" s="7">
        <v>1.5845593214035034</v>
      </c>
      <c r="BG91" s="7">
        <v>1.6342542171478271</v>
      </c>
      <c r="BH91" s="7">
        <v>1.6815826892852783</v>
      </c>
      <c r="BI91" s="7">
        <v>1.7266573905944824</v>
      </c>
      <c r="BJ91" s="7">
        <v>1.7695857286453247</v>
      </c>
      <c r="BK91" s="7">
        <v>1.9554427862167358</v>
      </c>
      <c r="BL91" s="7">
        <v>2.101066827774048</v>
      </c>
      <c r="BM91" s="7">
        <v>2.2151670455932617</v>
      </c>
      <c r="BN91" s="7">
        <v>2.304567337036133</v>
      </c>
      <c r="BO91" s="7">
        <v>2.37461519241333</v>
      </c>
      <c r="BP91" s="7">
        <v>2.429499387741089</v>
      </c>
      <c r="BQ91" s="7">
        <v>2.4725024700164795</v>
      </c>
      <c r="BR91" s="7">
        <v>2.5061967372894287</v>
      </c>
      <c r="BS91" s="7">
        <v>2.5325968265533447</v>
      </c>
    </row>
    <row r="92" spans="1:71" ht="12.75">
      <c r="A92" s="405" t="s">
        <v>46</v>
      </c>
      <c r="B92" s="7">
        <v>0.10751059651374817</v>
      </c>
      <c r="C92" s="7">
        <v>0.21425028145313263</v>
      </c>
      <c r="D92" s="7">
        <v>0.3218695819377899</v>
      </c>
      <c r="E92" s="7">
        <v>0.4292829632759094</v>
      </c>
      <c r="F92" s="7">
        <v>0.5364294648170471</v>
      </c>
      <c r="G92" s="7">
        <v>0.6416468024253845</v>
      </c>
      <c r="H92" s="7">
        <v>0.7475652098655701</v>
      </c>
      <c r="I92" s="7">
        <v>0.8443282842636108</v>
      </c>
      <c r="J92" s="7">
        <v>0.9403755068778992</v>
      </c>
      <c r="K92" s="7">
        <v>1.03298020362854</v>
      </c>
      <c r="L92" s="7">
        <v>1.127192497253418</v>
      </c>
      <c r="M92" s="7">
        <v>1.2084403038024902</v>
      </c>
      <c r="N92" s="7">
        <v>1.2910456657409668</v>
      </c>
      <c r="O92" s="7">
        <v>1.3706412315368652</v>
      </c>
      <c r="P92" s="7">
        <v>1.4473748207092285</v>
      </c>
      <c r="Q92" s="7">
        <v>1.520836591720581</v>
      </c>
      <c r="R92" s="7">
        <v>1.591243863105774</v>
      </c>
      <c r="S92" s="7">
        <v>1.6586992740631104</v>
      </c>
      <c r="T92" s="7">
        <v>1.7233986854553223</v>
      </c>
      <c r="U92" s="7">
        <v>1.7853447198867798</v>
      </c>
      <c r="V92" s="7">
        <v>1.8447257280349731</v>
      </c>
      <c r="W92" s="7">
        <v>1.9012792110443115</v>
      </c>
      <c r="X92" s="7">
        <v>1.9551396369934082</v>
      </c>
      <c r="Y92" s="7">
        <v>2.0064351558685303</v>
      </c>
      <c r="Z92" s="7">
        <v>2.055288076400757</v>
      </c>
      <c r="AA92" s="7">
        <v>2.266796112060547</v>
      </c>
      <c r="AB92" s="7">
        <v>2.4325180053710938</v>
      </c>
      <c r="AC92" s="7">
        <v>2.5623652935028076</v>
      </c>
      <c r="AD92" s="7">
        <v>2.6641042232513428</v>
      </c>
      <c r="AE92" s="7">
        <v>2.743819236755371</v>
      </c>
      <c r="AF92" s="7">
        <v>2.8062782287597656</v>
      </c>
      <c r="AG92" s="7">
        <v>2.8552165031433105</v>
      </c>
      <c r="AH92" s="7">
        <v>2.8935608863830566</v>
      </c>
      <c r="AI92" s="7">
        <v>2.9236044883728027</v>
      </c>
      <c r="AK92" s="8">
        <v>90</v>
      </c>
      <c r="AL92" s="7">
        <v>0.09037173539400101</v>
      </c>
      <c r="AM92" s="7">
        <v>0.18078868091106415</v>
      </c>
      <c r="AN92" s="7">
        <v>0.2728625237941742</v>
      </c>
      <c r="AO92" s="7">
        <v>0.3654707074165344</v>
      </c>
      <c r="AP92" s="7">
        <v>0.45851701498031616</v>
      </c>
      <c r="AQ92" s="7">
        <v>0.5503056049346924</v>
      </c>
      <c r="AR92" s="7">
        <v>0.6403375864028931</v>
      </c>
      <c r="AS92" s="7">
        <v>0.7280175089836121</v>
      </c>
      <c r="AT92" s="7">
        <v>0.8124644756317139</v>
      </c>
      <c r="AU92" s="7">
        <v>0.8940213322639465</v>
      </c>
      <c r="AV92" s="7">
        <v>0.9727156758308411</v>
      </c>
      <c r="AW92" s="7">
        <v>1.0489388704299927</v>
      </c>
      <c r="AX92" s="7">
        <v>1.1220006942749023</v>
      </c>
      <c r="AY92" s="7">
        <v>1.1925071477890015</v>
      </c>
      <c r="AZ92" s="7">
        <v>1.2605844736099243</v>
      </c>
      <c r="BA92" s="7">
        <v>1.325802206993103</v>
      </c>
      <c r="BB92" s="7">
        <v>1.3883578777313232</v>
      </c>
      <c r="BC92" s="7">
        <v>1.4483357667922974</v>
      </c>
      <c r="BD92" s="7">
        <v>1.5059136152267456</v>
      </c>
      <c r="BE92" s="7">
        <v>1.5610771179199219</v>
      </c>
      <c r="BF92" s="7">
        <v>1.6139987707138062</v>
      </c>
      <c r="BG92" s="7">
        <v>1.664400339126587</v>
      </c>
      <c r="BH92" s="7">
        <v>1.7124018669128418</v>
      </c>
      <c r="BI92" s="7">
        <v>1.7581175565719604</v>
      </c>
      <c r="BJ92" s="7">
        <v>1.8016562461853027</v>
      </c>
      <c r="BK92" s="7">
        <v>1.9901562929153442</v>
      </c>
      <c r="BL92" s="7">
        <v>2.1378509998321533</v>
      </c>
      <c r="BM92" s="7">
        <v>2.2535738945007324</v>
      </c>
      <c r="BN92" s="7">
        <v>2.3442459106445312</v>
      </c>
      <c r="BO92" s="7">
        <v>2.4152896404266357</v>
      </c>
      <c r="BP92" s="7">
        <v>2.470954418182373</v>
      </c>
      <c r="BQ92" s="7">
        <v>2.5145692825317383</v>
      </c>
      <c r="BR92" s="7">
        <v>2.5487425327301025</v>
      </c>
      <c r="BS92" s="7">
        <v>2.5755181312561035</v>
      </c>
    </row>
    <row r="93" spans="1:71" ht="12.75">
      <c r="A93" s="405" t="s">
        <v>47</v>
      </c>
      <c r="B93" s="7">
        <v>0.10704544931650162</v>
      </c>
      <c r="C93" s="7">
        <v>0.2134930044412613</v>
      </c>
      <c r="D93" s="7">
        <v>0.3210388720035553</v>
      </c>
      <c r="E93" s="7">
        <v>0.42853763699531555</v>
      </c>
      <c r="F93" s="7">
        <v>0.5357757210731506</v>
      </c>
      <c r="G93" s="7">
        <v>0.6412882804870605</v>
      </c>
      <c r="H93" s="7">
        <v>0.7472777366638184</v>
      </c>
      <c r="I93" s="7">
        <v>0.8446444869041443</v>
      </c>
      <c r="J93" s="7">
        <v>0.9410974979400635</v>
      </c>
      <c r="K93" s="7">
        <v>1.0340831279754639</v>
      </c>
      <c r="L93" s="7">
        <v>1.126803994178772</v>
      </c>
      <c r="M93" s="7">
        <v>1.2101439237594604</v>
      </c>
      <c r="N93" s="7">
        <v>1.2931164503097534</v>
      </c>
      <c r="O93" s="7">
        <v>1.3731683492660522</v>
      </c>
      <c r="P93" s="7">
        <v>1.450286626815796</v>
      </c>
      <c r="Q93" s="7">
        <v>1.5241827964782715</v>
      </c>
      <c r="R93" s="7">
        <v>1.5949803590774536</v>
      </c>
      <c r="S93" s="7">
        <v>1.6628835201263428</v>
      </c>
      <c r="T93" s="7">
        <v>1.7280176877975464</v>
      </c>
      <c r="U93" s="7">
        <v>1.7903568744659424</v>
      </c>
      <c r="V93" s="7">
        <v>1.8500789403915405</v>
      </c>
      <c r="W93" s="7">
        <v>1.9069569110870361</v>
      </c>
      <c r="X93" s="7">
        <v>1.9611265659332275</v>
      </c>
      <c r="Y93" s="7">
        <v>2.01271653175354</v>
      </c>
      <c r="Z93" s="7">
        <v>2.061850070953369</v>
      </c>
      <c r="AA93" s="7">
        <v>2.2745718955993652</v>
      </c>
      <c r="AB93" s="7">
        <v>2.4412453174591064</v>
      </c>
      <c r="AC93" s="7">
        <v>2.57183837890625</v>
      </c>
      <c r="AD93" s="7">
        <v>2.674161434173584</v>
      </c>
      <c r="AE93" s="7">
        <v>2.7543342113494873</v>
      </c>
      <c r="AF93" s="7">
        <v>2.8171517848968506</v>
      </c>
      <c r="AG93" s="7">
        <v>2.8663711547851562</v>
      </c>
      <c r="AH93" s="7">
        <v>2.904935598373413</v>
      </c>
      <c r="AI93" s="7">
        <v>2.9351518154144287</v>
      </c>
      <c r="AK93" s="8">
        <v>91</v>
      </c>
      <c r="AL93" s="7">
        <v>0.08990704268217087</v>
      </c>
      <c r="AM93" s="7">
        <v>0.18003231287002563</v>
      </c>
      <c r="AN93" s="7">
        <v>0.27203312516212463</v>
      </c>
      <c r="AO93" s="7">
        <v>0.36472710967063904</v>
      </c>
      <c r="AP93" s="7">
        <v>0.4578653872013092</v>
      </c>
      <c r="AQ93" s="7">
        <v>0.549949586391449</v>
      </c>
      <c r="AR93" s="7">
        <v>0.6402952075004578</v>
      </c>
      <c r="AS93" s="7">
        <v>0.7283368706703186</v>
      </c>
      <c r="AT93" s="7">
        <v>0.8131899237632751</v>
      </c>
      <c r="AU93" s="7">
        <v>0.8951280117034912</v>
      </c>
      <c r="AV93" s="7">
        <v>0.9740880131721497</v>
      </c>
      <c r="AW93" s="7">
        <v>1.0506467819213867</v>
      </c>
      <c r="AX93" s="7">
        <v>1.124076008796692</v>
      </c>
      <c r="AY93" s="7">
        <v>1.1950390338897705</v>
      </c>
      <c r="AZ93" s="7">
        <v>1.2635012865066528</v>
      </c>
      <c r="BA93" s="7">
        <v>1.3291534185409546</v>
      </c>
      <c r="BB93" s="7">
        <v>1.3920996189117432</v>
      </c>
      <c r="BC93" s="7">
        <v>1.4525253772735596</v>
      </c>
      <c r="BD93" s="7">
        <v>1.5105382204055786</v>
      </c>
      <c r="BE93" s="7">
        <v>1.566095232963562</v>
      </c>
      <c r="BF93" s="7">
        <v>1.619357943534851</v>
      </c>
      <c r="BG93" s="7">
        <v>1.6700842380523682</v>
      </c>
      <c r="BH93" s="7">
        <v>1.7183951139450073</v>
      </c>
      <c r="BI93" s="7">
        <v>1.7644054889678955</v>
      </c>
      <c r="BJ93" s="7">
        <v>1.8082247972488403</v>
      </c>
      <c r="BK93" s="7">
        <v>1.9979395866394043</v>
      </c>
      <c r="BL93" s="7">
        <v>2.1465861797332764</v>
      </c>
      <c r="BM93" s="7">
        <v>2.263054609298706</v>
      </c>
      <c r="BN93" s="7">
        <v>2.3543107509613037</v>
      </c>
      <c r="BO93" s="7">
        <v>2.4258124828338623</v>
      </c>
      <c r="BP93" s="7">
        <v>2.4818358421325684</v>
      </c>
      <c r="BQ93" s="7">
        <v>2.5257315635681152</v>
      </c>
      <c r="BR93" s="7">
        <v>2.5601251125335693</v>
      </c>
      <c r="BS93" s="7">
        <v>2.58707332611084</v>
      </c>
    </row>
    <row r="94" spans="1:71" ht="12.75">
      <c r="A94" s="405" t="s">
        <v>48</v>
      </c>
      <c r="B94" s="7">
        <v>0.12915612757205963</v>
      </c>
      <c r="C94" s="7">
        <v>0.2565961182117462</v>
      </c>
      <c r="D94" s="7">
        <v>0.384068101644516</v>
      </c>
      <c r="E94" s="7">
        <v>0.5104845762252808</v>
      </c>
      <c r="F94" s="7">
        <v>0.6357318162918091</v>
      </c>
      <c r="G94" s="7">
        <v>0.7583033442497253</v>
      </c>
      <c r="H94" s="7">
        <v>0.7465377449989319</v>
      </c>
      <c r="I94" s="7">
        <v>0.9933186769485474</v>
      </c>
      <c r="J94" s="7">
        <v>1.1044243574142456</v>
      </c>
      <c r="K94" s="7">
        <v>1.2113667726516724</v>
      </c>
      <c r="L94" s="7">
        <v>1.1260418891906738</v>
      </c>
      <c r="M94" s="7">
        <v>1.4134010076522827</v>
      </c>
      <c r="N94" s="7">
        <v>1.5083980560302734</v>
      </c>
      <c r="O94" s="7">
        <v>1.5998543500900269</v>
      </c>
      <c r="P94" s="7">
        <v>1.6878448724746704</v>
      </c>
      <c r="Q94" s="7">
        <v>1.7720674276351929</v>
      </c>
      <c r="R94" s="7">
        <v>1.8527084589004517</v>
      </c>
      <c r="S94" s="7">
        <v>1.9299546480178833</v>
      </c>
      <c r="T94" s="7">
        <v>2.003981113433838</v>
      </c>
      <c r="U94" s="7">
        <v>2.0747878551483154</v>
      </c>
      <c r="V94" s="7">
        <v>2.1425929069519043</v>
      </c>
      <c r="W94" s="7">
        <v>2.2071690559387207</v>
      </c>
      <c r="X94" s="7">
        <v>2.268670082092285</v>
      </c>
      <c r="Y94" s="7">
        <v>2.327242612838745</v>
      </c>
      <c r="Z94" s="7">
        <v>2.383026123046875</v>
      </c>
      <c r="AA94" s="7">
        <v>2.6245388984680176</v>
      </c>
      <c r="AB94" s="7">
        <v>2.813770294189453</v>
      </c>
      <c r="AC94" s="7">
        <v>2.962038040161133</v>
      </c>
      <c r="AD94" s="7">
        <v>3.07820987701416</v>
      </c>
      <c r="AE94" s="7">
        <v>3.169233560562134</v>
      </c>
      <c r="AF94" s="7">
        <v>3.2405529022216797</v>
      </c>
      <c r="AG94" s="7">
        <v>3.296433448791504</v>
      </c>
      <c r="AH94" s="7">
        <v>3.340217351913452</v>
      </c>
      <c r="AI94" s="7">
        <v>3.374523162841797</v>
      </c>
      <c r="AK94" s="8">
        <v>92</v>
      </c>
      <c r="AL94" s="7">
        <v>0.11201726645231247</v>
      </c>
      <c r="AM94" s="7">
        <v>0.22313451766967773</v>
      </c>
      <c r="AN94" s="7">
        <v>0.33506104350090027</v>
      </c>
      <c r="AO94" s="7">
        <v>0.44667235016822815</v>
      </c>
      <c r="AP94" s="7">
        <v>0.5578193664550781</v>
      </c>
      <c r="AQ94" s="7">
        <v>0.6669621467590332</v>
      </c>
      <c r="AR94" s="7">
        <v>0.7735450267791748</v>
      </c>
      <c r="AS94" s="7">
        <v>0.8770079612731934</v>
      </c>
      <c r="AT94" s="7">
        <v>0.9765133261680603</v>
      </c>
      <c r="AU94" s="7">
        <v>1.0724079608917236</v>
      </c>
      <c r="AV94" s="7">
        <v>1.164687991142273</v>
      </c>
      <c r="AW94" s="7">
        <v>1.2538995742797852</v>
      </c>
      <c r="AX94" s="7">
        <v>1.339353084564209</v>
      </c>
      <c r="AY94" s="7">
        <v>1.421720266342163</v>
      </c>
      <c r="AZ94" s="7">
        <v>1.5010545253753662</v>
      </c>
      <c r="BA94" s="7">
        <v>1.5770329236984253</v>
      </c>
      <c r="BB94" s="7">
        <v>1.649822473526001</v>
      </c>
      <c r="BC94" s="7">
        <v>1.7195910215377808</v>
      </c>
      <c r="BD94" s="7">
        <v>1.7864960432052612</v>
      </c>
      <c r="BE94" s="7">
        <v>1.850520372390747</v>
      </c>
      <c r="BF94" s="7">
        <v>1.9118659496307373</v>
      </c>
      <c r="BG94" s="7">
        <v>1.970290184020996</v>
      </c>
      <c r="BH94" s="7">
        <v>2.025932550430298</v>
      </c>
      <c r="BI94" s="7">
        <v>2.078925132751465</v>
      </c>
      <c r="BJ94" s="7">
        <v>2.129394292831421</v>
      </c>
      <c r="BK94" s="7">
        <v>2.3478991985321045</v>
      </c>
      <c r="BL94" s="7">
        <v>2.519103527069092</v>
      </c>
      <c r="BM94" s="7">
        <v>2.6532466411590576</v>
      </c>
      <c r="BN94" s="7">
        <v>2.7583513259887695</v>
      </c>
      <c r="BO94" s="7">
        <v>2.8407037258148193</v>
      </c>
      <c r="BP94" s="7">
        <v>2.905228853225708</v>
      </c>
      <c r="BQ94" s="7">
        <v>2.9557862281799316</v>
      </c>
      <c r="BR94" s="7">
        <v>2.995398998260498</v>
      </c>
      <c r="BS94" s="7">
        <v>3.0264368057250977</v>
      </c>
    </row>
    <row r="95" spans="1:71" ht="12.75">
      <c r="A95" s="405" t="s">
        <v>862</v>
      </c>
      <c r="B95" s="7">
        <v>0.10458765178918839</v>
      </c>
      <c r="C95" s="7">
        <v>0.20861797034740448</v>
      </c>
      <c r="D95" s="7">
        <v>0.31373050808906555</v>
      </c>
      <c r="E95" s="7">
        <v>0.41880175471305847</v>
      </c>
      <c r="F95" s="7">
        <v>0.5237253308296204</v>
      </c>
      <c r="G95" s="7">
        <v>0.6269419193267822</v>
      </c>
      <c r="H95" s="7">
        <v>0.7465377449989319</v>
      </c>
      <c r="I95" s="7">
        <v>0.8259792327880859</v>
      </c>
      <c r="J95" s="7">
        <v>0.9203808903694153</v>
      </c>
      <c r="K95" s="7">
        <v>1.0114214420318604</v>
      </c>
      <c r="L95" s="7">
        <v>1.1260418891906738</v>
      </c>
      <c r="M95" s="7">
        <v>1.1839011907577515</v>
      </c>
      <c r="N95" s="7">
        <v>1.265167474746704</v>
      </c>
      <c r="O95" s="7">
        <v>1.34355890750885</v>
      </c>
      <c r="P95" s="7">
        <v>1.4191081523895264</v>
      </c>
      <c r="Q95" s="7">
        <v>1.4914782047271729</v>
      </c>
      <c r="R95" s="7">
        <v>1.560832142829895</v>
      </c>
      <c r="S95" s="7">
        <v>1.627327799797058</v>
      </c>
      <c r="T95" s="7">
        <v>1.6911226511001587</v>
      </c>
      <c r="U95" s="7">
        <v>1.7521990537643433</v>
      </c>
      <c r="V95" s="7">
        <v>1.8107209205627441</v>
      </c>
      <c r="W95" s="7">
        <v>1.866456151008606</v>
      </c>
      <c r="X95" s="7">
        <v>1.9195373058319092</v>
      </c>
      <c r="Y95" s="7">
        <v>1.9700907468795776</v>
      </c>
      <c r="Z95" s="7">
        <v>2.0182368755340576</v>
      </c>
      <c r="AA95" s="7">
        <v>2.226684808731079</v>
      </c>
      <c r="AB95" s="7">
        <v>2.3900091648101807</v>
      </c>
      <c r="AC95" s="7">
        <v>2.5179779529571533</v>
      </c>
      <c r="AD95" s="7">
        <v>2.6182451248168945</v>
      </c>
      <c r="AE95" s="7">
        <v>2.6968069076538086</v>
      </c>
      <c r="AF95" s="7">
        <v>2.758362293243408</v>
      </c>
      <c r="AG95" s="7">
        <v>2.8065924644470215</v>
      </c>
      <c r="AH95" s="7">
        <v>2.8443820476531982</v>
      </c>
      <c r="AI95" s="7">
        <v>2.873991012573242</v>
      </c>
      <c r="AK95" s="8">
        <v>93</v>
      </c>
      <c r="AL95" s="7">
        <v>0.08744995296001434</v>
      </c>
      <c r="AM95" s="7">
        <v>0.17515866458415985</v>
      </c>
      <c r="AN95" s="7">
        <v>0.26472681760787964</v>
      </c>
      <c r="AO95" s="7">
        <v>0.35499387979507446</v>
      </c>
      <c r="AP95" s="7">
        <v>0.4458182156085968</v>
      </c>
      <c r="AQ95" s="7">
        <v>0.5356069803237915</v>
      </c>
      <c r="AR95" s="7">
        <v>0.6237472295761108</v>
      </c>
      <c r="AS95" s="7">
        <v>0.7096763849258423</v>
      </c>
      <c r="AT95" s="7">
        <v>0.7924785614013672</v>
      </c>
      <c r="AU95" s="7">
        <v>0.8724719882011414</v>
      </c>
      <c r="AV95" s="7">
        <v>0.9496200680732727</v>
      </c>
      <c r="AW95" s="7">
        <v>1.024410605430603</v>
      </c>
      <c r="AX95" s="7">
        <v>1.0961339473724365</v>
      </c>
      <c r="AY95" s="7">
        <v>1.1654369831085205</v>
      </c>
      <c r="AZ95" s="7">
        <v>1.2323304414749146</v>
      </c>
      <c r="BA95" s="7">
        <v>1.2964569330215454</v>
      </c>
      <c r="BB95" s="7">
        <v>1.3579598665237427</v>
      </c>
      <c r="BC95" s="7">
        <v>1.4169784784317017</v>
      </c>
      <c r="BD95" s="7">
        <v>1.4736522436141968</v>
      </c>
      <c r="BE95" s="7">
        <v>1.5279467105865479</v>
      </c>
      <c r="BF95" s="7">
        <v>1.5800095796585083</v>
      </c>
      <c r="BG95" s="7">
        <v>1.6295933723449707</v>
      </c>
      <c r="BH95" s="7">
        <v>1.6768159866333008</v>
      </c>
      <c r="BI95" s="7">
        <v>1.721789836883545</v>
      </c>
      <c r="BJ95" s="7">
        <v>1.7646222114562988</v>
      </c>
      <c r="BK95" s="7">
        <v>1.950063705444336</v>
      </c>
      <c r="BL95" s="7">
        <v>2.0953619480133057</v>
      </c>
      <c r="BM95" s="7">
        <v>2.209207057952881</v>
      </c>
      <c r="BN95" s="7">
        <v>2.298407793045044</v>
      </c>
      <c r="BO95" s="7">
        <v>2.3682987689971924</v>
      </c>
      <c r="BP95" s="7">
        <v>2.423060178756714</v>
      </c>
      <c r="BQ95" s="7">
        <v>2.4659671783447266</v>
      </c>
      <c r="BR95" s="7">
        <v>2.4995858669281006</v>
      </c>
      <c r="BS95" s="7">
        <v>2.5259273052215576</v>
      </c>
    </row>
    <row r="96" spans="1:71" ht="12.75">
      <c r="A96" s="405" t="s">
        <v>49</v>
      </c>
      <c r="B96" s="7">
        <v>0.11014152318239212</v>
      </c>
      <c r="C96" s="7">
        <v>0.2194000631570816</v>
      </c>
      <c r="D96" s="7">
        <v>0.32906097173690796</v>
      </c>
      <c r="E96" s="7">
        <v>0.43809017539024353</v>
      </c>
      <c r="F96" s="7">
        <v>0.5467974543571472</v>
      </c>
      <c r="G96" s="7">
        <v>0.6536458730697632</v>
      </c>
      <c r="H96" s="7">
        <v>0.746471643447876</v>
      </c>
      <c r="I96" s="7">
        <v>0.8595097064971924</v>
      </c>
      <c r="J96" s="7">
        <v>0.9572002291679382</v>
      </c>
      <c r="K96" s="7">
        <v>1.0514389276504517</v>
      </c>
      <c r="L96" s="7">
        <v>1.125783920288086</v>
      </c>
      <c r="M96" s="7">
        <v>1.2299973964691162</v>
      </c>
      <c r="N96" s="7">
        <v>1.3140889406204224</v>
      </c>
      <c r="O96" s="7">
        <v>1.3952146768569946</v>
      </c>
      <c r="P96" s="7">
        <v>1.4733538627624512</v>
      </c>
      <c r="Q96" s="7">
        <v>1.5481878519058228</v>
      </c>
      <c r="R96" s="7">
        <v>1.6198993921279907</v>
      </c>
      <c r="S96" s="7">
        <v>1.6886305809020996</v>
      </c>
      <c r="T96" s="7">
        <v>1.7545762062072754</v>
      </c>
      <c r="U96" s="7">
        <v>1.8177502155303955</v>
      </c>
      <c r="V96" s="7">
        <v>1.8782349824905396</v>
      </c>
      <c r="W96" s="7">
        <v>1.9358395338058472</v>
      </c>
      <c r="X96" s="7">
        <v>1.9907010793685913</v>
      </c>
      <c r="Y96" s="7">
        <v>2.04295015335083</v>
      </c>
      <c r="Z96" s="7">
        <v>2.0927109718322754</v>
      </c>
      <c r="AA96" s="7">
        <v>2.308150291442871</v>
      </c>
      <c r="AB96" s="7">
        <v>2.47695255279541</v>
      </c>
      <c r="AC96" s="7">
        <v>2.609213352203369</v>
      </c>
      <c r="AD96" s="7">
        <v>2.712843656539917</v>
      </c>
      <c r="AE96" s="7">
        <v>2.7940404415130615</v>
      </c>
      <c r="AF96" s="7">
        <v>2.8576602935791016</v>
      </c>
      <c r="AG96" s="7">
        <v>2.907508134841919</v>
      </c>
      <c r="AH96" s="7">
        <v>2.9465651512145996</v>
      </c>
      <c r="AI96" s="7">
        <v>2.9771673679351807</v>
      </c>
      <c r="AK96" s="8">
        <v>94</v>
      </c>
      <c r="AL96" s="7">
        <v>0.09301271289587021</v>
      </c>
      <c r="AM96" s="7">
        <v>0.18595808744430542</v>
      </c>
      <c r="AN96" s="7">
        <v>0.28008267283439636</v>
      </c>
      <c r="AO96" s="7">
        <v>0.37431538105010986</v>
      </c>
      <c r="AP96" s="7">
        <v>0.4689306914806366</v>
      </c>
      <c r="AQ96" s="7">
        <v>0.5623582601547241</v>
      </c>
      <c r="AR96" s="7">
        <v>0.6539207696914673</v>
      </c>
      <c r="AS96" s="7">
        <v>0.7432671785354614</v>
      </c>
      <c r="AT96" s="7">
        <v>0.8293642401695251</v>
      </c>
      <c r="AU96" s="7">
        <v>0.9125615358352661</v>
      </c>
      <c r="AV96" s="7">
        <v>0.9928404092788696</v>
      </c>
      <c r="AW96" s="7">
        <v>1.070589542388916</v>
      </c>
      <c r="AX96" s="7">
        <v>1.1451431512832642</v>
      </c>
      <c r="AY96" s="7">
        <v>1.217185139656067</v>
      </c>
      <c r="AZ96" s="7">
        <v>1.2866730690002441</v>
      </c>
      <c r="BA96" s="7">
        <v>1.353267788887024</v>
      </c>
      <c r="BB96" s="7">
        <v>1.4171323776245117</v>
      </c>
      <c r="BC96" s="7">
        <v>1.4783902168273926</v>
      </c>
      <c r="BD96" s="7">
        <v>1.537218451499939</v>
      </c>
      <c r="BE96" s="7">
        <v>1.5936139822006226</v>
      </c>
      <c r="BF96" s="7">
        <v>1.6476432085037231</v>
      </c>
      <c r="BG96" s="7">
        <v>1.6990994215011597</v>
      </c>
      <c r="BH96" s="7">
        <v>1.748105525970459</v>
      </c>
      <c r="BI96" s="7">
        <v>1.7947778701782227</v>
      </c>
      <c r="BJ96" s="7">
        <v>1.8392277956008911</v>
      </c>
      <c r="BK96" s="7">
        <v>2.031672477722168</v>
      </c>
      <c r="BL96" s="7">
        <v>2.1824581623077393</v>
      </c>
      <c r="BM96" s="7">
        <v>2.300602674484253</v>
      </c>
      <c r="BN96" s="7">
        <v>2.393171787261963</v>
      </c>
      <c r="BO96" s="7">
        <v>2.465702533721924</v>
      </c>
      <c r="BP96" s="7">
        <v>2.5225319862365723</v>
      </c>
      <c r="BQ96" s="7">
        <v>2.567059278488159</v>
      </c>
      <c r="BR96" s="7">
        <v>2.601947784423828</v>
      </c>
      <c r="BS96" s="7">
        <v>2.6292836666107178</v>
      </c>
    </row>
    <row r="97" spans="1:71" ht="12.75">
      <c r="A97" s="405" t="s">
        <v>50</v>
      </c>
      <c r="B97" s="7">
        <v>0.10871823877096176</v>
      </c>
      <c r="C97" s="7">
        <v>0.21663647890090942</v>
      </c>
      <c r="D97" s="7">
        <v>0.3251197338104248</v>
      </c>
      <c r="E97" s="7">
        <v>0.4331245422363281</v>
      </c>
      <c r="F97" s="7">
        <v>0.5408542156219482</v>
      </c>
      <c r="G97" s="7">
        <v>0.6467584371566772</v>
      </c>
      <c r="H97" s="7">
        <v>0.7463690042495728</v>
      </c>
      <c r="I97" s="7">
        <v>0.8507935404777527</v>
      </c>
      <c r="J97" s="7">
        <v>0.9475927352905273</v>
      </c>
      <c r="K97" s="7">
        <v>1.040958285331726</v>
      </c>
      <c r="L97" s="7">
        <v>1.1253827810287476</v>
      </c>
      <c r="M97" s="7">
        <v>1.2178475856781006</v>
      </c>
      <c r="N97" s="7">
        <v>1.3011510372161865</v>
      </c>
      <c r="O97" s="7">
        <v>1.3815252780914307</v>
      </c>
      <c r="P97" s="7">
        <v>1.458948016166687</v>
      </c>
      <c r="Q97" s="7">
        <v>1.533105492591858</v>
      </c>
      <c r="R97" s="7">
        <v>1.6041628122329712</v>
      </c>
      <c r="S97" s="7">
        <v>1.6722718477249146</v>
      </c>
      <c r="T97" s="7">
        <v>1.7376229763031006</v>
      </c>
      <c r="U97" s="7">
        <v>1.8002209663391113</v>
      </c>
      <c r="V97" s="7">
        <v>1.860155701637268</v>
      </c>
      <c r="W97" s="7">
        <v>1.917236328125</v>
      </c>
      <c r="X97" s="7">
        <v>1.9715988636016846</v>
      </c>
      <c r="Y97" s="7">
        <v>2.0233726501464844</v>
      </c>
      <c r="Z97" s="7">
        <v>2.072680950164795</v>
      </c>
      <c r="AA97" s="7">
        <v>2.286160707473755</v>
      </c>
      <c r="AB97" s="7">
        <v>2.45342755317688</v>
      </c>
      <c r="AC97" s="7">
        <v>2.5844855308532715</v>
      </c>
      <c r="AD97" s="7">
        <v>2.6871728897094727</v>
      </c>
      <c r="AE97" s="7">
        <v>2.7676312923431396</v>
      </c>
      <c r="AF97" s="7">
        <v>2.8306725025177</v>
      </c>
      <c r="AG97" s="7">
        <v>2.8800668716430664</v>
      </c>
      <c r="AH97" s="7">
        <v>2.918768882751465</v>
      </c>
      <c r="AI97" s="7">
        <v>2.9490926265716553</v>
      </c>
      <c r="AK97" s="8">
        <v>95</v>
      </c>
      <c r="AL97" s="7">
        <v>0.09158703684806824</v>
      </c>
      <c r="AM97" s="7">
        <v>0.18318985402584076</v>
      </c>
      <c r="AN97" s="7">
        <v>0.27613458037376404</v>
      </c>
      <c r="AO97" s="7">
        <v>0.36934083700180054</v>
      </c>
      <c r="AP97" s="7">
        <v>0.4629766345024109</v>
      </c>
      <c r="AQ97" s="7">
        <v>0.555458128452301</v>
      </c>
      <c r="AR97" s="7">
        <v>0.6460968852043152</v>
      </c>
      <c r="AS97" s="7">
        <v>0.7345348596572876</v>
      </c>
      <c r="AT97" s="7">
        <v>0.8197389245033264</v>
      </c>
      <c r="AU97" s="7">
        <v>0.9020616412162781</v>
      </c>
      <c r="AV97" s="7">
        <v>0.9814844727516174</v>
      </c>
      <c r="AW97" s="7">
        <v>1.058417558670044</v>
      </c>
      <c r="AX97" s="7">
        <v>1.1321816444396973</v>
      </c>
      <c r="AY97" s="7">
        <v>1.2034708261489868</v>
      </c>
      <c r="AZ97" s="7">
        <v>1.272241234779358</v>
      </c>
      <c r="BA97" s="7">
        <v>1.3381582498550415</v>
      </c>
      <c r="BB97" s="7">
        <v>1.4013676643371582</v>
      </c>
      <c r="BC97" s="7">
        <v>1.4620022773742676</v>
      </c>
      <c r="BD97" s="7">
        <v>1.5202351808547974</v>
      </c>
      <c r="BE97" s="7">
        <v>1.5760537385940552</v>
      </c>
      <c r="BF97" s="7">
        <v>1.629531741142273</v>
      </c>
      <c r="BG97" s="7">
        <v>1.6804633140563965</v>
      </c>
      <c r="BH97" s="7">
        <v>1.7289694547653198</v>
      </c>
      <c r="BI97" s="7">
        <v>1.7751659154891968</v>
      </c>
      <c r="BJ97" s="7">
        <v>1.8191624879837036</v>
      </c>
      <c r="BK97" s="7">
        <v>2.0096445083618164</v>
      </c>
      <c r="BL97" s="7">
        <v>2.1588921546936035</v>
      </c>
      <c r="BM97" s="7">
        <v>2.275831699371338</v>
      </c>
      <c r="BN97" s="7">
        <v>2.3674569129943848</v>
      </c>
      <c r="BO97" s="7">
        <v>2.4392478466033936</v>
      </c>
      <c r="BP97" s="7">
        <v>2.495497703552246</v>
      </c>
      <c r="BQ97" s="7">
        <v>2.5395710468292236</v>
      </c>
      <c r="BR97" s="7">
        <v>2.574103593826294</v>
      </c>
      <c r="BS97" s="7">
        <v>2.601161003112793</v>
      </c>
    </row>
    <row r="98" spans="1:71" ht="12.75">
      <c r="A98" s="405" t="s">
        <v>51</v>
      </c>
      <c r="B98" s="7">
        <v>0.10462121665477753</v>
      </c>
      <c r="C98" s="7">
        <v>0.2086866945028305</v>
      </c>
      <c r="D98" s="7">
        <v>0.3138126730918884</v>
      </c>
      <c r="E98" s="7">
        <v>0.4188927710056305</v>
      </c>
      <c r="F98" s="7">
        <v>0.523823082447052</v>
      </c>
      <c r="G98" s="7">
        <v>0.6270477771759033</v>
      </c>
      <c r="H98" s="7">
        <v>0.745811402797699</v>
      </c>
      <c r="I98" s="7">
        <v>0.8260234594345093</v>
      </c>
      <c r="J98" s="7">
        <v>0.9203879833221436</v>
      </c>
      <c r="K98" s="7">
        <v>1.0113857984542847</v>
      </c>
      <c r="L98" s="7">
        <v>1.1251230239868164</v>
      </c>
      <c r="M98" s="7">
        <v>1.1837718486785889</v>
      </c>
      <c r="N98" s="7">
        <v>1.2649824619293213</v>
      </c>
      <c r="O98" s="7">
        <v>1.3433316946029663</v>
      </c>
      <c r="P98" s="7">
        <v>1.4188380241394043</v>
      </c>
      <c r="Q98" s="7">
        <v>1.4911755323410034</v>
      </c>
      <c r="R98" s="7">
        <v>1.5604896545410156</v>
      </c>
      <c r="S98" s="7">
        <v>1.626945972442627</v>
      </c>
      <c r="T98" s="7">
        <v>1.690706491470337</v>
      </c>
      <c r="U98" s="7">
        <v>1.7517529726028442</v>
      </c>
      <c r="V98" s="7">
        <v>1.8102376461029053</v>
      </c>
      <c r="W98" s="7">
        <v>1.8659372329711914</v>
      </c>
      <c r="X98" s="7">
        <v>1.9189845323562622</v>
      </c>
      <c r="Y98" s="7">
        <v>1.9695056676864624</v>
      </c>
      <c r="Z98" s="7">
        <v>2.0176212787628174</v>
      </c>
      <c r="AA98" s="7">
        <v>2.225935935974121</v>
      </c>
      <c r="AB98" s="7">
        <v>2.3891561031341553</v>
      </c>
      <c r="AC98" s="7">
        <v>2.517043352127075</v>
      </c>
      <c r="AD98" s="7">
        <v>2.617246389389038</v>
      </c>
      <c r="AE98" s="7">
        <v>2.695758104324341</v>
      </c>
      <c r="AF98" s="7">
        <v>2.7572741508483887</v>
      </c>
      <c r="AG98" s="7">
        <v>2.805473566055298</v>
      </c>
      <c r="AH98" s="7">
        <v>2.8432390689849854</v>
      </c>
      <c r="AI98" s="7">
        <v>2.8728291988372803</v>
      </c>
      <c r="AK98" s="8">
        <v>96</v>
      </c>
      <c r="AL98" s="7">
        <v>0.08748352527618408</v>
      </c>
      <c r="AM98" s="7">
        <v>0.17522738873958588</v>
      </c>
      <c r="AN98" s="7">
        <v>0.2648089528083801</v>
      </c>
      <c r="AO98" s="7">
        <v>0.3550848662853241</v>
      </c>
      <c r="AP98" s="7">
        <v>0.44591593742370605</v>
      </c>
      <c r="AQ98" s="7">
        <v>0.5357127785682678</v>
      </c>
      <c r="AR98" s="7">
        <v>0.6238148212432861</v>
      </c>
      <c r="AS98" s="7">
        <v>0.7097205519676208</v>
      </c>
      <c r="AT98" s="7">
        <v>0.7924855947494507</v>
      </c>
      <c r="AU98" s="7">
        <v>0.8724362850189209</v>
      </c>
      <c r="AV98" s="7">
        <v>0.9495376348495483</v>
      </c>
      <c r="AW98" s="7">
        <v>1.0242812633514404</v>
      </c>
      <c r="AX98" s="7">
        <v>1.0959490537643433</v>
      </c>
      <c r="AY98" s="7">
        <v>1.1652097702026367</v>
      </c>
      <c r="AZ98" s="7">
        <v>1.2320603132247925</v>
      </c>
      <c r="BA98" s="7">
        <v>1.296154260635376</v>
      </c>
      <c r="BB98" s="7">
        <v>1.3576173782348633</v>
      </c>
      <c r="BC98" s="7">
        <v>1.4165966510772705</v>
      </c>
      <c r="BD98" s="7">
        <v>1.473236083984375</v>
      </c>
      <c r="BE98" s="7">
        <v>1.5275006294250488</v>
      </c>
      <c r="BF98" s="7">
        <v>1.5795261859893799</v>
      </c>
      <c r="BG98" s="7">
        <v>1.6290744543075562</v>
      </c>
      <c r="BH98" s="7">
        <v>1.6762632131576538</v>
      </c>
      <c r="BI98" s="7">
        <v>1.7212047576904297</v>
      </c>
      <c r="BJ98" s="7">
        <v>1.7640063762664795</v>
      </c>
      <c r="BK98" s="7">
        <v>1.949314832687378</v>
      </c>
      <c r="BL98" s="7">
        <v>2.0945088863372803</v>
      </c>
      <c r="BM98" s="7">
        <v>2.2082724571228027</v>
      </c>
      <c r="BN98" s="7">
        <v>2.2974090576171875</v>
      </c>
      <c r="BO98" s="7">
        <v>2.3672499656677246</v>
      </c>
      <c r="BP98" s="7">
        <v>2.4219722747802734</v>
      </c>
      <c r="BQ98" s="7">
        <v>2.464848518371582</v>
      </c>
      <c r="BR98" s="7">
        <v>2.498443126678467</v>
      </c>
      <c r="BS98" s="7">
        <v>2.5247654914855957</v>
      </c>
    </row>
    <row r="99" spans="1:71" ht="12.75">
      <c r="A99" s="405" t="s">
        <v>52</v>
      </c>
      <c r="B99" s="7">
        <v>0.10747206956148148</v>
      </c>
      <c r="C99" s="7">
        <v>0.2142639309167862</v>
      </c>
      <c r="D99" s="7">
        <v>0.32192501425743103</v>
      </c>
      <c r="E99" s="7">
        <v>0.42933616042137146</v>
      </c>
      <c r="F99" s="7">
        <v>0.5365115404129028</v>
      </c>
      <c r="G99" s="7">
        <v>0.6419176459312439</v>
      </c>
      <c r="H99" s="7">
        <v>0.745811402797699</v>
      </c>
      <c r="I99" s="7">
        <v>0.8450976014137268</v>
      </c>
      <c r="J99" s="7">
        <v>0.9415014982223511</v>
      </c>
      <c r="K99" s="7">
        <v>1.034472942352295</v>
      </c>
      <c r="L99" s="7">
        <v>1.1251230239868164</v>
      </c>
      <c r="M99" s="7">
        <v>1.2105785608291626</v>
      </c>
      <c r="N99" s="7">
        <v>1.2935535907745361</v>
      </c>
      <c r="O99" s="7">
        <v>1.3736144304275513</v>
      </c>
      <c r="P99" s="7">
        <v>1.450726866722107</v>
      </c>
      <c r="Q99" s="7">
        <v>1.5246059894561768</v>
      </c>
      <c r="R99" s="7">
        <v>1.5954071283340454</v>
      </c>
      <c r="S99" s="7">
        <v>1.6632815599441528</v>
      </c>
      <c r="T99" s="7">
        <v>1.7283909320831299</v>
      </c>
      <c r="U99" s="7">
        <v>1.790724515914917</v>
      </c>
      <c r="V99" s="7">
        <v>1.8504371643066406</v>
      </c>
      <c r="W99" s="7">
        <v>1.9073063135147095</v>
      </c>
      <c r="X99" s="7">
        <v>1.9614675045013428</v>
      </c>
      <c r="Y99" s="7">
        <v>2.013049364089966</v>
      </c>
      <c r="Z99" s="7">
        <v>2.0621752738952637</v>
      </c>
      <c r="AA99" s="7">
        <v>2.2748639583587646</v>
      </c>
      <c r="AB99" s="7">
        <v>2.441511392593384</v>
      </c>
      <c r="AC99" s="7">
        <v>2.5720839500427246</v>
      </c>
      <c r="AD99" s="7">
        <v>2.674391031265259</v>
      </c>
      <c r="AE99" s="7">
        <v>2.7545509338378906</v>
      </c>
      <c r="AF99" s="7">
        <v>2.8173587322235107</v>
      </c>
      <c r="AG99" s="7">
        <v>2.866570234298706</v>
      </c>
      <c r="AH99" s="7">
        <v>2.9051287174224854</v>
      </c>
      <c r="AI99" s="7">
        <v>2.935340404510498</v>
      </c>
      <c r="AK99" s="8">
        <v>97</v>
      </c>
      <c r="AL99" s="7">
        <v>0.09033705294132233</v>
      </c>
      <c r="AM99" s="7">
        <v>0.1808098405599594</v>
      </c>
      <c r="AN99" s="7">
        <v>0.27292895317077637</v>
      </c>
      <c r="AO99" s="7">
        <v>0.36553820967674255</v>
      </c>
      <c r="AP99" s="7">
        <v>0.45861661434173584</v>
      </c>
      <c r="AQ99" s="7">
        <v>0.5505969524383545</v>
      </c>
      <c r="AR99" s="7">
        <v>0.6408304572105408</v>
      </c>
      <c r="AS99" s="7">
        <v>0.7288129329681396</v>
      </c>
      <c r="AT99" s="7">
        <v>0.8136192560195923</v>
      </c>
      <c r="AU99" s="7">
        <v>0.8955453038215637</v>
      </c>
      <c r="AV99" s="7">
        <v>0.974546492099762</v>
      </c>
      <c r="AW99" s="7">
        <v>1.0511128902435303</v>
      </c>
      <c r="AX99" s="7">
        <v>1.1245466470718384</v>
      </c>
      <c r="AY99" s="7">
        <v>1.195520281791687</v>
      </c>
      <c r="AZ99" s="7">
        <v>1.2639784812927246</v>
      </c>
      <c r="BA99" s="7">
        <v>1.3296152353286743</v>
      </c>
      <c r="BB99" s="7">
        <v>1.3925666809082031</v>
      </c>
      <c r="BC99" s="7">
        <v>1.4529651403427124</v>
      </c>
      <c r="BD99" s="7">
        <v>1.51095449924469</v>
      </c>
      <c r="BE99" s="7">
        <v>1.56650710105896</v>
      </c>
      <c r="BF99" s="7">
        <v>1.6197617053985596</v>
      </c>
      <c r="BG99" s="7">
        <v>1.6704803705215454</v>
      </c>
      <c r="BH99" s="7">
        <v>1.718783974647522</v>
      </c>
      <c r="BI99" s="7">
        <v>1.764787197113037</v>
      </c>
      <c r="BJ99" s="7">
        <v>1.8085999488830566</v>
      </c>
      <c r="BK99" s="7">
        <v>1.9982861280441284</v>
      </c>
      <c r="BL99" s="7">
        <v>2.1469101905822754</v>
      </c>
      <c r="BM99" s="7">
        <v>2.2633612155914307</v>
      </c>
      <c r="BN99" s="7">
        <v>2.3546035289764404</v>
      </c>
      <c r="BO99" s="7">
        <v>2.4260942935943604</v>
      </c>
      <c r="BP99" s="7">
        <v>2.482109308242798</v>
      </c>
      <c r="BQ99" s="7">
        <v>2.52599835395813</v>
      </c>
      <c r="BR99" s="7">
        <v>2.5603866577148438</v>
      </c>
      <c r="BS99" s="7">
        <v>2.5873308181762695</v>
      </c>
    </row>
    <row r="100" spans="1:71" ht="12.75">
      <c r="A100" s="405" t="s">
        <v>53</v>
      </c>
      <c r="B100" s="7">
        <v>0.10748841613531113</v>
      </c>
      <c r="C100" s="7">
        <v>0.21422497928142548</v>
      </c>
      <c r="D100" s="7">
        <v>0.3217354416847229</v>
      </c>
      <c r="E100" s="7">
        <v>0.42889204621315</v>
      </c>
      <c r="F100" s="7">
        <v>0.5358231663703918</v>
      </c>
      <c r="G100" s="7">
        <v>0.6409401297569275</v>
      </c>
      <c r="H100" s="7">
        <v>0.7457274794578552</v>
      </c>
      <c r="I100" s="7">
        <v>0.8435361385345459</v>
      </c>
      <c r="J100" s="7">
        <v>0.9396315217018127</v>
      </c>
      <c r="K100" s="7">
        <v>1.0323090553283691</v>
      </c>
      <c r="L100" s="7">
        <v>1.1249619722366333</v>
      </c>
      <c r="M100" s="7">
        <v>1.2079108953475952</v>
      </c>
      <c r="N100" s="7">
        <v>1.2906080484390259</v>
      </c>
      <c r="O100" s="7">
        <v>1.3703687191009521</v>
      </c>
      <c r="P100" s="7">
        <v>1.4472264051437378</v>
      </c>
      <c r="Q100" s="7">
        <v>1.52082097530365</v>
      </c>
      <c r="R100" s="7">
        <v>1.591349482536316</v>
      </c>
      <c r="S100" s="7">
        <v>1.6589468717575073</v>
      </c>
      <c r="T100" s="7">
        <v>1.7238085269927979</v>
      </c>
      <c r="U100" s="7">
        <v>1.7859176397323608</v>
      </c>
      <c r="V100" s="7">
        <v>1.8454034328460693</v>
      </c>
      <c r="W100" s="7">
        <v>1.9020566940307617</v>
      </c>
      <c r="X100" s="7">
        <v>1.9560121297836304</v>
      </c>
      <c r="Y100" s="7">
        <v>2.0073983669281006</v>
      </c>
      <c r="Z100" s="7">
        <v>2.056337356567383</v>
      </c>
      <c r="AA100" s="7">
        <v>2.268218517303467</v>
      </c>
      <c r="AB100" s="7">
        <v>2.4342329502105713</v>
      </c>
      <c r="AC100" s="7">
        <v>2.564309597015381</v>
      </c>
      <c r="AD100" s="7">
        <v>2.6662280559539795</v>
      </c>
      <c r="AE100" s="7">
        <v>2.7460837364196777</v>
      </c>
      <c r="AF100" s="7">
        <v>2.8086531162261963</v>
      </c>
      <c r="AG100" s="7">
        <v>2.857677459716797</v>
      </c>
      <c r="AH100" s="7">
        <v>2.896089553833008</v>
      </c>
      <c r="AI100" s="7">
        <v>2.9261865615844727</v>
      </c>
      <c r="AK100" s="8">
        <v>98</v>
      </c>
      <c r="AL100" s="7">
        <v>0.09035512804985046</v>
      </c>
      <c r="AM100" s="7">
        <v>0.1807742863893509</v>
      </c>
      <c r="AN100" s="7">
        <v>0.2727443277835846</v>
      </c>
      <c r="AO100" s="7">
        <v>0.36510056257247925</v>
      </c>
      <c r="AP100" s="7">
        <v>0.45793604850769043</v>
      </c>
      <c r="AQ100" s="7">
        <v>0.5496286749839783</v>
      </c>
      <c r="AR100" s="7">
        <v>0.6395604610443115</v>
      </c>
      <c r="AS100" s="7">
        <v>0.7272632122039795</v>
      </c>
      <c r="AT100" s="7">
        <v>0.8117620944976807</v>
      </c>
      <c r="AU100" s="7">
        <v>0.8933953642845154</v>
      </c>
      <c r="AV100" s="7">
        <v>0.9721623659133911</v>
      </c>
      <c r="AW100" s="7">
        <v>1.0484614372253418</v>
      </c>
      <c r="AX100" s="7">
        <v>1.1216181516647339</v>
      </c>
      <c r="AY100" s="7">
        <v>1.1922926902770996</v>
      </c>
      <c r="AZ100" s="7">
        <v>1.2604968547821045</v>
      </c>
      <c r="BA100" s="7">
        <v>1.325850009918213</v>
      </c>
      <c r="BB100" s="7">
        <v>1.388529658317566</v>
      </c>
      <c r="BC100" s="7">
        <v>1.4486517906188965</v>
      </c>
      <c r="BD100" s="7">
        <v>1.5063941478729248</v>
      </c>
      <c r="BE100" s="7">
        <v>1.5617231130599976</v>
      </c>
      <c r="BF100" s="7">
        <v>1.6147516965866089</v>
      </c>
      <c r="BG100" s="7">
        <v>1.6652549505233765</v>
      </c>
      <c r="BH100" s="7">
        <v>1.7133533954620361</v>
      </c>
      <c r="BI100" s="7">
        <v>1.7591614723205566</v>
      </c>
      <c r="BJ100" s="7">
        <v>1.8027881383895874</v>
      </c>
      <c r="BK100" s="7">
        <v>1.991668939590454</v>
      </c>
      <c r="BL100" s="7">
        <v>2.139662027359009</v>
      </c>
      <c r="BM100" s="7">
        <v>2.2556185722351074</v>
      </c>
      <c r="BN100" s="7">
        <v>2.346473455429077</v>
      </c>
      <c r="BO100" s="7">
        <v>2.417660713195801</v>
      </c>
      <c r="BP100" s="7">
        <v>2.473437786102295</v>
      </c>
      <c r="BQ100" s="7">
        <v>2.5171406269073486</v>
      </c>
      <c r="BR100" s="7">
        <v>2.5513830184936523</v>
      </c>
      <c r="BS100" s="7">
        <v>2.5782127380371094</v>
      </c>
    </row>
    <row r="101" spans="1:71" ht="12.75">
      <c r="A101" s="405" t="s">
        <v>54</v>
      </c>
      <c r="B101" s="7">
        <v>0.10372848063707352</v>
      </c>
      <c r="C101" s="7">
        <v>0.20696978271007538</v>
      </c>
      <c r="D101" s="7">
        <v>0.3114403486251831</v>
      </c>
      <c r="E101" s="7">
        <v>0.41600897908210754</v>
      </c>
      <c r="F101" s="7">
        <v>0.5204623937606812</v>
      </c>
      <c r="G101" s="7">
        <v>0.6232272982597351</v>
      </c>
      <c r="H101" s="7">
        <v>0.7456941604614258</v>
      </c>
      <c r="I101" s="7">
        <v>0.8214004039764404</v>
      </c>
      <c r="J101" s="7">
        <v>0.9153761863708496</v>
      </c>
      <c r="K101" s="7">
        <v>1.005990743637085</v>
      </c>
      <c r="L101" s="7">
        <v>1.1248701810836792</v>
      </c>
      <c r="M101" s="7">
        <v>1.1776751279830933</v>
      </c>
      <c r="N101" s="7">
        <v>1.258571743965149</v>
      </c>
      <c r="O101" s="7">
        <v>1.3366113901138306</v>
      </c>
      <c r="P101" s="7">
        <v>1.4118224382400513</v>
      </c>
      <c r="Q101" s="7">
        <v>1.4838773012161255</v>
      </c>
      <c r="R101" s="7">
        <v>1.5529258251190186</v>
      </c>
      <c r="S101" s="7">
        <v>1.619134783744812</v>
      </c>
      <c r="T101" s="7">
        <v>1.6826547384262085</v>
      </c>
      <c r="U101" s="7">
        <v>1.743452548980713</v>
      </c>
      <c r="V101" s="7">
        <v>1.8017191886901855</v>
      </c>
      <c r="W101" s="7">
        <v>1.8572111129760742</v>
      </c>
      <c r="X101" s="7">
        <v>1.9100606441497803</v>
      </c>
      <c r="Y101" s="7">
        <v>1.9603935480117798</v>
      </c>
      <c r="Z101" s="7">
        <v>2.0083296298980713</v>
      </c>
      <c r="AA101" s="7">
        <v>2.215867757797241</v>
      </c>
      <c r="AB101" s="7">
        <v>2.378479242324829</v>
      </c>
      <c r="AC101" s="7">
        <v>2.505889654159546</v>
      </c>
      <c r="AD101" s="7">
        <v>2.6057193279266357</v>
      </c>
      <c r="AE101" s="7">
        <v>2.6839382648468018</v>
      </c>
      <c r="AF101" s="7">
        <v>2.745225191116333</v>
      </c>
      <c r="AG101" s="7">
        <v>2.7932450771331787</v>
      </c>
      <c r="AH101" s="7">
        <v>2.830869674682617</v>
      </c>
      <c r="AI101" s="7">
        <v>2.860349655151367</v>
      </c>
      <c r="AK101" s="8">
        <v>99</v>
      </c>
      <c r="AL101" s="7">
        <v>0.08658896386623383</v>
      </c>
      <c r="AM101" s="7">
        <v>0.17350691556930542</v>
      </c>
      <c r="AN101" s="7">
        <v>0.26243141293525696</v>
      </c>
      <c r="AO101" s="7">
        <v>0.35219427943229675</v>
      </c>
      <c r="AP101" s="7">
        <v>0.4425469934940338</v>
      </c>
      <c r="AQ101" s="7">
        <v>0.531882643699646</v>
      </c>
      <c r="AR101" s="7">
        <v>0.6195922493934631</v>
      </c>
      <c r="AS101" s="7">
        <v>0.7050852179527283</v>
      </c>
      <c r="AT101" s="7">
        <v>0.7874602675437927</v>
      </c>
      <c r="AU101" s="7">
        <v>0.8670265078544617</v>
      </c>
      <c r="AV101" s="7">
        <v>0.9437583088874817</v>
      </c>
      <c r="AW101" s="7">
        <v>1.0181676149368286</v>
      </c>
      <c r="AX101" s="7">
        <v>1.0895203351974487</v>
      </c>
      <c r="AY101" s="7">
        <v>1.1584705114364624</v>
      </c>
      <c r="AZ101" s="7">
        <v>1.225024938583374</v>
      </c>
      <c r="BA101" s="7">
        <v>1.2888352870941162</v>
      </c>
      <c r="BB101" s="7">
        <v>1.350032091140747</v>
      </c>
      <c r="BC101" s="7">
        <v>1.40876305103302</v>
      </c>
      <c r="BD101" s="7">
        <v>1.4651612043380737</v>
      </c>
      <c r="BE101" s="7">
        <v>1.5191763639450073</v>
      </c>
      <c r="BF101" s="7">
        <v>1.5709832906723022</v>
      </c>
      <c r="BG101" s="7">
        <v>1.6203230619430542</v>
      </c>
      <c r="BH101" s="7">
        <v>1.6673134565353394</v>
      </c>
      <c r="BI101" s="7">
        <v>1.7120661735534668</v>
      </c>
      <c r="BJ101" s="7">
        <v>1.754687786102295</v>
      </c>
      <c r="BK101" s="7">
        <v>1.9392173290252686</v>
      </c>
      <c r="BL101" s="7">
        <v>2.083801031112671</v>
      </c>
      <c r="BM101" s="7">
        <v>2.1970860958099365</v>
      </c>
      <c r="BN101" s="7">
        <v>2.2858481407165527</v>
      </c>
      <c r="BO101" s="7">
        <v>2.3553953170776367</v>
      </c>
      <c r="BP101" s="7">
        <v>2.4098875522613525</v>
      </c>
      <c r="BQ101" s="7">
        <v>2.4525835514068604</v>
      </c>
      <c r="BR101" s="7">
        <v>2.486037015914917</v>
      </c>
      <c r="BS101" s="7">
        <v>2.5122487545013428</v>
      </c>
    </row>
    <row r="102" spans="1:71" ht="12.75">
      <c r="A102" s="405" t="s">
        <v>55</v>
      </c>
      <c r="B102" s="7">
        <v>0.10409539937973022</v>
      </c>
      <c r="C102" s="7">
        <v>0.20763066411018372</v>
      </c>
      <c r="D102" s="7">
        <v>0.3122967481613159</v>
      </c>
      <c r="E102" s="7">
        <v>0.4169861674308777</v>
      </c>
      <c r="F102" s="7">
        <v>0.5215569734573364</v>
      </c>
      <c r="G102" s="7">
        <v>0.6243869662284851</v>
      </c>
      <c r="H102" s="7">
        <v>0.7453717589378357</v>
      </c>
      <c r="I102" s="7">
        <v>0.8226627111434937</v>
      </c>
      <c r="J102" s="7">
        <v>0.9166764616966248</v>
      </c>
      <c r="K102" s="7">
        <v>1.0073360204696655</v>
      </c>
      <c r="L102" s="7">
        <v>1.1247522830963135</v>
      </c>
      <c r="M102" s="7">
        <v>1.179152488708496</v>
      </c>
      <c r="N102" s="7">
        <v>1.26009202003479</v>
      </c>
      <c r="O102" s="7">
        <v>1.338150143623352</v>
      </c>
      <c r="P102" s="7">
        <v>1.413395643234253</v>
      </c>
      <c r="Q102" s="7">
        <v>1.485469102859497</v>
      </c>
      <c r="R102" s="7">
        <v>1.5545426607131958</v>
      </c>
      <c r="S102" s="7">
        <v>1.6207540035247803</v>
      </c>
      <c r="T102" s="7">
        <v>1.6842796802520752</v>
      </c>
      <c r="U102" s="7">
        <v>1.7450956106185913</v>
      </c>
      <c r="V102" s="7">
        <v>1.8033968210220337</v>
      </c>
      <c r="W102" s="7">
        <v>1.8589218854904175</v>
      </c>
      <c r="X102" s="7">
        <v>1.9118027687072754</v>
      </c>
      <c r="Y102" s="7">
        <v>1.9621654748916626</v>
      </c>
      <c r="Z102" s="7">
        <v>2.010129928588867</v>
      </c>
      <c r="AA102" s="7">
        <v>2.2177915573120117</v>
      </c>
      <c r="AB102" s="7">
        <v>2.3804996013641357</v>
      </c>
      <c r="AC102" s="7">
        <v>2.5079855918884277</v>
      </c>
      <c r="AD102" s="7">
        <v>2.6078743934631348</v>
      </c>
      <c r="AE102" s="7">
        <v>2.6861398220062256</v>
      </c>
      <c r="AF102" s="7">
        <v>2.7474629878997803</v>
      </c>
      <c r="AG102" s="7">
        <v>2.795511245727539</v>
      </c>
      <c r="AH102" s="7">
        <v>2.833158254623413</v>
      </c>
      <c r="AI102" s="7">
        <v>2.8626556396484375</v>
      </c>
      <c r="AK102" s="8">
        <v>100</v>
      </c>
      <c r="AL102" s="7">
        <v>0.08695670962333679</v>
      </c>
      <c r="AM102" s="7">
        <v>0.1741694211959839</v>
      </c>
      <c r="AN102" s="7">
        <v>0.2632901966571808</v>
      </c>
      <c r="AO102" s="7">
        <v>0.3531745672225952</v>
      </c>
      <c r="AP102" s="7">
        <v>0.44364529848098755</v>
      </c>
      <c r="AQ102" s="7">
        <v>0.5330467224121094</v>
      </c>
      <c r="AR102" s="7">
        <v>0.6208142042160034</v>
      </c>
      <c r="AS102" s="7">
        <v>0.7063531279563904</v>
      </c>
      <c r="AT102" s="7">
        <v>0.7887667417526245</v>
      </c>
      <c r="AU102" s="7">
        <v>0.8683785796165466</v>
      </c>
      <c r="AV102" s="7">
        <v>0.945188581943512</v>
      </c>
      <c r="AW102" s="7">
        <v>1.0196527242660522</v>
      </c>
      <c r="AX102" s="7">
        <v>1.0910488367080688</v>
      </c>
      <c r="AY102" s="7">
        <v>1.1600178480148315</v>
      </c>
      <c r="AZ102" s="7">
        <v>1.2266072034835815</v>
      </c>
      <c r="BA102" s="7">
        <v>1.2904366254806519</v>
      </c>
      <c r="BB102" s="7">
        <v>1.3516587018966675</v>
      </c>
      <c r="BC102" s="7">
        <v>1.4103925228118896</v>
      </c>
      <c r="BD102" s="7">
        <v>1.4667967557907104</v>
      </c>
      <c r="BE102" s="7">
        <v>1.5208303928375244</v>
      </c>
      <c r="BF102" s="7">
        <v>1.5726721286773682</v>
      </c>
      <c r="BG102" s="7">
        <v>1.6220452785491943</v>
      </c>
      <c r="BH102" s="7">
        <v>1.6690673828125</v>
      </c>
      <c r="BI102" s="7">
        <v>1.7138502597808838</v>
      </c>
      <c r="BJ102" s="7">
        <v>1.7565007209777832</v>
      </c>
      <c r="BK102" s="7">
        <v>1.9411544799804688</v>
      </c>
      <c r="BL102" s="7">
        <v>2.0858356952667236</v>
      </c>
      <c r="BM102" s="7">
        <v>2.199197292327881</v>
      </c>
      <c r="BN102" s="7">
        <v>2.2880189418792725</v>
      </c>
      <c r="BO102" s="7">
        <v>2.3576130867004395</v>
      </c>
      <c r="BP102" s="7">
        <v>2.412142038345337</v>
      </c>
      <c r="BQ102" s="7">
        <v>2.454866886138916</v>
      </c>
      <c r="BR102" s="7">
        <v>2.488342761993408</v>
      </c>
      <c r="BS102" s="7">
        <v>2.5145721435546875</v>
      </c>
    </row>
    <row r="103" spans="1:71" ht="12.75">
      <c r="A103" s="405" t="s">
        <v>56</v>
      </c>
      <c r="B103" s="7">
        <v>0.10358504205942154</v>
      </c>
      <c r="C103" s="7">
        <v>0.20671139657497406</v>
      </c>
      <c r="D103" s="7">
        <v>0.3111056387424469</v>
      </c>
      <c r="E103" s="7">
        <v>0.4156278669834137</v>
      </c>
      <c r="F103" s="7">
        <v>0.5200365781784058</v>
      </c>
      <c r="G103" s="7">
        <v>0.6227771043777466</v>
      </c>
      <c r="H103" s="7">
        <v>0.7452678084373474</v>
      </c>
      <c r="I103" s="7">
        <v>0.8209120035171509</v>
      </c>
      <c r="J103" s="7">
        <v>0.9148739576339722</v>
      </c>
      <c r="K103" s="7">
        <v>1.0054718255996704</v>
      </c>
      <c r="L103" s="7">
        <v>1.124698519706726</v>
      </c>
      <c r="M103" s="7">
        <v>1.1771066188812256</v>
      </c>
      <c r="N103" s="7">
        <v>1.257987380027771</v>
      </c>
      <c r="O103" s="7">
        <v>1.336020827293396</v>
      </c>
      <c r="P103" s="7">
        <v>1.4112197160720825</v>
      </c>
      <c r="Q103" s="7">
        <v>1.4832684993743896</v>
      </c>
      <c r="R103" s="7">
        <v>1.552308440208435</v>
      </c>
      <c r="S103" s="7">
        <v>1.6185173988342285</v>
      </c>
      <c r="T103" s="7">
        <v>1.6820361614227295</v>
      </c>
      <c r="U103" s="7">
        <v>1.7428280115127563</v>
      </c>
      <c r="V103" s="7">
        <v>1.8010823726654053</v>
      </c>
      <c r="W103" s="7">
        <v>1.8565627336502075</v>
      </c>
      <c r="X103" s="7">
        <v>1.9094010591506958</v>
      </c>
      <c r="Y103" s="7">
        <v>1.9597233533859253</v>
      </c>
      <c r="Z103" s="7">
        <v>2.0076494216918945</v>
      </c>
      <c r="AA103" s="7">
        <v>2.215143918991089</v>
      </c>
      <c r="AB103" s="7">
        <v>2.3777213096618652</v>
      </c>
      <c r="AC103" s="7">
        <v>2.5051047801971436</v>
      </c>
      <c r="AD103" s="7">
        <v>2.6049134731292725</v>
      </c>
      <c r="AE103" s="7">
        <v>2.6831159591674805</v>
      </c>
      <c r="AF103" s="7">
        <v>2.744389533996582</v>
      </c>
      <c r="AG103" s="7">
        <v>2.7923991680145264</v>
      </c>
      <c r="AH103" s="7">
        <v>2.8300158977508545</v>
      </c>
      <c r="AI103" s="7">
        <v>2.859489679336548</v>
      </c>
      <c r="AK103" s="8">
        <v>101</v>
      </c>
      <c r="AL103" s="7">
        <v>0.08644519746303558</v>
      </c>
      <c r="AM103" s="7">
        <v>0.17324788868427277</v>
      </c>
      <c r="AN103" s="7">
        <v>0.26209577918052673</v>
      </c>
      <c r="AO103" s="7">
        <v>0.3518119752407074</v>
      </c>
      <c r="AP103" s="7">
        <v>0.44211968779563904</v>
      </c>
      <c r="AQ103" s="7">
        <v>0.531430721282959</v>
      </c>
      <c r="AR103" s="7">
        <v>0.6191187500953674</v>
      </c>
      <c r="AS103" s="7">
        <v>0.704594612121582</v>
      </c>
      <c r="AT103" s="7">
        <v>0.7869555950164795</v>
      </c>
      <c r="AU103" s="7">
        <v>0.8665050268173218</v>
      </c>
      <c r="AV103" s="7">
        <v>0.9432072043418884</v>
      </c>
      <c r="AW103" s="7">
        <v>1.0175961256027222</v>
      </c>
      <c r="AX103" s="7">
        <v>1.088932752609253</v>
      </c>
      <c r="AY103" s="7">
        <v>1.1578766107559204</v>
      </c>
      <c r="AZ103" s="7">
        <v>1.2244186401367188</v>
      </c>
      <c r="BA103" s="7">
        <v>1.2882227897644043</v>
      </c>
      <c r="BB103" s="7">
        <v>1.3494107723236084</v>
      </c>
      <c r="BC103" s="7">
        <v>1.4081417322158813</v>
      </c>
      <c r="BD103" s="7">
        <v>1.4645384550094604</v>
      </c>
      <c r="BE103" s="7">
        <v>1.5185476541519165</v>
      </c>
      <c r="BF103" s="7">
        <v>1.5703421831130981</v>
      </c>
      <c r="BG103" s="7">
        <v>1.6196702718734741</v>
      </c>
      <c r="BH103" s="7">
        <v>1.666649341583252</v>
      </c>
      <c r="BI103" s="7">
        <v>1.7113914489746094</v>
      </c>
      <c r="BJ103" s="7">
        <v>1.7540029287338257</v>
      </c>
      <c r="BK103" s="7">
        <v>1.938488245010376</v>
      </c>
      <c r="BL103" s="7">
        <v>2.0830373764038086</v>
      </c>
      <c r="BM103" s="7">
        <v>2.1962954998016357</v>
      </c>
      <c r="BN103" s="7">
        <v>2.285036325454712</v>
      </c>
      <c r="BO103" s="7">
        <v>2.354566812515259</v>
      </c>
      <c r="BP103" s="7">
        <v>2.409045934677124</v>
      </c>
      <c r="BQ103" s="7">
        <v>2.4517319202423096</v>
      </c>
      <c r="BR103" s="7">
        <v>2.4851772785186768</v>
      </c>
      <c r="BS103" s="7">
        <v>2.511382579803467</v>
      </c>
    </row>
    <row r="104" spans="1:71" ht="12.75">
      <c r="A104" s="405" t="s">
        <v>57</v>
      </c>
      <c r="B104" s="7">
        <v>0.10370595008134842</v>
      </c>
      <c r="C104" s="7">
        <v>0.20692940056324005</v>
      </c>
      <c r="D104" s="7">
        <v>0.31138724088668823</v>
      </c>
      <c r="E104" s="7">
        <v>0.4159427285194397</v>
      </c>
      <c r="F104" s="7">
        <v>0.5203815698623657</v>
      </c>
      <c r="G104" s="7">
        <v>0.6231353878974915</v>
      </c>
      <c r="H104" s="7">
        <v>0.7450098991394043</v>
      </c>
      <c r="I104" s="7">
        <v>0.8212894201278687</v>
      </c>
      <c r="J104" s="7">
        <v>0.915256142616272</v>
      </c>
      <c r="K104" s="7">
        <v>1.005861520767212</v>
      </c>
      <c r="L104" s="7">
        <v>1.1240798234939575</v>
      </c>
      <c r="M104" s="7">
        <v>1.1775249242782593</v>
      </c>
      <c r="N104" s="7">
        <v>1.2584130764007568</v>
      </c>
      <c r="O104" s="7">
        <v>1.3364440202713013</v>
      </c>
      <c r="P104" s="7">
        <v>1.4116452932357788</v>
      </c>
      <c r="Q104" s="7">
        <v>1.4836900234222412</v>
      </c>
      <c r="R104" s="7">
        <v>1.552729606628418</v>
      </c>
      <c r="S104" s="7">
        <v>1.6189312934875488</v>
      </c>
      <c r="T104" s="7">
        <v>1.68244469165802</v>
      </c>
      <c r="U104" s="7">
        <v>1.743233561515808</v>
      </c>
      <c r="V104" s="7">
        <v>1.8014894723892212</v>
      </c>
      <c r="W104" s="7">
        <v>1.8569713830947876</v>
      </c>
      <c r="X104" s="7">
        <v>1.9098111391067505</v>
      </c>
      <c r="Y104" s="7">
        <v>1.9601348638534546</v>
      </c>
      <c r="Z104" s="7">
        <v>2.0080621242523193</v>
      </c>
      <c r="AA104" s="7">
        <v>2.215562582015991</v>
      </c>
      <c r="AB104" s="7">
        <v>2.3781445026397705</v>
      </c>
      <c r="AC104" s="7">
        <v>2.5055315494537354</v>
      </c>
      <c r="AD104" s="7">
        <v>2.6053431034088135</v>
      </c>
      <c r="AE104" s="7">
        <v>2.6835477352142334</v>
      </c>
      <c r="AF104" s="7">
        <v>2.7448232173919678</v>
      </c>
      <c r="AG104" s="7">
        <v>2.7928342819213867</v>
      </c>
      <c r="AH104" s="7">
        <v>2.8304522037506104</v>
      </c>
      <c r="AI104" s="7">
        <v>2.859926700592041</v>
      </c>
      <c r="AK104" s="8">
        <v>102</v>
      </c>
      <c r="AL104" s="7">
        <v>0.08656637370586395</v>
      </c>
      <c r="AM104" s="7">
        <v>0.17346641421318054</v>
      </c>
      <c r="AN104" s="7">
        <v>0.26237815618515015</v>
      </c>
      <c r="AO104" s="7">
        <v>0.3521278202533722</v>
      </c>
      <c r="AP104" s="7">
        <v>0.4424659013748169</v>
      </c>
      <c r="AQ104" s="7">
        <v>0.5317904353141785</v>
      </c>
      <c r="AR104" s="7">
        <v>0.6194894313812256</v>
      </c>
      <c r="AS104" s="7">
        <v>0.7049738168716431</v>
      </c>
      <c r="AT104" s="7">
        <v>0.7873397469520569</v>
      </c>
      <c r="AU104" s="7">
        <v>0.8668968677520752</v>
      </c>
      <c r="AV104" s="7">
        <v>0.9436174035072327</v>
      </c>
      <c r="AW104" s="7">
        <v>1.0180168151855469</v>
      </c>
      <c r="AX104" s="7">
        <v>1.0893609523773193</v>
      </c>
      <c r="AY104" s="7">
        <v>1.1583025455474854</v>
      </c>
      <c r="AZ104" s="7">
        <v>1.2248470783233643</v>
      </c>
      <c r="BA104" s="7">
        <v>1.2886474132537842</v>
      </c>
      <c r="BB104" s="7">
        <v>1.3498351573944092</v>
      </c>
      <c r="BC104" s="7">
        <v>1.408558964729309</v>
      </c>
      <c r="BD104" s="7">
        <v>1.464950442314148</v>
      </c>
      <c r="BE104" s="7">
        <v>1.5189565420150757</v>
      </c>
      <c r="BF104" s="7">
        <v>1.570752739906311</v>
      </c>
      <c r="BG104" s="7">
        <v>1.6200824975967407</v>
      </c>
      <c r="BH104" s="7">
        <v>1.6670632362365723</v>
      </c>
      <c r="BI104" s="7">
        <v>1.7118067741394043</v>
      </c>
      <c r="BJ104" s="7">
        <v>1.7544195652008057</v>
      </c>
      <c r="BK104" s="7">
        <v>1.9389111995697021</v>
      </c>
      <c r="BL104" s="7">
        <v>2.083465337753296</v>
      </c>
      <c r="BM104" s="7">
        <v>2.1967270374298096</v>
      </c>
      <c r="BN104" s="7">
        <v>2.285470724105835</v>
      </c>
      <c r="BO104" s="7">
        <v>2.355003833770752</v>
      </c>
      <c r="BP104" s="7">
        <v>2.409484624862671</v>
      </c>
      <c r="BQ104" s="7">
        <v>2.452172040939331</v>
      </c>
      <c r="BR104" s="7">
        <v>2.4856185913085938</v>
      </c>
      <c r="BS104" s="7">
        <v>2.5118248462677</v>
      </c>
    </row>
    <row r="105" spans="1:71" ht="12.75">
      <c r="A105" s="405" t="s">
        <v>58</v>
      </c>
      <c r="B105" s="7">
        <v>0.10693363845348358</v>
      </c>
      <c r="C105" s="7">
        <v>0.2130623608827591</v>
      </c>
      <c r="D105" s="7">
        <v>0.3201344311237335</v>
      </c>
      <c r="E105" s="7">
        <v>0.4267611801624298</v>
      </c>
      <c r="F105" s="7">
        <v>0.5332382917404175</v>
      </c>
      <c r="G105" s="7">
        <v>0.6378652453422546</v>
      </c>
      <c r="H105" s="7">
        <v>0.7449485659599304</v>
      </c>
      <c r="I105" s="7">
        <v>0.8396205306053162</v>
      </c>
      <c r="J105" s="7">
        <v>0.9352775812149048</v>
      </c>
      <c r="K105" s="7">
        <v>1.02753484249115</v>
      </c>
      <c r="L105" s="7">
        <v>1.1239936351776123</v>
      </c>
      <c r="M105" s="7">
        <v>1.202376365661621</v>
      </c>
      <c r="N105" s="7">
        <v>1.2846899032592773</v>
      </c>
      <c r="O105" s="7">
        <v>1.364019751548767</v>
      </c>
      <c r="P105" s="7">
        <v>1.4405466318130493</v>
      </c>
      <c r="Q105" s="7">
        <v>1.5137475728988647</v>
      </c>
      <c r="R105" s="7">
        <v>1.5839252471923828</v>
      </c>
      <c r="S105" s="7">
        <v>1.6511307954788208</v>
      </c>
      <c r="T105" s="7">
        <v>1.7156387567520142</v>
      </c>
      <c r="U105" s="7">
        <v>1.777398705482483</v>
      </c>
      <c r="V105" s="7">
        <v>1.8365753889083862</v>
      </c>
      <c r="W105" s="7">
        <v>1.8929340839385986</v>
      </c>
      <c r="X105" s="7">
        <v>1.9466091394424438</v>
      </c>
      <c r="Y105" s="7">
        <v>1.9977281093597412</v>
      </c>
      <c r="Z105" s="7">
        <v>2.046412944793701</v>
      </c>
      <c r="AA105" s="7">
        <v>2.257192611694336</v>
      </c>
      <c r="AB105" s="7">
        <v>2.422344207763672</v>
      </c>
      <c r="AC105" s="7">
        <v>2.5517446994781494</v>
      </c>
      <c r="AD105" s="7">
        <v>2.6531336307525635</v>
      </c>
      <c r="AE105" s="7">
        <v>2.732574224472046</v>
      </c>
      <c r="AF105" s="7">
        <v>2.794818162918091</v>
      </c>
      <c r="AG105" s="7">
        <v>2.843587875366211</v>
      </c>
      <c r="AH105" s="7">
        <v>2.881800413131714</v>
      </c>
      <c r="AI105" s="7">
        <v>2.911740779876709</v>
      </c>
      <c r="AK105" s="8">
        <v>103</v>
      </c>
      <c r="AL105" s="7">
        <v>0.0898003801703453</v>
      </c>
      <c r="AM105" s="7">
        <v>0.1796116977930069</v>
      </c>
      <c r="AN105" s="7">
        <v>0.2711434066295624</v>
      </c>
      <c r="AO105" s="7">
        <v>0.3629697859287262</v>
      </c>
      <c r="AP105" s="7">
        <v>0.4553513526916504</v>
      </c>
      <c r="AQ105" s="7">
        <v>0.5465539693832397</v>
      </c>
      <c r="AR105" s="7">
        <v>0.6361187696456909</v>
      </c>
      <c r="AS105" s="7">
        <v>0.7233477830886841</v>
      </c>
      <c r="AT105" s="7">
        <v>0.807408332824707</v>
      </c>
      <c r="AU105" s="7">
        <v>0.8886213898658752</v>
      </c>
      <c r="AV105" s="7">
        <v>0.9670048356056213</v>
      </c>
      <c r="AW105" s="7">
        <v>1.0429270267486572</v>
      </c>
      <c r="AX105" s="7">
        <v>1.115700125694275</v>
      </c>
      <c r="AY105" s="7">
        <v>1.185943841934204</v>
      </c>
      <c r="AZ105" s="7">
        <v>1.2538172006607056</v>
      </c>
      <c r="BA105" s="7">
        <v>1.3187767267227173</v>
      </c>
      <c r="BB105" s="7">
        <v>1.3811054229736328</v>
      </c>
      <c r="BC105" s="7">
        <v>1.4408358335494995</v>
      </c>
      <c r="BD105" s="7">
        <v>1.4982244968414307</v>
      </c>
      <c r="BE105" s="7">
        <v>1.5532041788101196</v>
      </c>
      <c r="BF105" s="7">
        <v>1.6059235334396362</v>
      </c>
      <c r="BG105" s="7">
        <v>1.656132459640503</v>
      </c>
      <c r="BH105" s="7">
        <v>1.7039504051208496</v>
      </c>
      <c r="BI105" s="7">
        <v>1.7494913339614868</v>
      </c>
      <c r="BJ105" s="7">
        <v>1.7928636074066162</v>
      </c>
      <c r="BK105" s="7">
        <v>1.9806431531906128</v>
      </c>
      <c r="BL105" s="7">
        <v>2.1277732849121094</v>
      </c>
      <c r="BM105" s="7">
        <v>2.243053674697876</v>
      </c>
      <c r="BN105" s="7">
        <v>2.333379030227661</v>
      </c>
      <c r="BO105" s="7">
        <v>2.40415096282959</v>
      </c>
      <c r="BP105" s="7">
        <v>2.4596028327941895</v>
      </c>
      <c r="BQ105" s="7">
        <v>2.5030508041381836</v>
      </c>
      <c r="BR105" s="7">
        <v>2.5370934009552</v>
      </c>
      <c r="BS105" s="7">
        <v>2.5637667179107666</v>
      </c>
    </row>
    <row r="106" spans="1:71" ht="12.75">
      <c r="A106" s="405" t="s">
        <v>59</v>
      </c>
      <c r="B106" s="7">
        <v>0.09994158148765564</v>
      </c>
      <c r="C106" s="7">
        <v>0.1986561417579651</v>
      </c>
      <c r="D106" s="7">
        <v>0.29999983310699463</v>
      </c>
      <c r="E106" s="7">
        <v>0.40020009875297546</v>
      </c>
      <c r="F106" s="7">
        <v>0.50099116563797</v>
      </c>
      <c r="G106" s="7">
        <v>0.599517285823822</v>
      </c>
      <c r="H106" s="7">
        <v>0.7449375987052917</v>
      </c>
      <c r="I106" s="7">
        <v>0.7901114821434021</v>
      </c>
      <c r="J106" s="7">
        <v>0.8799850940704346</v>
      </c>
      <c r="K106" s="7">
        <v>0.9666243195533752</v>
      </c>
      <c r="L106" s="7">
        <v>1.1239936351776123</v>
      </c>
      <c r="M106" s="7">
        <v>1.1311794519424438</v>
      </c>
      <c r="N106" s="7">
        <v>1.20824134349823</v>
      </c>
      <c r="O106" s="7">
        <v>1.281986117362976</v>
      </c>
      <c r="P106" s="7">
        <v>1.353805422782898</v>
      </c>
      <c r="Q106" s="7">
        <v>1.421767234802246</v>
      </c>
      <c r="R106" s="7">
        <v>1.4871374368667603</v>
      </c>
      <c r="S106" s="7">
        <v>1.549243688583374</v>
      </c>
      <c r="T106" s="7">
        <v>1.6090915203094482</v>
      </c>
      <c r="U106" s="7">
        <v>1.6662205457687378</v>
      </c>
      <c r="V106" s="7">
        <v>1.7210783958435059</v>
      </c>
      <c r="W106" s="7">
        <v>1.7733237743377686</v>
      </c>
      <c r="X106" s="7">
        <v>1.8230814933776855</v>
      </c>
      <c r="Y106" s="7">
        <v>1.8704696893692017</v>
      </c>
      <c r="Z106" s="7">
        <v>1.9156012535095215</v>
      </c>
      <c r="AA106" s="7">
        <v>2.1109976768493652</v>
      </c>
      <c r="AB106" s="7">
        <v>2.2640960216522217</v>
      </c>
      <c r="AC106" s="7">
        <v>2.3840525150299072</v>
      </c>
      <c r="AD106" s="7">
        <v>2.478041410446167</v>
      </c>
      <c r="AE106" s="7">
        <v>2.5516841411590576</v>
      </c>
      <c r="AF106" s="7">
        <v>2.6093852519989014</v>
      </c>
      <c r="AG106" s="7">
        <v>2.654595375061035</v>
      </c>
      <c r="AH106" s="7">
        <v>2.690018892288208</v>
      </c>
      <c r="AI106" s="7">
        <v>2.7177741527557373</v>
      </c>
      <c r="AK106" s="8">
        <v>104</v>
      </c>
      <c r="AL106" s="7">
        <v>0.08280757814645767</v>
      </c>
      <c r="AM106" s="7">
        <v>0.1652040332555771</v>
      </c>
      <c r="AN106" s="7">
        <v>0.25100669264793396</v>
      </c>
      <c r="AO106" s="7">
        <v>0.3364059627056122</v>
      </c>
      <c r="AP106" s="7">
        <v>0.4231008291244507</v>
      </c>
      <c r="AQ106" s="7">
        <v>0.5082020163536072</v>
      </c>
      <c r="AR106" s="7">
        <v>0.5925562381744385</v>
      </c>
      <c r="AS106" s="7">
        <v>0.6738337278366089</v>
      </c>
      <c r="AT106" s="7">
        <v>0.7521103620529175</v>
      </c>
      <c r="AU106" s="7">
        <v>0.8277048468589783</v>
      </c>
      <c r="AV106" s="7">
        <v>0.9009636640548706</v>
      </c>
      <c r="AW106" s="7">
        <v>0.9717233777046204</v>
      </c>
      <c r="AX106" s="7">
        <v>1.039244294166565</v>
      </c>
      <c r="AY106" s="7">
        <v>1.1039025783538818</v>
      </c>
      <c r="AZ106" s="7">
        <v>1.1670680046081543</v>
      </c>
      <c r="BA106" s="7">
        <v>1.22678804397583</v>
      </c>
      <c r="BB106" s="7">
        <v>1.2843090295791626</v>
      </c>
      <c r="BC106" s="7">
        <v>1.3389397859573364</v>
      </c>
      <c r="BD106" s="7">
        <v>1.3916680812835693</v>
      </c>
      <c r="BE106" s="7">
        <v>1.4420166015625</v>
      </c>
      <c r="BF106" s="7">
        <v>1.4904167652130127</v>
      </c>
      <c r="BG106" s="7">
        <v>1.5365121364593506</v>
      </c>
      <c r="BH106" s="7">
        <v>1.58041250705719</v>
      </c>
      <c r="BI106" s="7">
        <v>1.6222224235534668</v>
      </c>
      <c r="BJ106" s="7">
        <v>1.6620413064956665</v>
      </c>
      <c r="BK106" s="7">
        <v>1.8344364166259766</v>
      </c>
      <c r="BL106" s="7">
        <v>1.9695124626159668</v>
      </c>
      <c r="BM106" s="7">
        <v>2.075348138809204</v>
      </c>
      <c r="BN106" s="7">
        <v>2.158273220062256</v>
      </c>
      <c r="BO106" s="7">
        <v>2.2232472896575928</v>
      </c>
      <c r="BP106" s="7">
        <v>2.274156093597412</v>
      </c>
      <c r="BQ106" s="7">
        <v>2.31404447555542</v>
      </c>
      <c r="BR106" s="7">
        <v>2.3452980518341064</v>
      </c>
      <c r="BS106" s="7">
        <v>2.369786024093628</v>
      </c>
    </row>
    <row r="107" spans="1:71" ht="12.75">
      <c r="A107" s="405" t="s">
        <v>60</v>
      </c>
      <c r="B107" s="7">
        <v>0.10848735272884369</v>
      </c>
      <c r="C107" s="7">
        <v>0.21626359224319458</v>
      </c>
      <c r="D107" s="7">
        <v>0.32460859417915344</v>
      </c>
      <c r="E107" s="7">
        <v>0.43266335129737854</v>
      </c>
      <c r="F107" s="7">
        <v>0.5404040217399597</v>
      </c>
      <c r="G107" s="7">
        <v>0.6463866233825684</v>
      </c>
      <c r="H107" s="7">
        <v>0.7449375987052917</v>
      </c>
      <c r="I107" s="7">
        <v>0.8506219983100891</v>
      </c>
      <c r="J107" s="7">
        <v>0.9475641846656799</v>
      </c>
      <c r="K107" s="7">
        <v>1.0410698652267456</v>
      </c>
      <c r="L107" s="7">
        <v>1.1235647201538086</v>
      </c>
      <c r="M107" s="7">
        <v>1.2181971073150635</v>
      </c>
      <c r="N107" s="7">
        <v>1.3016775846481323</v>
      </c>
      <c r="O107" s="7">
        <v>1.3822484016418457</v>
      </c>
      <c r="P107" s="7">
        <v>1.459821343421936</v>
      </c>
      <c r="Q107" s="7">
        <v>1.5341864824295044</v>
      </c>
      <c r="R107" s="7">
        <v>1.6054325103759766</v>
      </c>
      <c r="S107" s="7">
        <v>1.6737711429595947</v>
      </c>
      <c r="T107" s="7">
        <v>1.7393145561218262</v>
      </c>
      <c r="U107" s="7">
        <v>1.8021035194396973</v>
      </c>
      <c r="V107" s="7">
        <v>1.8622398376464844</v>
      </c>
      <c r="W107" s="7">
        <v>1.9195126295089722</v>
      </c>
      <c r="X107" s="7">
        <v>1.9740581512451172</v>
      </c>
      <c r="Y107" s="7">
        <v>2.0260062217712402</v>
      </c>
      <c r="Z107" s="7">
        <v>2.0754806995391846</v>
      </c>
      <c r="AA107" s="7">
        <v>2.2896785736083984</v>
      </c>
      <c r="AB107" s="7">
        <v>2.4575085639953613</v>
      </c>
      <c r="AC107" s="7">
        <v>2.589007616043091</v>
      </c>
      <c r="AD107" s="7">
        <v>2.69204044342041</v>
      </c>
      <c r="AE107" s="7">
        <v>2.7727694511413574</v>
      </c>
      <c r="AF107" s="7">
        <v>2.8360226154327393</v>
      </c>
      <c r="AG107" s="7">
        <v>2.8855834007263184</v>
      </c>
      <c r="AH107" s="7">
        <v>2.9244155883789062</v>
      </c>
      <c r="AI107" s="7">
        <v>2.9548416137695312</v>
      </c>
      <c r="AK107" s="8">
        <v>105</v>
      </c>
      <c r="AL107" s="7">
        <v>0.09135425090789795</v>
      </c>
      <c r="AM107" s="7">
        <v>0.18281324207782745</v>
      </c>
      <c r="AN107" s="7">
        <v>0.2756179869174957</v>
      </c>
      <c r="AO107" s="7">
        <v>0.3688725531101227</v>
      </c>
      <c r="AP107" s="7">
        <v>0.46251776814460754</v>
      </c>
      <c r="AQ107" s="7">
        <v>0.5550761222839355</v>
      </c>
      <c r="AR107" s="7">
        <v>0.6457988619804382</v>
      </c>
      <c r="AS107" s="7">
        <v>0.734350323677063</v>
      </c>
      <c r="AT107" s="7">
        <v>0.8196961283683777</v>
      </c>
      <c r="AU107" s="7">
        <v>0.9021576642990112</v>
      </c>
      <c r="AV107" s="7">
        <v>0.9816799163818359</v>
      </c>
      <c r="AW107" s="7">
        <v>1.0587493181228638</v>
      </c>
      <c r="AX107" s="7">
        <v>1.132689356803894</v>
      </c>
      <c r="AY107" s="7">
        <v>1.204174280166626</v>
      </c>
      <c r="AZ107" s="7">
        <v>1.273093819618225</v>
      </c>
      <c r="BA107" s="7">
        <v>1.3392175436019897</v>
      </c>
      <c r="BB107" s="7">
        <v>1.402614712715149</v>
      </c>
      <c r="BC107" s="7">
        <v>1.4634782075881958</v>
      </c>
      <c r="BD107" s="7">
        <v>1.5219025611877441</v>
      </c>
      <c r="BE107" s="7">
        <v>1.577911376953125</v>
      </c>
      <c r="BF107" s="7">
        <v>1.631590485572815</v>
      </c>
      <c r="BG107" s="7">
        <v>1.6827133893966675</v>
      </c>
      <c r="BH107" s="7">
        <v>1.731401801109314</v>
      </c>
      <c r="BI107" s="7">
        <v>1.7777718305587769</v>
      </c>
      <c r="BJ107" s="7">
        <v>1.8219337463378906</v>
      </c>
      <c r="BK107" s="7">
        <v>2.013131856918335</v>
      </c>
      <c r="BL107" s="7">
        <v>2.162940502166748</v>
      </c>
      <c r="BM107" s="7">
        <v>2.2803196907043457</v>
      </c>
      <c r="BN107" s="7">
        <v>2.3722891807556152</v>
      </c>
      <c r="BO107" s="7">
        <v>2.444349765777588</v>
      </c>
      <c r="BP107" s="7">
        <v>2.5008111000061035</v>
      </c>
      <c r="BQ107" s="7">
        <v>2.5450501441955566</v>
      </c>
      <c r="BR107" s="7">
        <v>2.579712390899658</v>
      </c>
      <c r="BS107" s="7">
        <v>2.6068713665008545</v>
      </c>
    </row>
    <row r="108" spans="1:71" ht="12.75">
      <c r="A108" s="405" t="s">
        <v>61</v>
      </c>
      <c r="B108" s="7">
        <v>0.10689209401607513</v>
      </c>
      <c r="C108" s="7">
        <v>0.21298938989639282</v>
      </c>
      <c r="D108" s="7">
        <v>0.32004421949386597</v>
      </c>
      <c r="E108" s="7">
        <v>0.42662513256073</v>
      </c>
      <c r="F108" s="7">
        <v>0.5330567955970764</v>
      </c>
      <c r="G108" s="7">
        <v>0.6376489996910095</v>
      </c>
      <c r="H108" s="7">
        <v>0.7446720600128174</v>
      </c>
      <c r="I108" s="7">
        <v>0.8393369317054749</v>
      </c>
      <c r="J108" s="7">
        <v>0.934964656829834</v>
      </c>
      <c r="K108" s="7">
        <v>1.0271902084350586</v>
      </c>
      <c r="L108" s="7">
        <v>1.1234960556030273</v>
      </c>
      <c r="M108" s="7">
        <v>1.2019621133804321</v>
      </c>
      <c r="N108" s="7">
        <v>1.2842426300048828</v>
      </c>
      <c r="O108" s="7">
        <v>1.3635411262512207</v>
      </c>
      <c r="P108" s="7">
        <v>1.4400362968444824</v>
      </c>
      <c r="Q108" s="7">
        <v>1.5131994485855103</v>
      </c>
      <c r="R108" s="7">
        <v>1.5833436250686646</v>
      </c>
      <c r="S108" s="7">
        <v>1.6505194902420044</v>
      </c>
      <c r="T108" s="7">
        <v>1.7150044441223145</v>
      </c>
      <c r="U108" s="7">
        <v>1.7767325639724731</v>
      </c>
      <c r="V108" s="7">
        <v>1.8358641862869263</v>
      </c>
      <c r="W108" s="7">
        <v>1.89218008518219</v>
      </c>
      <c r="X108" s="7">
        <v>1.9458141326904297</v>
      </c>
      <c r="Y108" s="7">
        <v>1.9968942403793335</v>
      </c>
      <c r="Z108" s="7">
        <v>2.045542001724243</v>
      </c>
      <c r="AA108" s="7">
        <v>2.2561612129211426</v>
      </c>
      <c r="AB108" s="7">
        <v>2.421186923980713</v>
      </c>
      <c r="AC108" s="7">
        <v>2.5504889488220215</v>
      </c>
      <c r="AD108" s="7">
        <v>2.6518006324768066</v>
      </c>
      <c r="AE108" s="7">
        <v>2.7311809062957764</v>
      </c>
      <c r="AF108" s="7">
        <v>2.79337739944458</v>
      </c>
      <c r="AG108" s="7">
        <v>2.8421099185943604</v>
      </c>
      <c r="AH108" s="7">
        <v>2.880293130874634</v>
      </c>
      <c r="AI108" s="7">
        <v>2.9102108478546143</v>
      </c>
      <c r="AK108" s="8">
        <v>106</v>
      </c>
      <c r="AL108" s="7">
        <v>0.08975892513990402</v>
      </c>
      <c r="AM108" s="7">
        <v>0.17953892052173615</v>
      </c>
      <c r="AN108" s="7">
        <v>0.2710534632205963</v>
      </c>
      <c r="AO108" s="7">
        <v>0.362834095954895</v>
      </c>
      <c r="AP108" s="7">
        <v>0.45517027378082275</v>
      </c>
      <c r="AQ108" s="7">
        <v>0.5463382005691528</v>
      </c>
      <c r="AR108" s="7">
        <v>0.6358626484870911</v>
      </c>
      <c r="AS108" s="7">
        <v>0.7230648398399353</v>
      </c>
      <c r="AT108" s="7">
        <v>0.8070961833000183</v>
      </c>
      <c r="AU108" s="7">
        <v>0.888277530670166</v>
      </c>
      <c r="AV108" s="7">
        <v>0.9666261076927185</v>
      </c>
      <c r="AW108" s="7">
        <v>1.0425137281417847</v>
      </c>
      <c r="AX108" s="7">
        <v>1.1152538061141968</v>
      </c>
      <c r="AY108" s="7">
        <v>1.1854662895202637</v>
      </c>
      <c r="AZ108" s="7">
        <v>1.2533079385757446</v>
      </c>
      <c r="BA108" s="7">
        <v>1.3182297945022583</v>
      </c>
      <c r="BB108" s="7">
        <v>1.38052499294281</v>
      </c>
      <c r="BC108" s="7">
        <v>1.4402257204055786</v>
      </c>
      <c r="BD108" s="7">
        <v>1.497591495513916</v>
      </c>
      <c r="BE108" s="7">
        <v>1.5525394678115845</v>
      </c>
      <c r="BF108" s="7">
        <v>1.6052137613296509</v>
      </c>
      <c r="BG108" s="7">
        <v>1.6553796529769897</v>
      </c>
      <c r="BH108" s="7">
        <v>1.70315682888031</v>
      </c>
      <c r="BI108" s="7">
        <v>1.7486588954925537</v>
      </c>
      <c r="BJ108" s="7">
        <v>1.7919940948486328</v>
      </c>
      <c r="BK108" s="7">
        <v>1.979613184928894</v>
      </c>
      <c r="BL108" s="7">
        <v>2.126617670059204</v>
      </c>
      <c r="BM108" s="7">
        <v>2.2417995929718018</v>
      </c>
      <c r="BN108" s="7">
        <v>2.332047700881958</v>
      </c>
      <c r="BO108" s="7">
        <v>2.402759552001953</v>
      </c>
      <c r="BP108" s="7">
        <v>2.4581639766693115</v>
      </c>
      <c r="BQ108" s="7">
        <v>2.501574993133545</v>
      </c>
      <c r="BR108" s="7">
        <v>2.535588502883911</v>
      </c>
      <c r="BS108" s="7">
        <v>2.562238931655884</v>
      </c>
    </row>
    <row r="109" spans="1:71" ht="12.75">
      <c r="A109" s="405" t="s">
        <v>62</v>
      </c>
      <c r="B109" s="7">
        <v>0.10753382742404938</v>
      </c>
      <c r="C109" s="7">
        <v>0.21430295705795288</v>
      </c>
      <c r="D109" s="7">
        <v>0.3218720555305481</v>
      </c>
      <c r="E109" s="7">
        <v>0.4290480315685272</v>
      </c>
      <c r="F109" s="7">
        <v>0.5360096096992493</v>
      </c>
      <c r="G109" s="7">
        <v>0.6411607265472412</v>
      </c>
      <c r="H109" s="7">
        <v>0.7446073889732361</v>
      </c>
      <c r="I109" s="7">
        <v>0.8438736796379089</v>
      </c>
      <c r="J109" s="7">
        <v>0.9400287866592407</v>
      </c>
      <c r="K109" s="7">
        <v>1.0327688455581665</v>
      </c>
      <c r="L109" s="7">
        <v>1.123105764389038</v>
      </c>
      <c r="M109" s="7">
        <v>1.2084906101226807</v>
      </c>
      <c r="N109" s="7">
        <v>1.2912544012069702</v>
      </c>
      <c r="O109" s="7">
        <v>1.3710641860961914</v>
      </c>
      <c r="P109" s="7">
        <v>1.4479938745498657</v>
      </c>
      <c r="Q109" s="7">
        <v>1.5216424465179443</v>
      </c>
      <c r="R109" s="7">
        <v>1.592231273651123</v>
      </c>
      <c r="S109" s="7">
        <v>1.659874677658081</v>
      </c>
      <c r="T109" s="7">
        <v>1.7247841358184814</v>
      </c>
      <c r="U109" s="7">
        <v>1.7869402170181274</v>
      </c>
      <c r="V109" s="7">
        <v>1.8464815616607666</v>
      </c>
      <c r="W109" s="7">
        <v>1.9031875133514404</v>
      </c>
      <c r="X109" s="7">
        <v>1.9571932554244995</v>
      </c>
      <c r="Y109" s="7">
        <v>2.00862717628479</v>
      </c>
      <c r="Z109" s="7">
        <v>2.0576119422912598</v>
      </c>
      <c r="AA109" s="7">
        <v>2.2696902751922607</v>
      </c>
      <c r="AB109" s="7">
        <v>2.435859441757202</v>
      </c>
      <c r="AC109" s="7">
        <v>2.5660572052001953</v>
      </c>
      <c r="AD109" s="7">
        <v>2.6680707931518555</v>
      </c>
      <c r="AE109" s="7">
        <v>2.7480010986328125</v>
      </c>
      <c r="AF109" s="7">
        <v>2.8106284141540527</v>
      </c>
      <c r="AG109" s="7">
        <v>2.859698534011841</v>
      </c>
      <c r="AH109" s="7">
        <v>2.898146152496338</v>
      </c>
      <c r="AI109" s="7">
        <v>2.9282712936401367</v>
      </c>
      <c r="AK109" s="8">
        <v>107</v>
      </c>
      <c r="AL109" s="7">
        <v>0.09040066599845886</v>
      </c>
      <c r="AM109" s="7">
        <v>0.1808524876832962</v>
      </c>
      <c r="AN109" s="7">
        <v>0.27288129925727844</v>
      </c>
      <c r="AO109" s="7">
        <v>0.36525699496269226</v>
      </c>
      <c r="AP109" s="7">
        <v>0.45812302827835083</v>
      </c>
      <c r="AQ109" s="7">
        <v>0.5498498678207397</v>
      </c>
      <c r="AR109" s="7">
        <v>0.6398590207099915</v>
      </c>
      <c r="AS109" s="7">
        <v>0.7276015877723694</v>
      </c>
      <c r="AT109" s="7">
        <v>0.8121602535247803</v>
      </c>
      <c r="AU109" s="7">
        <v>0.8938561081886292</v>
      </c>
      <c r="AV109" s="7">
        <v>0.9726781249046326</v>
      </c>
      <c r="AW109" s="7">
        <v>1.0490422248840332</v>
      </c>
      <c r="AX109" s="7">
        <v>1.1222655773162842</v>
      </c>
      <c r="AY109" s="7">
        <v>1.1929893493652344</v>
      </c>
      <c r="AZ109" s="7">
        <v>1.2612656354904175</v>
      </c>
      <c r="BA109" s="7">
        <v>1.326672911643982</v>
      </c>
      <c r="BB109" s="7">
        <v>1.389412760734558</v>
      </c>
      <c r="BC109" s="7">
        <v>1.4495810270309448</v>
      </c>
      <c r="BD109" s="7">
        <v>1.5073713064193726</v>
      </c>
      <c r="BE109" s="7">
        <v>1.5627471208572388</v>
      </c>
      <c r="BF109" s="7">
        <v>1.6158311367034912</v>
      </c>
      <c r="BG109" s="7">
        <v>1.6663873195648193</v>
      </c>
      <c r="BH109" s="7">
        <v>1.7145359516143799</v>
      </c>
      <c r="BI109" s="7">
        <v>1.7603919506072998</v>
      </c>
      <c r="BJ109" s="7">
        <v>1.804064154624939</v>
      </c>
      <c r="BK109" s="7">
        <v>1.9931424856185913</v>
      </c>
      <c r="BL109" s="7">
        <v>2.1412901878356934</v>
      </c>
      <c r="BM109" s="7">
        <v>2.2573680877685547</v>
      </c>
      <c r="BN109" s="7">
        <v>2.348317861557007</v>
      </c>
      <c r="BO109" s="7">
        <v>2.4195797443389893</v>
      </c>
      <c r="BP109" s="7">
        <v>2.4754152297973633</v>
      </c>
      <c r="BQ109" s="7">
        <v>2.5191636085510254</v>
      </c>
      <c r="BR109" s="7">
        <v>2.5534417629241943</v>
      </c>
      <c r="BS109" s="7">
        <v>2.5802993774414062</v>
      </c>
    </row>
    <row r="110" spans="1:71" ht="12.75">
      <c r="A110" s="405" t="s">
        <v>63</v>
      </c>
      <c r="B110" s="7">
        <v>0.10559000074863434</v>
      </c>
      <c r="C110" s="7">
        <v>0.2102975696325302</v>
      </c>
      <c r="D110" s="7">
        <v>0.31627365946769714</v>
      </c>
      <c r="E110" s="7">
        <v>0.42166322469711304</v>
      </c>
      <c r="F110" s="7">
        <v>0.5270443558692932</v>
      </c>
      <c r="G110" s="7">
        <v>0.6304993629455566</v>
      </c>
      <c r="H110" s="7">
        <v>0.7445189356803894</v>
      </c>
      <c r="I110" s="7">
        <v>0.8301095366477966</v>
      </c>
      <c r="J110" s="7">
        <v>0.9246566295623779</v>
      </c>
      <c r="K110" s="7">
        <v>1.0158348083496094</v>
      </c>
      <c r="L110" s="7">
        <v>1.1230857372283936</v>
      </c>
      <c r="M110" s="7">
        <v>1.1886972188949585</v>
      </c>
      <c r="N110" s="7">
        <v>1.27000093460083</v>
      </c>
      <c r="O110" s="7">
        <v>1.348258137702942</v>
      </c>
      <c r="P110" s="7">
        <v>1.4238792657852173</v>
      </c>
      <c r="Q110" s="7">
        <v>1.496071457862854</v>
      </c>
      <c r="R110" s="7">
        <v>1.5653239488601685</v>
      </c>
      <c r="S110" s="7">
        <v>1.6315497159957886</v>
      </c>
      <c r="T110" s="7">
        <v>1.695163607597351</v>
      </c>
      <c r="U110" s="7">
        <v>1.7560323476791382</v>
      </c>
      <c r="V110" s="7">
        <v>1.81437349319458</v>
      </c>
      <c r="W110" s="7">
        <v>1.869936466217041</v>
      </c>
      <c r="X110" s="7">
        <v>1.9228535890579224</v>
      </c>
      <c r="Y110" s="7">
        <v>1.9732509851455688</v>
      </c>
      <c r="Z110" s="7">
        <v>2.0212483406066895</v>
      </c>
      <c r="AA110" s="7">
        <v>2.2290523052215576</v>
      </c>
      <c r="AB110" s="7">
        <v>2.391871929168701</v>
      </c>
      <c r="AC110" s="7">
        <v>2.5194456577301025</v>
      </c>
      <c r="AD110" s="7">
        <v>2.6194028854370117</v>
      </c>
      <c r="AE110" s="7">
        <v>2.6977221965789795</v>
      </c>
      <c r="AF110" s="7">
        <v>2.759087324142456</v>
      </c>
      <c r="AG110" s="7">
        <v>2.807168483734131</v>
      </c>
      <c r="AH110" s="7">
        <v>2.844841241836548</v>
      </c>
      <c r="AI110" s="7">
        <v>2.874358892440796</v>
      </c>
      <c r="AK110" s="8">
        <v>108</v>
      </c>
      <c r="AL110" s="7">
        <v>0.08845662325620651</v>
      </c>
      <c r="AM110" s="7">
        <v>0.1768466979265213</v>
      </c>
      <c r="AN110" s="7">
        <v>0.26728227734565735</v>
      </c>
      <c r="AO110" s="7">
        <v>0.357871413230896</v>
      </c>
      <c r="AP110" s="7">
        <v>0.44915688037872314</v>
      </c>
      <c r="AQ110" s="7">
        <v>0.5391874313354492</v>
      </c>
      <c r="AR110" s="7">
        <v>0.6277482509613037</v>
      </c>
      <c r="AS110" s="7">
        <v>0.7138360142707825</v>
      </c>
      <c r="AT110" s="7">
        <v>0.7967866063117981</v>
      </c>
      <c r="AU110" s="7">
        <v>0.8769204020500183</v>
      </c>
      <c r="AV110" s="7">
        <v>0.9543178081512451</v>
      </c>
      <c r="AW110" s="7">
        <v>1.0292468070983887</v>
      </c>
      <c r="AX110" s="7">
        <v>1.1010100841522217</v>
      </c>
      <c r="AY110" s="7">
        <v>1.1701810359954834</v>
      </c>
      <c r="AZ110" s="7">
        <v>1.237148642539978</v>
      </c>
      <c r="BA110" s="7">
        <v>1.301099419593811</v>
      </c>
      <c r="BB110" s="7">
        <v>1.3625028133392334</v>
      </c>
      <c r="BC110" s="7">
        <v>1.4212534427642822</v>
      </c>
      <c r="BD110" s="7">
        <v>1.477747917175293</v>
      </c>
      <c r="BE110" s="7">
        <v>1.5318365097045898</v>
      </c>
      <c r="BF110" s="7">
        <v>1.5837202072143555</v>
      </c>
      <c r="BG110" s="7">
        <v>1.6331334114074707</v>
      </c>
      <c r="BH110" s="7">
        <v>1.680193543434143</v>
      </c>
      <c r="BI110" s="7">
        <v>1.7250126600265503</v>
      </c>
      <c r="BJ110" s="7">
        <v>1.7676975727081299</v>
      </c>
      <c r="BK110" s="7">
        <v>1.9525009393692017</v>
      </c>
      <c r="BL110" s="7">
        <v>2.097299098968506</v>
      </c>
      <c r="BM110" s="7">
        <v>2.210752487182617</v>
      </c>
      <c r="BN110" s="7">
        <v>2.2996461391448975</v>
      </c>
      <c r="BO110" s="7">
        <v>2.3692967891693115</v>
      </c>
      <c r="BP110" s="7">
        <v>2.4238698482513428</v>
      </c>
      <c r="BQ110" s="7">
        <v>2.4666290283203125</v>
      </c>
      <c r="BR110" s="7">
        <v>2.5001323223114014</v>
      </c>
      <c r="BS110" s="7">
        <v>2.5263829231262207</v>
      </c>
    </row>
    <row r="111" spans="1:71" ht="12.75">
      <c r="A111" s="405" t="s">
        <v>64</v>
      </c>
      <c r="B111" s="7">
        <v>0.10819730162620544</v>
      </c>
      <c r="C111" s="7">
        <v>0.21566827595233917</v>
      </c>
      <c r="D111" s="7">
        <v>0.3237786889076233</v>
      </c>
      <c r="E111" s="7">
        <v>0.4315654933452606</v>
      </c>
      <c r="F111" s="7">
        <v>0.5390681624412537</v>
      </c>
      <c r="G111" s="7">
        <v>0.6447979807853699</v>
      </c>
      <c r="H111" s="7">
        <v>0.744468092918396</v>
      </c>
      <c r="I111" s="7">
        <v>0.8485701680183411</v>
      </c>
      <c r="J111" s="7">
        <v>0.9452733397483826</v>
      </c>
      <c r="K111" s="7">
        <v>1.0385463237762451</v>
      </c>
      <c r="L111" s="7">
        <v>1.1230067014694214</v>
      </c>
      <c r="M111" s="7">
        <v>1.2152453660964966</v>
      </c>
      <c r="N111" s="7">
        <v>1.2985076904296875</v>
      </c>
      <c r="O111" s="7">
        <v>1.3788471221923828</v>
      </c>
      <c r="P111" s="7">
        <v>1.4562240839004517</v>
      </c>
      <c r="Q111" s="7">
        <v>1.5303707122802734</v>
      </c>
      <c r="R111" s="7">
        <v>1.6014163494110107</v>
      </c>
      <c r="S111" s="7">
        <v>1.6695436239242554</v>
      </c>
      <c r="T111" s="7">
        <v>1.7348946332931519</v>
      </c>
      <c r="U111" s="7">
        <v>1.7974907159805298</v>
      </c>
      <c r="V111" s="7">
        <v>1.8574442863464355</v>
      </c>
      <c r="W111" s="7">
        <v>1.9145430326461792</v>
      </c>
      <c r="X111" s="7">
        <v>1.9689228534698486</v>
      </c>
      <c r="Y111" s="7">
        <v>2.0207130908966064</v>
      </c>
      <c r="Z111" s="7">
        <v>2.0700371265411377</v>
      </c>
      <c r="AA111" s="7">
        <v>2.2835845947265625</v>
      </c>
      <c r="AB111" s="7">
        <v>2.450904607772827</v>
      </c>
      <c r="AC111" s="7">
        <v>2.5820040702819824</v>
      </c>
      <c r="AD111" s="7">
        <v>2.6847238540649414</v>
      </c>
      <c r="AE111" s="7">
        <v>2.7652077674865723</v>
      </c>
      <c r="AF111" s="7">
        <v>2.8282687664031982</v>
      </c>
      <c r="AG111" s="7">
        <v>2.877678871154785</v>
      </c>
      <c r="AH111" s="7">
        <v>2.9163930416107178</v>
      </c>
      <c r="AI111" s="7">
        <v>2.9467267990112305</v>
      </c>
      <c r="AK111" s="8">
        <v>109</v>
      </c>
      <c r="AL111" s="7">
        <v>0.09106419235467911</v>
      </c>
      <c r="AM111" s="7">
        <v>0.18221792578697205</v>
      </c>
      <c r="AN111" s="7">
        <v>0.27478811144828796</v>
      </c>
      <c r="AO111" s="7">
        <v>0.3677746653556824</v>
      </c>
      <c r="AP111" s="7">
        <v>0.4611818790435791</v>
      </c>
      <c r="AQ111" s="7">
        <v>0.5534874796867371</v>
      </c>
      <c r="AR111" s="7">
        <v>0.6439923048019409</v>
      </c>
      <c r="AS111" s="7">
        <v>0.7322984337806702</v>
      </c>
      <c r="AT111" s="7">
        <v>0.8174052834510803</v>
      </c>
      <c r="AU111" s="7">
        <v>0.899634063243866</v>
      </c>
      <c r="AV111" s="7">
        <v>0.97894287109375</v>
      </c>
      <c r="AW111" s="7">
        <v>1.0557974576950073</v>
      </c>
      <c r="AX111" s="7">
        <v>1.1295193433761597</v>
      </c>
      <c r="AY111" s="7">
        <v>1.2007728815078735</v>
      </c>
      <c r="AZ111" s="7">
        <v>1.2694964408874512</v>
      </c>
      <c r="BA111" s="7">
        <v>1.3354016542434692</v>
      </c>
      <c r="BB111" s="7">
        <v>1.3985984325408936</v>
      </c>
      <c r="BC111" s="7">
        <v>1.459250569343567</v>
      </c>
      <c r="BD111" s="7">
        <v>1.5174823999404907</v>
      </c>
      <c r="BE111" s="7">
        <v>1.5732982158660889</v>
      </c>
      <c r="BF111" s="7">
        <v>1.626794695854187</v>
      </c>
      <c r="BG111" s="7">
        <v>1.677743673324585</v>
      </c>
      <c r="BH111" s="7">
        <v>1.7262663841247559</v>
      </c>
      <c r="BI111" s="7">
        <v>1.7724785804748535</v>
      </c>
      <c r="BJ111" s="7">
        <v>1.8164902925491333</v>
      </c>
      <c r="BK111" s="7">
        <v>2.00703763961792</v>
      </c>
      <c r="BL111" s="7">
        <v>2.1563363075256348</v>
      </c>
      <c r="BM111" s="7">
        <v>2.273315906524658</v>
      </c>
      <c r="BN111" s="7">
        <v>2.3649725914001465</v>
      </c>
      <c r="BO111" s="7">
        <v>2.4367878437042236</v>
      </c>
      <c r="BP111" s="7">
        <v>2.4930572509765625</v>
      </c>
      <c r="BQ111" s="7">
        <v>2.5371456146240234</v>
      </c>
      <c r="BR111" s="7">
        <v>2.571690082550049</v>
      </c>
      <c r="BS111" s="7">
        <v>2.5987565517425537</v>
      </c>
    </row>
    <row r="112" spans="1:71" ht="12.75">
      <c r="A112" s="405" t="s">
        <v>65</v>
      </c>
      <c r="B112" s="7">
        <v>0.10742384195327759</v>
      </c>
      <c r="C112" s="7">
        <v>0.2140807807445526</v>
      </c>
      <c r="D112" s="7">
        <v>0.3215656876564026</v>
      </c>
      <c r="E112" s="7">
        <v>0.42863786220550537</v>
      </c>
      <c r="F112" s="7">
        <v>0.5355058908462524</v>
      </c>
      <c r="G112" s="7">
        <v>0.640561580657959</v>
      </c>
      <c r="H112" s="7">
        <v>0.7444228529930115</v>
      </c>
      <c r="I112" s="7">
        <v>0.8430986404418945</v>
      </c>
      <c r="J112" s="7">
        <v>0.9391645193099976</v>
      </c>
      <c r="K112" s="7">
        <v>1.031816840171814</v>
      </c>
      <c r="L112" s="7">
        <v>1.1221963167190552</v>
      </c>
      <c r="M112" s="7">
        <v>1.207373857498169</v>
      </c>
      <c r="N112" s="7">
        <v>1.2900543212890625</v>
      </c>
      <c r="O112" s="7">
        <v>1.369776964187622</v>
      </c>
      <c r="P112" s="7">
        <v>1.4466313123703003</v>
      </c>
      <c r="Q112" s="7">
        <v>1.5201952457427979</v>
      </c>
      <c r="R112" s="7">
        <v>1.5907065868377686</v>
      </c>
      <c r="S112" s="7">
        <v>1.6582701206207275</v>
      </c>
      <c r="T112" s="7">
        <v>1.723107933998108</v>
      </c>
      <c r="U112" s="7">
        <v>1.7851896286010742</v>
      </c>
      <c r="V112" s="7">
        <v>1.8446561098098755</v>
      </c>
      <c r="W112" s="7">
        <v>1.9012908935546875</v>
      </c>
      <c r="X112" s="7">
        <v>1.9552288055419922</v>
      </c>
      <c r="Y112" s="7">
        <v>2.0065982341766357</v>
      </c>
      <c r="Z112" s="7">
        <v>2.0555214881896973</v>
      </c>
      <c r="AA112" s="7">
        <v>2.267333745956421</v>
      </c>
      <c r="AB112" s="7">
        <v>2.4332940578460693</v>
      </c>
      <c r="AC112" s="7">
        <v>2.563328504562378</v>
      </c>
      <c r="AD112" s="7">
        <v>2.6652138233184814</v>
      </c>
      <c r="AE112" s="7">
        <v>2.7450437545776367</v>
      </c>
      <c r="AF112" s="7">
        <v>2.8075923919677734</v>
      </c>
      <c r="AG112" s="7">
        <v>2.8566009998321533</v>
      </c>
      <c r="AH112" s="7">
        <v>2.895000457763672</v>
      </c>
      <c r="AI112" s="7">
        <v>2.9250876903533936</v>
      </c>
      <c r="AK112" s="8">
        <v>110</v>
      </c>
      <c r="AL112" s="7">
        <v>0.09029070287942886</v>
      </c>
      <c r="AM112" s="7">
        <v>0.18063035607337952</v>
      </c>
      <c r="AN112" s="7">
        <v>0.2725749909877777</v>
      </c>
      <c r="AO112" s="7">
        <v>0.3648469150066376</v>
      </c>
      <c r="AP112" s="7">
        <v>0.45761945843696594</v>
      </c>
      <c r="AQ112" s="7">
        <v>0.5492508411407471</v>
      </c>
      <c r="AR112" s="7">
        <v>0.6391746997833252</v>
      </c>
      <c r="AS112" s="7">
        <v>0.7268266677856445</v>
      </c>
      <c r="AT112" s="7">
        <v>0.8112961649894714</v>
      </c>
      <c r="AU112" s="7">
        <v>0.8929042816162109</v>
      </c>
      <c r="AV112" s="7">
        <v>0.9716441035270691</v>
      </c>
      <c r="AW112" s="7">
        <v>1.047925591468811</v>
      </c>
      <c r="AX112" s="7">
        <v>1.1210657358169556</v>
      </c>
      <c r="AY112" s="7">
        <v>1.1917022466659546</v>
      </c>
      <c r="AZ112" s="7">
        <v>1.2599031925201416</v>
      </c>
      <c r="BA112" s="7">
        <v>1.325225830078125</v>
      </c>
      <c r="BB112" s="7">
        <v>1.3878883123397827</v>
      </c>
      <c r="BC112" s="7">
        <v>1.4479765892028809</v>
      </c>
      <c r="BD112" s="7">
        <v>1.5056952238082886</v>
      </c>
      <c r="BE112" s="7">
        <v>1.5609967708587646</v>
      </c>
      <c r="BF112" s="7">
        <v>1.6140059232711792</v>
      </c>
      <c r="BG112" s="7">
        <v>1.6644909381866455</v>
      </c>
      <c r="BH112" s="7">
        <v>1.7125718593597412</v>
      </c>
      <c r="BI112" s="7">
        <v>1.7583632469177246</v>
      </c>
      <c r="BJ112" s="7">
        <v>1.8019740581512451</v>
      </c>
      <c r="BK112" s="7">
        <v>1.990786075592041</v>
      </c>
      <c r="BL112" s="7">
        <v>2.1387252807617188</v>
      </c>
      <c r="BM112" s="7">
        <v>2.2546396255493164</v>
      </c>
      <c r="BN112" s="7">
        <v>2.345461368560791</v>
      </c>
      <c r="BO112" s="7">
        <v>2.4166228771209717</v>
      </c>
      <c r="BP112" s="7">
        <v>2.472379684448242</v>
      </c>
      <c r="BQ112" s="7">
        <v>2.516066551208496</v>
      </c>
      <c r="BR112" s="7">
        <v>2.5502963066101074</v>
      </c>
      <c r="BS112" s="7">
        <v>2.5771162509918213</v>
      </c>
    </row>
    <row r="113" spans="1:71" ht="12.75">
      <c r="A113" s="405" t="s">
        <v>66</v>
      </c>
      <c r="B113" s="7">
        <v>0.1095537468791008</v>
      </c>
      <c r="C113" s="7">
        <v>0.21818329393863678</v>
      </c>
      <c r="D113" s="7">
        <v>0.32722583413124084</v>
      </c>
      <c r="E113" s="7">
        <v>0.43565165996551514</v>
      </c>
      <c r="F113" s="7">
        <v>0.5438248515129089</v>
      </c>
      <c r="G113" s="7">
        <v>0.6500636339187622</v>
      </c>
      <c r="H113" s="7">
        <v>0.7442359328269958</v>
      </c>
      <c r="I113" s="7">
        <v>0.8547408580780029</v>
      </c>
      <c r="J113" s="7">
        <v>0.9518308639526367</v>
      </c>
      <c r="K113" s="7">
        <v>1.0454685688018799</v>
      </c>
      <c r="L113" s="7">
        <v>1.122109055519104</v>
      </c>
      <c r="M113" s="7">
        <v>1.2230002880096436</v>
      </c>
      <c r="N113" s="7">
        <v>1.3065470457077026</v>
      </c>
      <c r="O113" s="7">
        <v>1.3871530294418335</v>
      </c>
      <c r="P113" s="7">
        <v>1.4648089408874512</v>
      </c>
      <c r="Q113" s="7">
        <v>1.5391438007354736</v>
      </c>
      <c r="R113" s="7">
        <v>1.6103949546813965</v>
      </c>
      <c r="S113" s="7">
        <v>1.678650975227356</v>
      </c>
      <c r="T113" s="7">
        <v>1.7441575527191162</v>
      </c>
      <c r="U113" s="7">
        <v>1.806926965713501</v>
      </c>
      <c r="V113" s="7">
        <v>1.8670216798782349</v>
      </c>
      <c r="W113" s="7">
        <v>1.9242547750473022</v>
      </c>
      <c r="X113" s="7">
        <v>1.9787623882293701</v>
      </c>
      <c r="Y113" s="7">
        <v>2.030674457550049</v>
      </c>
      <c r="Z113" s="7">
        <v>2.0801146030426025</v>
      </c>
      <c r="AA113" s="7">
        <v>2.2941641807556152</v>
      </c>
      <c r="AB113" s="7">
        <v>2.4618778228759766</v>
      </c>
      <c r="AC113" s="7">
        <v>2.5932860374450684</v>
      </c>
      <c r="AD113" s="7">
        <v>2.6962478160858154</v>
      </c>
      <c r="AE113" s="7">
        <v>2.776921033859253</v>
      </c>
      <c r="AF113" s="7">
        <v>2.840130567550659</v>
      </c>
      <c r="AG113" s="7">
        <v>2.8896567821502686</v>
      </c>
      <c r="AH113" s="7">
        <v>2.928462028503418</v>
      </c>
      <c r="AI113" s="7">
        <v>2.958866834640503</v>
      </c>
      <c r="AK113" s="8">
        <v>111</v>
      </c>
      <c r="AL113" s="7">
        <v>0.09242493659257889</v>
      </c>
      <c r="AM113" s="7">
        <v>0.1847413182258606</v>
      </c>
      <c r="AN113" s="7">
        <v>0.27824750542640686</v>
      </c>
      <c r="AO113" s="7">
        <v>0.3718768358230591</v>
      </c>
      <c r="AP113" s="7">
        <v>0.4659581184387207</v>
      </c>
      <c r="AQ113" s="7">
        <v>0.5587760210037231</v>
      </c>
      <c r="AR113" s="7">
        <v>0.6497383713722229</v>
      </c>
      <c r="AS113" s="7">
        <v>0.738498330116272</v>
      </c>
      <c r="AT113" s="7">
        <v>0.8239948749542236</v>
      </c>
      <c r="AU113" s="7">
        <v>0.9065912365913391</v>
      </c>
      <c r="AV113" s="7">
        <v>0.986371636390686</v>
      </c>
      <c r="AW113" s="7">
        <v>1.0635924339294434</v>
      </c>
      <c r="AX113" s="7">
        <v>1.1376012563705444</v>
      </c>
      <c r="AY113" s="7">
        <v>1.2091233730316162</v>
      </c>
      <c r="AZ113" s="7">
        <v>1.2781281471252441</v>
      </c>
      <c r="BA113" s="7">
        <v>1.3442237377166748</v>
      </c>
      <c r="BB113" s="7">
        <v>1.4076279401779175</v>
      </c>
      <c r="BC113" s="7">
        <v>1.468410611152649</v>
      </c>
      <c r="BD113" s="7">
        <v>1.5267997980117798</v>
      </c>
      <c r="BE113" s="7">
        <v>1.582790732383728</v>
      </c>
      <c r="BF113" s="7">
        <v>1.636429786682129</v>
      </c>
      <c r="BG113" s="7">
        <v>1.6875146627426147</v>
      </c>
      <c r="BH113" s="7">
        <v>1.7361668348312378</v>
      </c>
      <c r="BI113" s="7">
        <v>1.7825021743774414</v>
      </c>
      <c r="BJ113" s="7">
        <v>1.8266311883926392</v>
      </c>
      <c r="BK113" s="7">
        <v>2.017686605453491</v>
      </c>
      <c r="BL113" s="7">
        <v>2.1673836708068848</v>
      </c>
      <c r="BM113" s="7">
        <v>2.284675121307373</v>
      </c>
      <c r="BN113" s="7">
        <v>2.3765759468078613</v>
      </c>
      <c r="BO113" s="7">
        <v>2.448582887649536</v>
      </c>
      <c r="BP113" s="7">
        <v>2.50500226020813</v>
      </c>
      <c r="BQ113" s="7">
        <v>2.549208164215088</v>
      </c>
      <c r="BR113" s="7">
        <v>2.5838446617126465</v>
      </c>
      <c r="BS113" s="7">
        <v>2.61098313331604</v>
      </c>
    </row>
    <row r="114" spans="1:71" ht="12.75">
      <c r="A114" s="405" t="s">
        <v>67</v>
      </c>
      <c r="B114" s="7">
        <v>0.1094752624630928</v>
      </c>
      <c r="C114" s="7">
        <v>0.21798546612262726</v>
      </c>
      <c r="D114" s="7">
        <v>0.3269197642803192</v>
      </c>
      <c r="E114" s="7">
        <v>0.4352401793003082</v>
      </c>
      <c r="F114" s="7">
        <v>0.5433314442634583</v>
      </c>
      <c r="G114" s="7">
        <v>0.6494368314743042</v>
      </c>
      <c r="H114" s="7">
        <v>0.7439548373222351</v>
      </c>
      <c r="I114" s="7">
        <v>0.8538328409194946</v>
      </c>
      <c r="J114" s="7">
        <v>0.9507638812065125</v>
      </c>
      <c r="K114" s="7">
        <v>1.0442372560501099</v>
      </c>
      <c r="L114" s="7">
        <v>1.1215944290161133</v>
      </c>
      <c r="M114" s="7">
        <v>1.2215214967727661</v>
      </c>
      <c r="N114" s="7">
        <v>1.304915189743042</v>
      </c>
      <c r="O114" s="7">
        <v>1.3853574991226196</v>
      </c>
      <c r="P114" s="7">
        <v>1.4628826379776</v>
      </c>
      <c r="Q114" s="7">
        <v>1.5370640754699707</v>
      </c>
      <c r="R114" s="7">
        <v>1.6081795692443848</v>
      </c>
      <c r="S114" s="7">
        <v>1.6762807369232178</v>
      </c>
      <c r="T114" s="7">
        <v>1.7416398525238037</v>
      </c>
      <c r="U114" s="7">
        <v>1.8042842149734497</v>
      </c>
      <c r="V114" s="7">
        <v>1.8642683029174805</v>
      </c>
      <c r="W114" s="7">
        <v>1.9213961362838745</v>
      </c>
      <c r="X114" s="7">
        <v>1.9758033752441406</v>
      </c>
      <c r="Y114" s="7">
        <v>2.0276198387145996</v>
      </c>
      <c r="Z114" s="7">
        <v>2.0769691467285156</v>
      </c>
      <c r="AA114" s="7">
        <v>2.2906248569488525</v>
      </c>
      <c r="AB114" s="7">
        <v>2.4580297470092773</v>
      </c>
      <c r="AC114" s="7">
        <v>2.589195966720581</v>
      </c>
      <c r="AD114" s="7">
        <v>2.6919679641723633</v>
      </c>
      <c r="AE114" s="7">
        <v>2.7724926471710205</v>
      </c>
      <c r="AF114" s="7">
        <v>2.835585832595825</v>
      </c>
      <c r="AG114" s="7">
        <v>2.8850209712982178</v>
      </c>
      <c r="AH114" s="7">
        <v>2.923754930496216</v>
      </c>
      <c r="AI114" s="7">
        <v>2.954103946685791</v>
      </c>
      <c r="AK114" s="8">
        <v>112</v>
      </c>
      <c r="AL114" s="7">
        <v>0.09234654158353806</v>
      </c>
      <c r="AM114" s="7">
        <v>0.1845436692237854</v>
      </c>
      <c r="AN114" s="7">
        <v>0.2779417335987091</v>
      </c>
      <c r="AO114" s="7">
        <v>0.3714657127857208</v>
      </c>
      <c r="AP114" s="7">
        <v>0.46546512842178345</v>
      </c>
      <c r="AQ114" s="7">
        <v>0.5581497550010681</v>
      </c>
      <c r="AR114" s="7">
        <v>0.6489894986152649</v>
      </c>
      <c r="AS114" s="7">
        <v>0.7375909090042114</v>
      </c>
      <c r="AT114" s="7">
        <v>0.8229286074638367</v>
      </c>
      <c r="AU114" s="7">
        <v>0.9053605794906616</v>
      </c>
      <c r="AV114" s="7">
        <v>0.9850231409072876</v>
      </c>
      <c r="AW114" s="7">
        <v>1.0621144771575928</v>
      </c>
      <c r="AX114" s="7">
        <v>1.1359702348709106</v>
      </c>
      <c r="AY114" s="7">
        <v>1.2073287963867188</v>
      </c>
      <c r="AZ114" s="7">
        <v>1.2762027978897095</v>
      </c>
      <c r="BA114" s="7">
        <v>1.3421450853347778</v>
      </c>
      <c r="BB114" s="7">
        <v>1.4054136276245117</v>
      </c>
      <c r="BC114" s="7">
        <v>1.4660416841506958</v>
      </c>
      <c r="BD114" s="7">
        <v>1.5242834091186523</v>
      </c>
      <c r="BE114" s="7">
        <v>1.5801494121551514</v>
      </c>
      <c r="BF114" s="7">
        <v>1.6336778402328491</v>
      </c>
      <c r="BG114" s="7">
        <v>1.684657335281372</v>
      </c>
      <c r="BH114" s="7">
        <v>1.7332093715667725</v>
      </c>
      <c r="BI114" s="7">
        <v>1.779449224472046</v>
      </c>
      <c r="BJ114" s="7">
        <v>1.8234872817993164</v>
      </c>
      <c r="BK114" s="7">
        <v>2.014148712158203</v>
      </c>
      <c r="BL114" s="7">
        <v>2.1635372638702393</v>
      </c>
      <c r="BM114" s="7">
        <v>2.2805869579315186</v>
      </c>
      <c r="BN114" s="7">
        <v>2.3722987174987793</v>
      </c>
      <c r="BO114" s="7">
        <v>2.444157123565674</v>
      </c>
      <c r="BP114" s="7">
        <v>2.500460147857666</v>
      </c>
      <c r="BQ114" s="7">
        <v>2.5445749759674072</v>
      </c>
      <c r="BR114" s="7">
        <v>2.5791399478912354</v>
      </c>
      <c r="BS114" s="7">
        <v>2.6062228679656982</v>
      </c>
    </row>
    <row r="115" spans="1:71" ht="12.75">
      <c r="A115" s="405" t="s">
        <v>68</v>
      </c>
      <c r="B115" s="7">
        <v>0.10966292023658752</v>
      </c>
      <c r="C115" s="7">
        <v>0.21847310662269592</v>
      </c>
      <c r="D115" s="7">
        <v>0.32768523693084717</v>
      </c>
      <c r="E115" s="7">
        <v>0.436286985874176</v>
      </c>
      <c r="F115" s="7">
        <v>0.5445981621742249</v>
      </c>
      <c r="G115" s="7">
        <v>0.6510621905326843</v>
      </c>
      <c r="H115" s="7">
        <v>0.7437796592712402</v>
      </c>
      <c r="I115" s="7">
        <v>0.8562136888504028</v>
      </c>
      <c r="J115" s="7">
        <v>0.9535719752311707</v>
      </c>
      <c r="K115" s="7">
        <v>1.0474853515625</v>
      </c>
      <c r="L115" s="7">
        <v>1.1213899850845337</v>
      </c>
      <c r="M115" s="7">
        <v>1.225437045097351</v>
      </c>
      <c r="N115" s="7">
        <v>1.3092427253723145</v>
      </c>
      <c r="O115" s="7">
        <v>1.3901258707046509</v>
      </c>
      <c r="P115" s="7">
        <v>1.4680060148239136</v>
      </c>
      <c r="Q115" s="7">
        <v>1.542602300643921</v>
      </c>
      <c r="R115" s="7">
        <v>1.6140855550765991</v>
      </c>
      <c r="S115" s="7">
        <v>1.682605504989624</v>
      </c>
      <c r="T115" s="7">
        <v>1.7483625411987305</v>
      </c>
      <c r="U115" s="7">
        <v>1.8113459348678589</v>
      </c>
      <c r="V115" s="7">
        <v>1.8716318607330322</v>
      </c>
      <c r="W115" s="7">
        <v>1.9290469884872437</v>
      </c>
      <c r="X115" s="7">
        <v>1.9837281703948975</v>
      </c>
      <c r="Y115" s="7">
        <v>2.0358054637908936</v>
      </c>
      <c r="Z115" s="7">
        <v>2.085402727127075</v>
      </c>
      <c r="AA115" s="7">
        <v>2.300133466720581</v>
      </c>
      <c r="AB115" s="7">
        <v>2.4683806896209717</v>
      </c>
      <c r="AC115" s="7">
        <v>2.6002068519592285</v>
      </c>
      <c r="AD115" s="7">
        <v>2.703496217727661</v>
      </c>
      <c r="AE115" s="7">
        <v>2.784425973892212</v>
      </c>
      <c r="AF115" s="7">
        <v>2.84783673286438</v>
      </c>
      <c r="AG115" s="7">
        <v>2.8975205421447754</v>
      </c>
      <c r="AH115" s="7">
        <v>2.9364492893218994</v>
      </c>
      <c r="AI115" s="7">
        <v>2.9669508934020996</v>
      </c>
      <c r="AK115" s="8">
        <v>113</v>
      </c>
      <c r="AL115" s="7">
        <v>0.0925338938832283</v>
      </c>
      <c r="AM115" s="7">
        <v>0.1850307136774063</v>
      </c>
      <c r="AN115" s="7">
        <v>0.27870631217956543</v>
      </c>
      <c r="AO115" s="7">
        <v>0.3725113570690155</v>
      </c>
      <c r="AP115" s="7">
        <v>0.4667304456233978</v>
      </c>
      <c r="AQ115" s="7">
        <v>0.5597733855247498</v>
      </c>
      <c r="AR115" s="7">
        <v>0.6509444117546082</v>
      </c>
      <c r="AS115" s="7">
        <v>0.7399696707725525</v>
      </c>
      <c r="AT115" s="7">
        <v>0.8257344365119934</v>
      </c>
      <c r="AU115" s="7">
        <v>0.908606231212616</v>
      </c>
      <c r="AV115" s="7">
        <v>0.9885857701301575</v>
      </c>
      <c r="AW115" s="7">
        <v>1.0660271644592285</v>
      </c>
      <c r="AX115" s="7">
        <v>1.1402946710586548</v>
      </c>
      <c r="AY115" s="7">
        <v>1.2120939493179321</v>
      </c>
      <c r="AZ115" s="7">
        <v>1.2813228368759155</v>
      </c>
      <c r="BA115" s="7">
        <v>1.3476797342300415</v>
      </c>
      <c r="BB115" s="7">
        <v>1.4113160371780396</v>
      </c>
      <c r="BC115" s="7">
        <v>1.4723626375198364</v>
      </c>
      <c r="BD115" s="7">
        <v>1.5310022830963135</v>
      </c>
      <c r="BE115" s="7">
        <v>1.5872070789337158</v>
      </c>
      <c r="BF115" s="7">
        <v>1.6410372257232666</v>
      </c>
      <c r="BG115" s="7">
        <v>1.692304015159607</v>
      </c>
      <c r="BH115" s="7">
        <v>1.7411295175552368</v>
      </c>
      <c r="BI115" s="7">
        <v>1.7876299619674683</v>
      </c>
      <c r="BJ115" s="7">
        <v>1.8319162130355835</v>
      </c>
      <c r="BK115" s="7">
        <v>2.0236523151397705</v>
      </c>
      <c r="BL115" s="7">
        <v>2.1738827228546143</v>
      </c>
      <c r="BM115" s="7">
        <v>2.2915921211242676</v>
      </c>
      <c r="BN115" s="7">
        <v>2.3838205337524414</v>
      </c>
      <c r="BO115" s="7">
        <v>2.4560840129852295</v>
      </c>
      <c r="BP115" s="7">
        <v>2.5127041339874268</v>
      </c>
      <c r="BQ115" s="7">
        <v>2.557067632675171</v>
      </c>
      <c r="BR115" s="7">
        <v>2.591827869415283</v>
      </c>
      <c r="BS115" s="7">
        <v>2.619063138961792</v>
      </c>
    </row>
    <row r="116" spans="1:71" ht="12.75">
      <c r="A116" s="405" t="s">
        <v>69</v>
      </c>
      <c r="B116" s="7">
        <v>0.10969819128513336</v>
      </c>
      <c r="C116" s="7">
        <v>0.2185150533914566</v>
      </c>
      <c r="D116" s="7">
        <v>0.32771480083465576</v>
      </c>
      <c r="E116" s="7">
        <v>0.43627023696899414</v>
      </c>
      <c r="F116" s="7">
        <v>0.5445415377616882</v>
      </c>
      <c r="G116" s="7">
        <v>0.6509383916854858</v>
      </c>
      <c r="H116" s="7">
        <v>0.7436570525169373</v>
      </c>
      <c r="I116" s="7">
        <v>0.8559505343437195</v>
      </c>
      <c r="J116" s="7">
        <v>0.9532287120819092</v>
      </c>
      <c r="K116" s="7">
        <v>1.0470659732818604</v>
      </c>
      <c r="L116" s="7">
        <v>1.1213328838348389</v>
      </c>
      <c r="M116" s="7">
        <v>1.2248859405517578</v>
      </c>
      <c r="N116" s="7">
        <v>1.3086135387420654</v>
      </c>
      <c r="O116" s="7">
        <v>1.3894109725952148</v>
      </c>
      <c r="P116" s="7">
        <v>1.4672150611877441</v>
      </c>
      <c r="Q116" s="7">
        <v>1.5417264699935913</v>
      </c>
      <c r="R116" s="7">
        <v>1.613131046295166</v>
      </c>
      <c r="S116" s="7">
        <v>1.6815648078918457</v>
      </c>
      <c r="T116" s="7">
        <v>1.74724280834198</v>
      </c>
      <c r="U116" s="7">
        <v>1.8101540803909302</v>
      </c>
      <c r="V116" s="7">
        <v>1.8703701496124268</v>
      </c>
      <c r="W116" s="7">
        <v>1.9277187585830688</v>
      </c>
      <c r="X116" s="7">
        <v>1.982336401939392</v>
      </c>
      <c r="Y116" s="7">
        <v>2.034353256225586</v>
      </c>
      <c r="Z116" s="7">
        <v>2.083893060684204</v>
      </c>
      <c r="AA116" s="7">
        <v>2.298374891281128</v>
      </c>
      <c r="AB116" s="7">
        <v>2.4664270877838135</v>
      </c>
      <c r="AC116" s="7">
        <v>2.598100423812866</v>
      </c>
      <c r="AD116" s="7">
        <v>2.70127010345459</v>
      </c>
      <c r="AE116" s="7">
        <v>2.7821061611175537</v>
      </c>
      <c r="AF116" s="7">
        <v>2.8454432487487793</v>
      </c>
      <c r="AG116" s="7">
        <v>2.8950693607330322</v>
      </c>
      <c r="AH116" s="7">
        <v>2.933953046798706</v>
      </c>
      <c r="AI116" s="7">
        <v>2.964419364929199</v>
      </c>
      <c r="AK116" s="8">
        <v>114</v>
      </c>
      <c r="AL116" s="7">
        <v>0.09256936609745026</v>
      </c>
      <c r="AM116" s="7">
        <v>0.18507306277751923</v>
      </c>
      <c r="AN116" s="7">
        <v>0.2787364423274994</v>
      </c>
      <c r="AO116" s="7">
        <v>0.3724953830242157</v>
      </c>
      <c r="AP116" s="7">
        <v>0.46667471528053284</v>
      </c>
      <c r="AQ116" s="7">
        <v>0.559650719165802</v>
      </c>
      <c r="AR116" s="7">
        <v>0.6507546305656433</v>
      </c>
      <c r="AS116" s="7">
        <v>0.739707887172699</v>
      </c>
      <c r="AT116" s="7">
        <v>0.8253926038742065</v>
      </c>
      <c r="AU116" s="7">
        <v>0.9081884622573853</v>
      </c>
      <c r="AV116" s="7">
        <v>0.9881079792976379</v>
      </c>
      <c r="AW116" s="7">
        <v>1.0654778480529785</v>
      </c>
      <c r="AX116" s="7">
        <v>1.1396675109863281</v>
      </c>
      <c r="AY116" s="7">
        <v>1.211381196975708</v>
      </c>
      <c r="AZ116" s="7">
        <v>1.280534029006958</v>
      </c>
      <c r="BA116" s="7">
        <v>1.346806287765503</v>
      </c>
      <c r="BB116" s="7">
        <v>1.4103639125823975</v>
      </c>
      <c r="BC116" s="7">
        <v>1.4713244438171387</v>
      </c>
      <c r="BD116" s="7">
        <v>1.529884934425354</v>
      </c>
      <c r="BE116" s="7">
        <v>1.5860177278518677</v>
      </c>
      <c r="BF116" s="7">
        <v>1.6397781372070312</v>
      </c>
      <c r="BG116" s="7">
        <v>1.6909784078598022</v>
      </c>
      <c r="BH116" s="7">
        <v>1.7397406101226807</v>
      </c>
      <c r="BI116" s="7">
        <v>1.786180853843689</v>
      </c>
      <c r="BJ116" s="7">
        <v>1.8304096460342407</v>
      </c>
      <c r="BK116" s="7">
        <v>2.021897077560425</v>
      </c>
      <c r="BL116" s="7">
        <v>2.1719326972961426</v>
      </c>
      <c r="BM116" s="7">
        <v>2.289489507675171</v>
      </c>
      <c r="BN116" s="7">
        <v>2.3815982341766357</v>
      </c>
      <c r="BO116" s="7">
        <v>2.453768014907837</v>
      </c>
      <c r="BP116" s="7">
        <v>2.510314702987671</v>
      </c>
      <c r="BQ116" s="7">
        <v>2.5546207427978516</v>
      </c>
      <c r="BR116" s="7">
        <v>2.5893356800079346</v>
      </c>
      <c r="BS116" s="7">
        <v>2.6165356636047363</v>
      </c>
    </row>
    <row r="117" spans="1:71" ht="12.75">
      <c r="A117" s="405" t="s">
        <v>70</v>
      </c>
      <c r="B117" s="7">
        <v>0.10789180546998978</v>
      </c>
      <c r="C117" s="7">
        <v>0.21504822373390198</v>
      </c>
      <c r="D117" s="7">
        <v>0.32293081283569336</v>
      </c>
      <c r="E117" s="7">
        <v>0.4304795265197754</v>
      </c>
      <c r="F117" s="7">
        <v>0.5377706289291382</v>
      </c>
      <c r="G117" s="7">
        <v>0.6432726979255676</v>
      </c>
      <c r="H117" s="7">
        <v>0.7432704567909241</v>
      </c>
      <c r="I117" s="7">
        <v>0.8466259837150574</v>
      </c>
      <c r="J117" s="7">
        <v>0.9431062340736389</v>
      </c>
      <c r="K117" s="7">
        <v>1.0361599922180176</v>
      </c>
      <c r="L117" s="7">
        <v>1.121074914932251</v>
      </c>
      <c r="M117" s="7">
        <v>1.2124526500701904</v>
      </c>
      <c r="N117" s="7">
        <v>1.295507788658142</v>
      </c>
      <c r="O117" s="7">
        <v>1.3756294250488281</v>
      </c>
      <c r="P117" s="7">
        <v>1.4528201818466187</v>
      </c>
      <c r="Q117" s="7">
        <v>1.5267606973648071</v>
      </c>
      <c r="R117" s="7">
        <v>1.5976158380508423</v>
      </c>
      <c r="S117" s="7">
        <v>1.6655439138412476</v>
      </c>
      <c r="T117" s="7">
        <v>1.7307127714157104</v>
      </c>
      <c r="U117" s="7">
        <v>1.7931238412857056</v>
      </c>
      <c r="V117" s="7">
        <v>1.8529046773910522</v>
      </c>
      <c r="W117" s="7">
        <v>1.9098389148712158</v>
      </c>
      <c r="X117" s="7">
        <v>1.9640618562698364</v>
      </c>
      <c r="Y117" s="7">
        <v>2.015702962875366</v>
      </c>
      <c r="Z117" s="7">
        <v>2.064884662628174</v>
      </c>
      <c r="AA117" s="7">
        <v>2.2778167724609375</v>
      </c>
      <c r="AB117" s="7">
        <v>2.4446544647216797</v>
      </c>
      <c r="AC117" s="7">
        <v>2.575376033782959</v>
      </c>
      <c r="AD117" s="7">
        <v>2.677800178527832</v>
      </c>
      <c r="AE117" s="7">
        <v>2.758051872253418</v>
      </c>
      <c r="AF117" s="7">
        <v>2.8209314346313477</v>
      </c>
      <c r="AG117" s="7">
        <v>2.870199203491211</v>
      </c>
      <c r="AH117" s="7">
        <v>2.908801555633545</v>
      </c>
      <c r="AI117" s="7">
        <v>2.9390478134155273</v>
      </c>
      <c r="AK117" s="8">
        <v>115</v>
      </c>
      <c r="AL117" s="7">
        <v>0.09075836837291718</v>
      </c>
      <c r="AM117" s="7">
        <v>0.18159721791744232</v>
      </c>
      <c r="AN117" s="7">
        <v>0.2739392817020416</v>
      </c>
      <c r="AO117" s="7">
        <v>0.36668750643730164</v>
      </c>
      <c r="AP117" s="7">
        <v>0.4598828852176666</v>
      </c>
      <c r="AQ117" s="7">
        <v>0.5519604682922363</v>
      </c>
      <c r="AR117" s="7">
        <v>0.6422715187072754</v>
      </c>
      <c r="AS117" s="7">
        <v>0.7303521037101746</v>
      </c>
      <c r="AT117" s="7">
        <v>0.8152357339859009</v>
      </c>
      <c r="AU117" s="7">
        <v>0.8972451686859131</v>
      </c>
      <c r="AV117" s="7">
        <v>0.9763506650924683</v>
      </c>
      <c r="AW117" s="7">
        <v>1.0530017614364624</v>
      </c>
      <c r="AX117" s="7">
        <v>1.126516342163086</v>
      </c>
      <c r="AY117" s="7">
        <v>1.1975517272949219</v>
      </c>
      <c r="AZ117" s="7">
        <v>1.2660889625549316</v>
      </c>
      <c r="BA117" s="7">
        <v>1.3317880630493164</v>
      </c>
      <c r="BB117" s="7">
        <v>1.394794225692749</v>
      </c>
      <c r="BC117" s="7">
        <v>1.455246925354004</v>
      </c>
      <c r="BD117" s="7">
        <v>1.5132964849472046</v>
      </c>
      <c r="BE117" s="7">
        <v>1.56892728805542</v>
      </c>
      <c r="BF117" s="7">
        <v>1.6222507953643799</v>
      </c>
      <c r="BG117" s="7">
        <v>1.6730350255966187</v>
      </c>
      <c r="BH117" s="7">
        <v>1.7214009761810303</v>
      </c>
      <c r="BI117" s="7">
        <v>1.7674638032913208</v>
      </c>
      <c r="BJ117" s="7">
        <v>1.811333179473877</v>
      </c>
      <c r="BK117" s="7">
        <v>2.0012645721435547</v>
      </c>
      <c r="BL117" s="7">
        <v>2.150080680847168</v>
      </c>
      <c r="BM117" s="7">
        <v>2.2666821479797363</v>
      </c>
      <c r="BN117" s="7">
        <v>2.3580424785614014</v>
      </c>
      <c r="BO117" s="7">
        <v>2.4296257495880127</v>
      </c>
      <c r="BP117" s="7">
        <v>2.485713243484497</v>
      </c>
      <c r="BQ117" s="7">
        <v>2.5296590328216553</v>
      </c>
      <c r="BR117" s="7">
        <v>2.564091920852661</v>
      </c>
      <c r="BS117" s="7">
        <v>2.5910708904266357</v>
      </c>
    </row>
    <row r="118" spans="1:71" ht="12.75">
      <c r="A118" s="405" t="s">
        <v>71</v>
      </c>
      <c r="B118" s="7">
        <v>0.10778550803661346</v>
      </c>
      <c r="C118" s="7">
        <v>0.21482673287391663</v>
      </c>
      <c r="D118" s="7">
        <v>0.3226151466369629</v>
      </c>
      <c r="E118" s="7">
        <v>0.430067241191864</v>
      </c>
      <c r="F118" s="7">
        <v>0.5372728705406189</v>
      </c>
      <c r="G118" s="7">
        <v>0.642679750919342</v>
      </c>
      <c r="H118" s="7">
        <v>0.7432328462600708</v>
      </c>
      <c r="I118" s="7">
        <v>0.845856249332428</v>
      </c>
      <c r="J118" s="7">
        <v>0.9422442317008972</v>
      </c>
      <c r="K118" s="7">
        <v>1.0352089405059814</v>
      </c>
      <c r="L118" s="7">
        <v>1.1210734844207764</v>
      </c>
      <c r="M118" s="7">
        <v>1.2113392353057861</v>
      </c>
      <c r="N118" s="7">
        <v>1.2943109273910522</v>
      </c>
      <c r="O118" s="7">
        <v>1.3743436336517334</v>
      </c>
      <c r="P118" s="7">
        <v>1.4514586925506592</v>
      </c>
      <c r="Q118" s="7">
        <v>1.5253177881240845</v>
      </c>
      <c r="R118" s="7">
        <v>1.5960972309112549</v>
      </c>
      <c r="S118" s="7">
        <v>1.6639444828033447</v>
      </c>
      <c r="T118" s="7">
        <v>1.7290377616882324</v>
      </c>
      <c r="U118" s="7">
        <v>1.791375994682312</v>
      </c>
      <c r="V118" s="7">
        <v>1.8510924577713013</v>
      </c>
      <c r="W118" s="7">
        <v>1.9079653024673462</v>
      </c>
      <c r="X118" s="7">
        <v>1.9621299505233765</v>
      </c>
      <c r="Y118" s="7">
        <v>2.0137152671813965</v>
      </c>
      <c r="Z118" s="7">
        <v>2.0628440380096436</v>
      </c>
      <c r="AA118" s="7">
        <v>2.2755465507507324</v>
      </c>
      <c r="AB118" s="7">
        <v>2.442204713821411</v>
      </c>
      <c r="AC118" s="7">
        <v>2.5727853775024414</v>
      </c>
      <c r="AD118" s="7">
        <v>2.6750988960266113</v>
      </c>
      <c r="AE118" s="7">
        <v>2.7552642822265625</v>
      </c>
      <c r="AF118" s="7">
        <v>2.8180758953094482</v>
      </c>
      <c r="AG118" s="7">
        <v>2.867290735244751</v>
      </c>
      <c r="AH118" s="7">
        <v>2.9058516025543213</v>
      </c>
      <c r="AI118" s="7">
        <v>2.936065196990967</v>
      </c>
      <c r="AK118" s="8">
        <v>116</v>
      </c>
      <c r="AL118" s="7">
        <v>0.09065201878547668</v>
      </c>
      <c r="AM118" s="7">
        <v>0.1813756227493286</v>
      </c>
      <c r="AN118" s="7">
        <v>0.2736234664916992</v>
      </c>
      <c r="AO118" s="7">
        <v>0.36627498269081116</v>
      </c>
      <c r="AP118" s="7">
        <v>0.45938485860824585</v>
      </c>
      <c r="AQ118" s="7">
        <v>0.5513672232627869</v>
      </c>
      <c r="AR118" s="7">
        <v>0.6415963768959045</v>
      </c>
      <c r="AS118" s="7">
        <v>0.7295819520950317</v>
      </c>
      <c r="AT118" s="7">
        <v>0.8143733143806458</v>
      </c>
      <c r="AU118" s="7">
        <v>0.8962936401367188</v>
      </c>
      <c r="AV118" s="7">
        <v>0.9753185510635376</v>
      </c>
      <c r="AW118" s="7">
        <v>1.0518878698349</v>
      </c>
      <c r="AX118" s="7">
        <v>1.125319004058838</v>
      </c>
      <c r="AY118" s="7">
        <v>1.196265459060669</v>
      </c>
      <c r="AZ118" s="7">
        <v>1.264726996421814</v>
      </c>
      <c r="BA118" s="7">
        <v>1.3303444385528564</v>
      </c>
      <c r="BB118" s="7">
        <v>1.3932749032974243</v>
      </c>
      <c r="BC118" s="7">
        <v>1.4536468982696533</v>
      </c>
      <c r="BD118" s="7">
        <v>1.5116208791732788</v>
      </c>
      <c r="BE118" s="7">
        <v>1.5671788454055786</v>
      </c>
      <c r="BF118" s="7">
        <v>1.6204378604888916</v>
      </c>
      <c r="BG118" s="7">
        <v>1.6711606979370117</v>
      </c>
      <c r="BH118" s="7">
        <v>1.7194682359695435</v>
      </c>
      <c r="BI118" s="7">
        <v>1.7654753923416138</v>
      </c>
      <c r="BJ118" s="7">
        <v>1.8092917203903198</v>
      </c>
      <c r="BK118" s="7">
        <v>1.9989935159683228</v>
      </c>
      <c r="BL118" s="7">
        <v>2.147629976272583</v>
      </c>
      <c r="BM118" s="7">
        <v>2.2640902996063232</v>
      </c>
      <c r="BN118" s="7">
        <v>2.3553402423858643</v>
      </c>
      <c r="BO118" s="7">
        <v>2.4268367290496826</v>
      </c>
      <c r="BP118" s="7">
        <v>2.482856273651123</v>
      </c>
      <c r="BQ118" s="7">
        <v>2.5267491340637207</v>
      </c>
      <c r="BR118" s="7">
        <v>2.561140298843384</v>
      </c>
      <c r="BS118" s="7">
        <v>2.5880868434906006</v>
      </c>
    </row>
    <row r="119" spans="1:71" ht="12.75">
      <c r="A119" s="405" t="s">
        <v>72</v>
      </c>
      <c r="B119" s="7">
        <v>0.10791837424039841</v>
      </c>
      <c r="C119" s="7">
        <v>0.21510358154773712</v>
      </c>
      <c r="D119" s="7">
        <v>0.323009729385376</v>
      </c>
      <c r="E119" s="7">
        <v>0.43058261275291443</v>
      </c>
      <c r="F119" s="7">
        <v>0.5378950834274292</v>
      </c>
      <c r="G119" s="7">
        <v>0.6434209942817688</v>
      </c>
      <c r="H119" s="7">
        <v>0.7420881986618042</v>
      </c>
      <c r="I119" s="7">
        <v>0.8468184471130371</v>
      </c>
      <c r="J119" s="7">
        <v>0.9433217644691467</v>
      </c>
      <c r="K119" s="7">
        <v>1.0363978147506714</v>
      </c>
      <c r="L119" s="7">
        <v>1.1187504529953003</v>
      </c>
      <c r="M119" s="7">
        <v>1.2127310037612915</v>
      </c>
      <c r="N119" s="7">
        <v>1.2958070039749146</v>
      </c>
      <c r="O119" s="7">
        <v>1.3759509325027466</v>
      </c>
      <c r="P119" s="7">
        <v>1.4531605243682861</v>
      </c>
      <c r="Q119" s="7">
        <v>1.5271214246749878</v>
      </c>
      <c r="R119" s="7">
        <v>1.5979955196380615</v>
      </c>
      <c r="S119" s="7">
        <v>1.6659438610076904</v>
      </c>
      <c r="T119" s="7">
        <v>1.7311315536499023</v>
      </c>
      <c r="U119" s="7">
        <v>1.7935608625411987</v>
      </c>
      <c r="V119" s="7">
        <v>1.8533577919006348</v>
      </c>
      <c r="W119" s="7">
        <v>1.9103072881698608</v>
      </c>
      <c r="X119" s="7">
        <v>1.9645450115203857</v>
      </c>
      <c r="Y119" s="7">
        <v>2.016199827194214</v>
      </c>
      <c r="Z119" s="7">
        <v>2.0653951168060303</v>
      </c>
      <c r="AA119" s="7">
        <v>2.278384208679199</v>
      </c>
      <c r="AB119" s="7">
        <v>2.4452669620513916</v>
      </c>
      <c r="AC119" s="7">
        <v>2.576024055480957</v>
      </c>
      <c r="AD119" s="7">
        <v>2.6784753799438477</v>
      </c>
      <c r="AE119" s="7">
        <v>2.758748769760132</v>
      </c>
      <c r="AF119" s="7">
        <v>2.8216452598571777</v>
      </c>
      <c r="AG119" s="7">
        <v>2.8709261417388916</v>
      </c>
      <c r="AH119" s="7">
        <v>2.909538984298706</v>
      </c>
      <c r="AI119" s="7">
        <v>2.939793348312378</v>
      </c>
      <c r="AK119" s="8">
        <v>117</v>
      </c>
      <c r="AL119" s="7">
        <v>0.090784952044487</v>
      </c>
      <c r="AM119" s="7">
        <v>0.18165260553359985</v>
      </c>
      <c r="AN119" s="7">
        <v>0.27401822805404663</v>
      </c>
      <c r="AO119" s="7">
        <v>0.36679062247276306</v>
      </c>
      <c r="AP119" s="7">
        <v>0.4600073993206024</v>
      </c>
      <c r="AQ119" s="7">
        <v>0.5521088242530823</v>
      </c>
      <c r="AR119" s="7">
        <v>0.6424403190612793</v>
      </c>
      <c r="AS119" s="7">
        <v>0.7305446267127991</v>
      </c>
      <c r="AT119" s="7">
        <v>0.8154513835906982</v>
      </c>
      <c r="AU119" s="7">
        <v>0.8974830508232117</v>
      </c>
      <c r="AV119" s="7">
        <v>0.9766087532043457</v>
      </c>
      <c r="AW119" s="7">
        <v>1.0532803535461426</v>
      </c>
      <c r="AX119" s="7">
        <v>1.1268157958984375</v>
      </c>
      <c r="AY119" s="7">
        <v>1.1978733539581299</v>
      </c>
      <c r="AZ119" s="7">
        <v>1.2664294242858887</v>
      </c>
      <c r="BA119" s="7">
        <v>1.3321489095687866</v>
      </c>
      <c r="BB119" s="7">
        <v>1.3951740264892578</v>
      </c>
      <c r="BC119" s="7">
        <v>1.4556469917297363</v>
      </c>
      <c r="BD119" s="7">
        <v>1.5137155055999756</v>
      </c>
      <c r="BE119" s="7">
        <v>1.5693644285202026</v>
      </c>
      <c r="BF119" s="7">
        <v>1.622704029083252</v>
      </c>
      <c r="BG119" s="7">
        <v>1.6735036373138428</v>
      </c>
      <c r="BH119" s="7">
        <v>1.7218841314315796</v>
      </c>
      <c r="BI119" s="7">
        <v>1.7679609060287476</v>
      </c>
      <c r="BJ119" s="7">
        <v>1.8118435144424438</v>
      </c>
      <c r="BK119" s="7">
        <v>2.0018322467803955</v>
      </c>
      <c r="BL119" s="7">
        <v>2.150693655014038</v>
      </c>
      <c r="BM119" s="7">
        <v>2.2673301696777344</v>
      </c>
      <c r="BN119" s="7">
        <v>2.358718156814575</v>
      </c>
      <c r="BO119" s="7">
        <v>2.4303231239318848</v>
      </c>
      <c r="BP119" s="7">
        <v>2.4864273071289062</v>
      </c>
      <c r="BQ119" s="7">
        <v>2.530386447906494</v>
      </c>
      <c r="BR119" s="7">
        <v>2.5648298263549805</v>
      </c>
      <c r="BS119" s="7">
        <v>2.5918169021606445</v>
      </c>
    </row>
    <row r="120" spans="1:71" ht="12.75">
      <c r="A120" s="405" t="s">
        <v>73</v>
      </c>
      <c r="B120" s="7">
        <v>0.10791837424039841</v>
      </c>
      <c r="C120" s="7">
        <v>0.21510358154773712</v>
      </c>
      <c r="D120" s="7">
        <v>0.323009729385376</v>
      </c>
      <c r="E120" s="7">
        <v>0.43058261275291443</v>
      </c>
      <c r="F120" s="7">
        <v>0.5378950834274292</v>
      </c>
      <c r="G120" s="7">
        <v>0.6434209942817688</v>
      </c>
      <c r="H120" s="7">
        <v>0.7416514158248901</v>
      </c>
      <c r="I120" s="7">
        <v>0.8468184471130371</v>
      </c>
      <c r="J120" s="7">
        <v>0.9433217644691467</v>
      </c>
      <c r="K120" s="7">
        <v>1.0363978147506714</v>
      </c>
      <c r="L120" s="7">
        <v>1.1187137365341187</v>
      </c>
      <c r="M120" s="7">
        <v>1.2127310037612915</v>
      </c>
      <c r="N120" s="7">
        <v>1.2958070039749146</v>
      </c>
      <c r="O120" s="7">
        <v>1.3759509325027466</v>
      </c>
      <c r="P120" s="7">
        <v>1.4531605243682861</v>
      </c>
      <c r="Q120" s="7">
        <v>1.5271214246749878</v>
      </c>
      <c r="R120" s="7">
        <v>1.5979955196380615</v>
      </c>
      <c r="S120" s="7">
        <v>1.6659438610076904</v>
      </c>
      <c r="T120" s="7">
        <v>1.7311315536499023</v>
      </c>
      <c r="U120" s="7">
        <v>1.7935608625411987</v>
      </c>
      <c r="V120" s="7">
        <v>1.8533577919006348</v>
      </c>
      <c r="W120" s="7">
        <v>1.9103072881698608</v>
      </c>
      <c r="X120" s="7">
        <v>1.9645450115203857</v>
      </c>
      <c r="Y120" s="7">
        <v>2.016199827194214</v>
      </c>
      <c r="Z120" s="7">
        <v>2.0653951168060303</v>
      </c>
      <c r="AA120" s="7">
        <v>2.278384208679199</v>
      </c>
      <c r="AB120" s="7">
        <v>2.4452669620513916</v>
      </c>
      <c r="AC120" s="7">
        <v>2.576024055480957</v>
      </c>
      <c r="AD120" s="7">
        <v>2.6784753799438477</v>
      </c>
      <c r="AE120" s="7">
        <v>2.758748769760132</v>
      </c>
      <c r="AF120" s="7">
        <v>2.8216452598571777</v>
      </c>
      <c r="AG120" s="7">
        <v>2.8709261417388916</v>
      </c>
      <c r="AH120" s="7">
        <v>2.909538984298706</v>
      </c>
      <c r="AI120" s="7">
        <v>2.939793348312378</v>
      </c>
      <c r="AK120" s="8">
        <v>118</v>
      </c>
      <c r="AL120" s="7">
        <v>0.090784952044487</v>
      </c>
      <c r="AM120" s="7">
        <v>0.18165260553359985</v>
      </c>
      <c r="AN120" s="7">
        <v>0.27401822805404663</v>
      </c>
      <c r="AO120" s="7">
        <v>0.36679062247276306</v>
      </c>
      <c r="AP120" s="7">
        <v>0.4600073993206024</v>
      </c>
      <c r="AQ120" s="7">
        <v>0.5521088242530823</v>
      </c>
      <c r="AR120" s="7">
        <v>0.6424403190612793</v>
      </c>
      <c r="AS120" s="7">
        <v>0.7305446267127991</v>
      </c>
      <c r="AT120" s="7">
        <v>0.8154513835906982</v>
      </c>
      <c r="AU120" s="7">
        <v>0.8974830508232117</v>
      </c>
      <c r="AV120" s="7">
        <v>0.9766087532043457</v>
      </c>
      <c r="AW120" s="7">
        <v>1.0532803535461426</v>
      </c>
      <c r="AX120" s="7">
        <v>1.1268157958984375</v>
      </c>
      <c r="AY120" s="7">
        <v>1.1978733539581299</v>
      </c>
      <c r="AZ120" s="7">
        <v>1.2664294242858887</v>
      </c>
      <c r="BA120" s="7">
        <v>1.3321489095687866</v>
      </c>
      <c r="BB120" s="7">
        <v>1.3951740264892578</v>
      </c>
      <c r="BC120" s="7">
        <v>1.4556469917297363</v>
      </c>
      <c r="BD120" s="7">
        <v>1.5137155055999756</v>
      </c>
      <c r="BE120" s="7">
        <v>1.5693644285202026</v>
      </c>
      <c r="BF120" s="7">
        <v>1.622704029083252</v>
      </c>
      <c r="BG120" s="7">
        <v>1.6735036373138428</v>
      </c>
      <c r="BH120" s="7">
        <v>1.7218841314315796</v>
      </c>
      <c r="BI120" s="7">
        <v>1.7679609060287476</v>
      </c>
      <c r="BJ120" s="7">
        <v>1.8118435144424438</v>
      </c>
      <c r="BK120" s="7">
        <v>2.0018322467803955</v>
      </c>
      <c r="BL120" s="7">
        <v>2.150693655014038</v>
      </c>
      <c r="BM120" s="7">
        <v>2.2673301696777344</v>
      </c>
      <c r="BN120" s="7">
        <v>2.358718156814575</v>
      </c>
      <c r="BO120" s="7">
        <v>2.4303231239318848</v>
      </c>
      <c r="BP120" s="7">
        <v>2.4864273071289062</v>
      </c>
      <c r="BQ120" s="7">
        <v>2.530386447906494</v>
      </c>
      <c r="BR120" s="7">
        <v>2.5648298263549805</v>
      </c>
      <c r="BS120" s="7">
        <v>2.5918169021606445</v>
      </c>
    </row>
    <row r="121" spans="1:71" ht="12.75">
      <c r="A121" s="405" t="s">
        <v>74</v>
      </c>
      <c r="B121" s="7">
        <v>0.10944158583879471</v>
      </c>
      <c r="C121" s="7">
        <v>0.21773765981197357</v>
      </c>
      <c r="D121" s="7">
        <v>0.3260990083217621</v>
      </c>
      <c r="E121" s="7">
        <v>0.4335275888442993</v>
      </c>
      <c r="F121" s="7">
        <v>0.5408039093017578</v>
      </c>
      <c r="G121" s="7">
        <v>0.6459788084030151</v>
      </c>
      <c r="H121" s="7">
        <v>0.7416030168533325</v>
      </c>
      <c r="I121" s="7">
        <v>0.8486548066139221</v>
      </c>
      <c r="J121" s="7">
        <v>0.9448129534721375</v>
      </c>
      <c r="K121" s="7">
        <v>1.0375683307647705</v>
      </c>
      <c r="L121" s="7">
        <v>1.1186310052871704</v>
      </c>
      <c r="M121" s="7">
        <v>1.21364426612854</v>
      </c>
      <c r="N121" s="7">
        <v>1.2963101863861084</v>
      </c>
      <c r="O121" s="7">
        <v>1.3759193420410156</v>
      </c>
      <c r="P121" s="7">
        <v>1.4528112411499023</v>
      </c>
      <c r="Q121" s="7">
        <v>1.5262248516082764</v>
      </c>
      <c r="R121" s="7">
        <v>1.5966373682022095</v>
      </c>
      <c r="S121" s="7">
        <v>1.663962960243225</v>
      </c>
      <c r="T121" s="7">
        <v>1.7285313606262207</v>
      </c>
      <c r="U121" s="7">
        <v>1.790540099143982</v>
      </c>
      <c r="V121" s="7">
        <v>1.8498544692993164</v>
      </c>
      <c r="W121" s="7">
        <v>1.9063445329666138</v>
      </c>
      <c r="X121" s="7">
        <v>1.9601445198059082</v>
      </c>
      <c r="Y121" s="7">
        <v>2.011382579803467</v>
      </c>
      <c r="Z121" s="7">
        <v>2.0601806640625</v>
      </c>
      <c r="AA121" s="7">
        <v>2.271451234817505</v>
      </c>
      <c r="AB121" s="7">
        <v>2.4369871616363525</v>
      </c>
      <c r="AC121" s="7">
        <v>2.5666890144348145</v>
      </c>
      <c r="AD121" s="7">
        <v>2.668313980102539</v>
      </c>
      <c r="AE121" s="7">
        <v>2.7479398250579834</v>
      </c>
      <c r="AF121" s="7">
        <v>2.810328483581543</v>
      </c>
      <c r="AG121" s="7">
        <v>2.8592116832733154</v>
      </c>
      <c r="AH121" s="7">
        <v>2.8975131511688232</v>
      </c>
      <c r="AI121" s="7">
        <v>2.927523374557495</v>
      </c>
      <c r="AK121" s="8">
        <v>119</v>
      </c>
      <c r="AL121" s="7">
        <v>0.09231740236282349</v>
      </c>
      <c r="AM121" s="7">
        <v>0.18430472910404205</v>
      </c>
      <c r="AN121" s="7">
        <v>0.27713391184806824</v>
      </c>
      <c r="AO121" s="7">
        <v>0.36976999044418335</v>
      </c>
      <c r="AP121" s="7">
        <v>0.4629581868648529</v>
      </c>
      <c r="AQ121" s="7">
        <v>0.5547158122062683</v>
      </c>
      <c r="AR121" s="7">
        <v>0.6446888446807861</v>
      </c>
      <c r="AS121" s="7">
        <v>0.7324436902999878</v>
      </c>
      <c r="AT121" s="7">
        <v>0.8170114755630493</v>
      </c>
      <c r="AU121" s="7">
        <v>0.8987283706665039</v>
      </c>
      <c r="AV121" s="7">
        <v>0.9778398871421814</v>
      </c>
      <c r="AW121" s="7">
        <v>1.0542794466018677</v>
      </c>
      <c r="AX121" s="7">
        <v>1.1274099349975586</v>
      </c>
      <c r="AY121" s="7">
        <v>1.1979377269744873</v>
      </c>
      <c r="AZ121" s="7">
        <v>1.2661807537078857</v>
      </c>
      <c r="BA121" s="7">
        <v>1.3313573598861694</v>
      </c>
      <c r="BB121" s="7">
        <v>1.3939251899719238</v>
      </c>
      <c r="BC121" s="7">
        <v>1.4537795782089233</v>
      </c>
      <c r="BD121" s="7">
        <v>1.5112324953079224</v>
      </c>
      <c r="BE121" s="7">
        <v>1.5664645433425903</v>
      </c>
      <c r="BF121" s="7">
        <v>1.6193251609802246</v>
      </c>
      <c r="BG121" s="7">
        <v>1.669668436050415</v>
      </c>
      <c r="BH121" s="7">
        <v>1.7176145315170288</v>
      </c>
      <c r="BI121" s="7">
        <v>1.7632774114608765</v>
      </c>
      <c r="BJ121" s="7">
        <v>1.8067659139633179</v>
      </c>
      <c r="BK121" s="7">
        <v>1.9950482845306396</v>
      </c>
      <c r="BL121" s="7">
        <v>2.1425726413726807</v>
      </c>
      <c r="BM121" s="7">
        <v>2.2581615447998047</v>
      </c>
      <c r="BN121" s="7">
        <v>2.348728656768799</v>
      </c>
      <c r="BO121" s="7">
        <v>2.4196903705596924</v>
      </c>
      <c r="BP121" s="7">
        <v>2.4752907752990723</v>
      </c>
      <c r="BQ121" s="7">
        <v>2.518855094909668</v>
      </c>
      <c r="BR121" s="7">
        <v>2.5529890060424805</v>
      </c>
      <c r="BS121" s="7">
        <v>2.5797338485717773</v>
      </c>
    </row>
    <row r="122" spans="1:71" ht="12.75">
      <c r="A122" s="405" t="s">
        <v>75</v>
      </c>
      <c r="B122" s="7">
        <v>0.10146144032478333</v>
      </c>
      <c r="C122" s="7">
        <v>0.20256483554840088</v>
      </c>
      <c r="D122" s="7">
        <v>0.30542027950286865</v>
      </c>
      <c r="E122" s="7">
        <v>0.4087824821472168</v>
      </c>
      <c r="F122" s="7">
        <v>0.5120766758918762</v>
      </c>
      <c r="G122" s="7">
        <v>0.6136800646781921</v>
      </c>
      <c r="H122" s="7">
        <v>0.7414276003837585</v>
      </c>
      <c r="I122" s="7">
        <v>0.8094878196716309</v>
      </c>
      <c r="J122" s="7">
        <v>0.9022079110145569</v>
      </c>
      <c r="K122" s="7">
        <v>0.9915633201599121</v>
      </c>
      <c r="L122" s="7">
        <v>1.117706060409546</v>
      </c>
      <c r="M122" s="7">
        <v>1.1607755422592163</v>
      </c>
      <c r="N122" s="7">
        <v>1.2404804229736328</v>
      </c>
      <c r="O122" s="7">
        <v>1.3173056840896606</v>
      </c>
      <c r="P122" s="7">
        <v>1.3913742303848267</v>
      </c>
      <c r="Q122" s="7">
        <v>1.462335228919983</v>
      </c>
      <c r="R122" s="7">
        <v>1.5303175449371338</v>
      </c>
      <c r="S122" s="7">
        <v>1.5955126285552979</v>
      </c>
      <c r="T122" s="7">
        <v>1.6580431461334229</v>
      </c>
      <c r="U122" s="7">
        <v>1.717839002609253</v>
      </c>
      <c r="V122" s="7">
        <v>1.7751826047897339</v>
      </c>
      <c r="W122" s="7">
        <v>1.8297955989837646</v>
      </c>
      <c r="X122" s="7">
        <v>1.8818080425262451</v>
      </c>
      <c r="Y122" s="7">
        <v>1.931343674659729</v>
      </c>
      <c r="Z122" s="7">
        <v>1.978520393371582</v>
      </c>
      <c r="AA122" s="7">
        <v>2.1827712059020996</v>
      </c>
      <c r="AB122" s="7">
        <v>2.3428070545196533</v>
      </c>
      <c r="AC122" s="7">
        <v>2.4681994915008545</v>
      </c>
      <c r="AD122" s="7">
        <v>2.5664477348327637</v>
      </c>
      <c r="AE122" s="7">
        <v>2.643427610397339</v>
      </c>
      <c r="AF122" s="7">
        <v>2.7037434577941895</v>
      </c>
      <c r="AG122" s="7">
        <v>2.751002550125122</v>
      </c>
      <c r="AH122" s="7">
        <v>2.7880313396453857</v>
      </c>
      <c r="AI122" s="7">
        <v>2.817044496536255</v>
      </c>
      <c r="AK122" s="8">
        <v>120</v>
      </c>
      <c r="AL122" s="7">
        <v>0.08431397378444672</v>
      </c>
      <c r="AM122" s="7">
        <v>0.16908644139766693</v>
      </c>
      <c r="AN122" s="7">
        <v>0.25638866424560547</v>
      </c>
      <c r="AO122" s="7">
        <v>0.3449382185935974</v>
      </c>
      <c r="AP122" s="7">
        <v>0.4341251850128174</v>
      </c>
      <c r="AQ122" s="7">
        <v>0.5222930312156677</v>
      </c>
      <c r="AR122" s="7">
        <v>0.6088730692863464</v>
      </c>
      <c r="AS122" s="7">
        <v>0.693118691444397</v>
      </c>
      <c r="AT122" s="7">
        <v>0.7742327451705933</v>
      </c>
      <c r="AU122" s="7">
        <v>0.8525347113609314</v>
      </c>
      <c r="AV122" s="7">
        <v>0.9279913306236267</v>
      </c>
      <c r="AW122" s="7">
        <v>1.0011941194534302</v>
      </c>
      <c r="AX122" s="7">
        <v>1.0713505744934082</v>
      </c>
      <c r="AY122" s="7">
        <v>1.1390823125839233</v>
      </c>
      <c r="AZ122" s="7">
        <v>1.2044901847839355</v>
      </c>
      <c r="BA122" s="7">
        <v>1.2672028541564941</v>
      </c>
      <c r="BB122" s="7">
        <v>1.3273298740386963</v>
      </c>
      <c r="BC122" s="7">
        <v>1.3850435018539429</v>
      </c>
      <c r="BD122" s="7">
        <v>1.4404488801956177</v>
      </c>
      <c r="BE122" s="7">
        <v>1.493458867073059</v>
      </c>
      <c r="BF122" s="7">
        <v>1.544339895248413</v>
      </c>
      <c r="BG122" s="7">
        <v>1.592797875404358</v>
      </c>
      <c r="BH122" s="7">
        <v>1.6389484405517578</v>
      </c>
      <c r="BI122" s="7">
        <v>1.6829012632369995</v>
      </c>
      <c r="BJ122" s="7">
        <v>1.7247612476348877</v>
      </c>
      <c r="BK122" s="7">
        <v>1.9059926271438599</v>
      </c>
      <c r="BL122" s="7">
        <v>2.04799222946167</v>
      </c>
      <c r="BM122" s="7">
        <v>2.159252882003784</v>
      </c>
      <c r="BN122" s="7">
        <v>2.2464282512664795</v>
      </c>
      <c r="BO122" s="7">
        <v>2.314732551574707</v>
      </c>
      <c r="BP122" s="7">
        <v>2.368250846862793</v>
      </c>
      <c r="BQ122" s="7">
        <v>2.4101836681365967</v>
      </c>
      <c r="BR122" s="7">
        <v>2.4430391788482666</v>
      </c>
      <c r="BS122" s="7">
        <v>2.468782424926758</v>
      </c>
    </row>
    <row r="123" spans="1:71" ht="12.75">
      <c r="A123" s="405" t="s">
        <v>76</v>
      </c>
      <c r="B123" s="7">
        <v>0.09539906680583954</v>
      </c>
      <c r="C123" s="7">
        <v>0.1904182881116867</v>
      </c>
      <c r="D123" s="7">
        <v>0.2881450057029724</v>
      </c>
      <c r="E123" s="7">
        <v>0.3868198096752167</v>
      </c>
      <c r="F123" s="7">
        <v>0.48564448952674866</v>
      </c>
      <c r="G123" s="7">
        <v>0.5825057625770569</v>
      </c>
      <c r="H123" s="7">
        <v>0.7406800389289856</v>
      </c>
      <c r="I123" s="7">
        <v>0.7690199017524719</v>
      </c>
      <c r="J123" s="7">
        <v>0.856889009475708</v>
      </c>
      <c r="K123" s="7">
        <v>0.9415268301963806</v>
      </c>
      <c r="L123" s="7">
        <v>1.1168917417526245</v>
      </c>
      <c r="M123" s="7">
        <v>1.1018667221069336</v>
      </c>
      <c r="N123" s="7">
        <v>1.177173376083374</v>
      </c>
      <c r="O123" s="7">
        <v>1.2494421005249023</v>
      </c>
      <c r="P123" s="7">
        <v>1.319291114807129</v>
      </c>
      <c r="Q123" s="7">
        <v>1.3860288858413696</v>
      </c>
      <c r="R123" s="7">
        <v>1.4500032663345337</v>
      </c>
      <c r="S123" s="7">
        <v>1.5112181901931763</v>
      </c>
      <c r="T123" s="7">
        <v>1.5699419975280762</v>
      </c>
      <c r="U123" s="7">
        <v>1.6259980201721191</v>
      </c>
      <c r="V123" s="7">
        <v>1.6798810958862305</v>
      </c>
      <c r="W123" s="7">
        <v>1.7311983108520508</v>
      </c>
      <c r="X123" s="7">
        <v>1.7800719738006592</v>
      </c>
      <c r="Y123" s="7">
        <v>1.8266181945800781</v>
      </c>
      <c r="Z123" s="7">
        <v>1.870948076248169</v>
      </c>
      <c r="AA123" s="7">
        <v>2.062872886657715</v>
      </c>
      <c r="AB123" s="7">
        <v>2.2132508754730225</v>
      </c>
      <c r="AC123" s="7">
        <v>2.331076145172119</v>
      </c>
      <c r="AD123" s="7">
        <v>2.4233951568603516</v>
      </c>
      <c r="AE123" s="7">
        <v>2.495729923248291</v>
      </c>
      <c r="AF123" s="7">
        <v>2.552405834197998</v>
      </c>
      <c r="AG123" s="7">
        <v>2.5968129634857178</v>
      </c>
      <c r="AH123" s="7">
        <v>2.6316070556640625</v>
      </c>
      <c r="AI123" s="7">
        <v>2.6588692665100098</v>
      </c>
      <c r="AK123" s="8">
        <v>121</v>
      </c>
      <c r="AL123" s="7">
        <v>0.07823742926120758</v>
      </c>
      <c r="AM123" s="7">
        <v>0.1569122076034546</v>
      </c>
      <c r="AN123" s="7">
        <v>0.2390727996826172</v>
      </c>
      <c r="AO123" s="7">
        <v>0.3229227364063263</v>
      </c>
      <c r="AP123" s="7">
        <v>0.40762847661972046</v>
      </c>
      <c r="AQ123" s="7">
        <v>0.4910431206226349</v>
      </c>
      <c r="AR123" s="7">
        <v>0.5731204748153687</v>
      </c>
      <c r="AS123" s="7">
        <v>0.6525545120239258</v>
      </c>
      <c r="AT123" s="7">
        <v>0.7288079261779785</v>
      </c>
      <c r="AU123" s="7">
        <v>0.8023831844329834</v>
      </c>
      <c r="AV123" s="7">
        <v>0.8733677864074707</v>
      </c>
      <c r="AW123" s="7">
        <v>0.9421532154083252</v>
      </c>
      <c r="AX123" s="7">
        <v>1.0079036951065063</v>
      </c>
      <c r="AY123" s="7">
        <v>1.0710712671279907</v>
      </c>
      <c r="AZ123" s="7">
        <v>1.1322524547576904</v>
      </c>
      <c r="BA123" s="7">
        <v>1.1907349824905396</v>
      </c>
      <c r="BB123" s="7">
        <v>1.2468475103378296</v>
      </c>
      <c r="BC123" s="7">
        <v>1.300574779510498</v>
      </c>
      <c r="BD123" s="7">
        <v>1.3521677255630493</v>
      </c>
      <c r="BE123" s="7">
        <v>1.4014322757720947</v>
      </c>
      <c r="BF123" s="7">
        <v>1.4488472938537598</v>
      </c>
      <c r="BG123" s="7">
        <v>1.494004487991333</v>
      </c>
      <c r="BH123" s="7">
        <v>1.5370113849639893</v>
      </c>
      <c r="BI123" s="7">
        <v>1.577970266342163</v>
      </c>
      <c r="BJ123" s="7">
        <v>1.6169787645339966</v>
      </c>
      <c r="BK123" s="7">
        <v>1.785865068435669</v>
      </c>
      <c r="BL123" s="7">
        <v>1.9181920289993286</v>
      </c>
      <c r="BM123" s="7">
        <v>2.021873712539673</v>
      </c>
      <c r="BN123" s="7">
        <v>2.1031110286712646</v>
      </c>
      <c r="BO123" s="7">
        <v>2.166762590408325</v>
      </c>
      <c r="BP123" s="7">
        <v>2.216635227203369</v>
      </c>
      <c r="BQ123" s="7">
        <v>2.255711793899536</v>
      </c>
      <c r="BR123" s="7">
        <v>2.2863292694091797</v>
      </c>
      <c r="BS123" s="7">
        <v>2.310318946838379</v>
      </c>
    </row>
    <row r="124" spans="1:71" ht="12.75">
      <c r="A124" s="405" t="s">
        <v>77</v>
      </c>
      <c r="B124" s="7">
        <v>0.10241355746984482</v>
      </c>
      <c r="C124" s="7">
        <v>0.20447172224521637</v>
      </c>
      <c r="D124" s="7">
        <v>0.30813148617744446</v>
      </c>
      <c r="E124" s="7">
        <v>0.4122280180454254</v>
      </c>
      <c r="F124" s="7">
        <v>0.5162224769592285</v>
      </c>
      <c r="G124" s="7">
        <v>0.6185681223869324</v>
      </c>
      <c r="H124" s="7">
        <v>0.7402151823043823</v>
      </c>
      <c r="I124" s="7">
        <v>0.8158305287361145</v>
      </c>
      <c r="J124" s="7">
        <v>0.9093098044395447</v>
      </c>
      <c r="K124" s="7">
        <v>0.9994034767150879</v>
      </c>
      <c r="L124" s="7">
        <v>1.1164367198944092</v>
      </c>
      <c r="M124" s="7">
        <v>1.1700047254562378</v>
      </c>
      <c r="N124" s="7">
        <v>1.250397801399231</v>
      </c>
      <c r="O124" s="7">
        <v>1.3279359340667725</v>
      </c>
      <c r="P124" s="7">
        <v>1.4026646614074707</v>
      </c>
      <c r="Q124" s="7">
        <v>1.4742861986160278</v>
      </c>
      <c r="R124" s="7">
        <v>1.5428955554962158</v>
      </c>
      <c r="S124" s="7">
        <v>1.608712911605835</v>
      </c>
      <c r="T124" s="7">
        <v>1.671838641166687</v>
      </c>
      <c r="U124" s="7">
        <v>1.7322194576263428</v>
      </c>
      <c r="V124" s="7">
        <v>1.7901045083999634</v>
      </c>
      <c r="W124" s="7">
        <v>1.8452330827713013</v>
      </c>
      <c r="X124" s="7">
        <v>1.8977364301681519</v>
      </c>
      <c r="Y124" s="7">
        <v>1.9477397203445435</v>
      </c>
      <c r="Z124" s="7">
        <v>1.9953619241714478</v>
      </c>
      <c r="AA124" s="7">
        <v>2.201540946960449</v>
      </c>
      <c r="AB124" s="7">
        <v>2.3630876541137695</v>
      </c>
      <c r="AC124" s="7">
        <v>2.489663600921631</v>
      </c>
      <c r="AD124" s="7">
        <v>2.588839292526245</v>
      </c>
      <c r="AE124" s="7">
        <v>2.66654634475708</v>
      </c>
      <c r="AF124" s="7">
        <v>2.727431535720825</v>
      </c>
      <c r="AG124" s="7">
        <v>2.775136709213257</v>
      </c>
      <c r="AH124" s="7">
        <v>2.8125150203704834</v>
      </c>
      <c r="AI124" s="7">
        <v>2.841801881790161</v>
      </c>
      <c r="AK124" s="8">
        <v>122</v>
      </c>
      <c r="AL124" s="7">
        <v>0.08526832610368729</v>
      </c>
      <c r="AM124" s="7">
        <v>0.17099769413471222</v>
      </c>
      <c r="AN124" s="7">
        <v>0.25910621881484985</v>
      </c>
      <c r="AO124" s="7">
        <v>0.3483920395374298</v>
      </c>
      <c r="AP124" s="7">
        <v>0.4382811188697815</v>
      </c>
      <c r="AQ124" s="7">
        <v>0.527193009853363</v>
      </c>
      <c r="AR124" s="7">
        <v>0.6144779324531555</v>
      </c>
      <c r="AS124" s="7">
        <v>0.6994765996932983</v>
      </c>
      <c r="AT124" s="7">
        <v>0.7813512086868286</v>
      </c>
      <c r="AU124" s="7">
        <v>0.8603929877281189</v>
      </c>
      <c r="AV124" s="7">
        <v>0.9365498423576355</v>
      </c>
      <c r="AW124" s="7">
        <v>1.0104440450668335</v>
      </c>
      <c r="AX124" s="7">
        <v>1.0812900066375732</v>
      </c>
      <c r="AY124" s="7">
        <v>1.149735689163208</v>
      </c>
      <c r="AZ124" s="7">
        <v>1.2158048152923584</v>
      </c>
      <c r="BA124" s="7">
        <v>1.2791790962219238</v>
      </c>
      <c r="BB124" s="7">
        <v>1.3399341106414795</v>
      </c>
      <c r="BC124" s="7">
        <v>1.398271083831787</v>
      </c>
      <c r="BD124" s="7">
        <v>1.4542726278305054</v>
      </c>
      <c r="BE124" s="7">
        <v>1.5078685283660889</v>
      </c>
      <c r="BF124" s="7">
        <v>1.5592916011810303</v>
      </c>
      <c r="BG124" s="7">
        <v>1.6082661151885986</v>
      </c>
      <c r="BH124" s="7">
        <v>1.6549084186553955</v>
      </c>
      <c r="BI124" s="7">
        <v>1.6993297338485718</v>
      </c>
      <c r="BJ124" s="7">
        <v>1.7416356801986694</v>
      </c>
      <c r="BK124" s="7">
        <v>1.9247982501983643</v>
      </c>
      <c r="BL124" s="7">
        <v>2.0683112144470215</v>
      </c>
      <c r="BM124" s="7">
        <v>2.1807572841644287</v>
      </c>
      <c r="BN124" s="7">
        <v>2.2688615322113037</v>
      </c>
      <c r="BO124" s="7">
        <v>2.3378937244415283</v>
      </c>
      <c r="BP124" s="7">
        <v>2.391982316970825</v>
      </c>
      <c r="BQ124" s="7">
        <v>2.4343621730804443</v>
      </c>
      <c r="BR124" s="7">
        <v>2.4675679206848145</v>
      </c>
      <c r="BS124" s="7">
        <v>2.4935853481292725</v>
      </c>
    </row>
    <row r="125" spans="1:71" ht="12.75">
      <c r="A125" s="405" t="s">
        <v>78</v>
      </c>
      <c r="B125" s="7">
        <v>0.10109642893075943</v>
      </c>
      <c r="C125" s="7">
        <v>0.20183640718460083</v>
      </c>
      <c r="D125" s="7">
        <v>0.304387629032135</v>
      </c>
      <c r="E125" s="7">
        <v>0.40747442841529846</v>
      </c>
      <c r="F125" s="7">
        <v>0.5105059146881104</v>
      </c>
      <c r="G125" s="7">
        <v>0.6118330359458923</v>
      </c>
      <c r="H125" s="7">
        <v>0.7399585247039795</v>
      </c>
      <c r="I125" s="7">
        <v>0.8070998191833496</v>
      </c>
      <c r="J125" s="7">
        <v>0.8995383977890015</v>
      </c>
      <c r="K125" s="7">
        <v>0.9886196255683899</v>
      </c>
      <c r="L125" s="7">
        <v>1.1160571575164795</v>
      </c>
      <c r="M125" s="7">
        <v>1.1573143005371094</v>
      </c>
      <c r="N125" s="7">
        <v>1.236763834953308</v>
      </c>
      <c r="O125" s="7">
        <v>1.3133256435394287</v>
      </c>
      <c r="P125" s="7">
        <v>1.387149453163147</v>
      </c>
      <c r="Q125" s="7">
        <v>1.4578664302825928</v>
      </c>
      <c r="R125" s="7">
        <v>1.5256171226501465</v>
      </c>
      <c r="S125" s="7">
        <v>1.5905828475952148</v>
      </c>
      <c r="T125" s="7">
        <v>1.652894139289856</v>
      </c>
      <c r="U125" s="7">
        <v>1.712473750114441</v>
      </c>
      <c r="V125" s="7">
        <v>1.7696171998977661</v>
      </c>
      <c r="W125" s="7">
        <v>1.8240395784378052</v>
      </c>
      <c r="X125" s="7">
        <v>1.8758703470230103</v>
      </c>
      <c r="Y125" s="7">
        <v>1.925233006477356</v>
      </c>
      <c r="Z125" s="7">
        <v>1.9722449779510498</v>
      </c>
      <c r="AA125" s="7">
        <v>2.1757826805114746</v>
      </c>
      <c r="AB125" s="7">
        <v>2.335259437561035</v>
      </c>
      <c r="AC125" s="7">
        <v>2.460214138031006</v>
      </c>
      <c r="AD125" s="7">
        <v>2.558119297027588</v>
      </c>
      <c r="AE125" s="7">
        <v>2.6348304748535156</v>
      </c>
      <c r="AF125" s="7">
        <v>2.6949355602264404</v>
      </c>
      <c r="AG125" s="7">
        <v>2.7420296669006348</v>
      </c>
      <c r="AH125" s="7">
        <v>2.7789292335510254</v>
      </c>
      <c r="AI125" s="7">
        <v>2.8078410625457764</v>
      </c>
      <c r="AK125" s="8">
        <v>123</v>
      </c>
      <c r="AL125" s="7">
        <v>0.08394809812307358</v>
      </c>
      <c r="AM125" s="7">
        <v>0.16835632920265198</v>
      </c>
      <c r="AN125" s="7">
        <v>0.25535351037979126</v>
      </c>
      <c r="AO125" s="7">
        <v>0.3436269462108612</v>
      </c>
      <c r="AP125" s="7">
        <v>0.43255043029785156</v>
      </c>
      <c r="AQ125" s="7">
        <v>0.5204413533210754</v>
      </c>
      <c r="AR125" s="7">
        <v>0.6067590117454529</v>
      </c>
      <c r="AS125" s="7">
        <v>0.6907248497009277</v>
      </c>
      <c r="AT125" s="7">
        <v>0.7715567946434021</v>
      </c>
      <c r="AU125" s="7">
        <v>0.8495840430259705</v>
      </c>
      <c r="AV125" s="7">
        <v>0.9247791767120361</v>
      </c>
      <c r="AW125" s="7">
        <v>0.9977248311042786</v>
      </c>
      <c r="AX125" s="7">
        <v>1.0676255226135254</v>
      </c>
      <c r="AY125" s="7">
        <v>1.135093331336975</v>
      </c>
      <c r="AZ125" s="7">
        <v>1.2002559900283813</v>
      </c>
      <c r="BA125" s="7">
        <v>1.2627243995666504</v>
      </c>
      <c r="BB125" s="7">
        <v>1.3226191997528076</v>
      </c>
      <c r="BC125" s="7">
        <v>1.3801032304763794</v>
      </c>
      <c r="BD125" s="7">
        <v>1.435288906097412</v>
      </c>
      <c r="BE125" s="7">
        <v>1.4880824089050293</v>
      </c>
      <c r="BF125" s="7">
        <v>1.5387628078460693</v>
      </c>
      <c r="BG125" s="7">
        <v>1.5870298147201538</v>
      </c>
      <c r="BH125" s="7">
        <v>1.6329983472824097</v>
      </c>
      <c r="BI125" s="7">
        <v>1.6767780780792236</v>
      </c>
      <c r="BJ125" s="7">
        <v>1.718472957611084</v>
      </c>
      <c r="BK125" s="7">
        <v>1.8989899158477783</v>
      </c>
      <c r="BL125" s="7">
        <v>2.0404298305511475</v>
      </c>
      <c r="BM125" s="7">
        <v>2.151251792907715</v>
      </c>
      <c r="BN125" s="7">
        <v>2.238083600997925</v>
      </c>
      <c r="BO125" s="7">
        <v>2.3061187267303467</v>
      </c>
      <c r="BP125" s="7">
        <v>2.3594260215759277</v>
      </c>
      <c r="BQ125" s="7">
        <v>2.401193618774414</v>
      </c>
      <c r="BR125" s="7">
        <v>2.433919668197632</v>
      </c>
      <c r="BS125" s="7">
        <v>2.459561347961426</v>
      </c>
    </row>
    <row r="126" spans="1:71" ht="12.75">
      <c r="A126" s="405" t="s">
        <v>79</v>
      </c>
      <c r="B126" s="7">
        <v>0.10971895605325699</v>
      </c>
      <c r="C126" s="7">
        <v>0.2184772789478302</v>
      </c>
      <c r="D126" s="7">
        <v>0.3274896442890167</v>
      </c>
      <c r="E126" s="7">
        <v>0.4356847107410431</v>
      </c>
      <c r="F126" s="7">
        <v>0.543571949005127</v>
      </c>
      <c r="G126" s="7">
        <v>0.6495903134346008</v>
      </c>
      <c r="H126" s="7">
        <v>0.7398670315742493</v>
      </c>
      <c r="I126" s="7">
        <v>0.8539283871650696</v>
      </c>
      <c r="J126" s="7">
        <v>0.9509132504463196</v>
      </c>
      <c r="K126" s="7">
        <v>1.0445107221603394</v>
      </c>
      <c r="L126" s="7">
        <v>1.1160469055175781</v>
      </c>
      <c r="M126" s="7">
        <v>1.221858024597168</v>
      </c>
      <c r="N126" s="7">
        <v>1.3053412437438965</v>
      </c>
      <c r="O126" s="7">
        <v>1.385838270187378</v>
      </c>
      <c r="P126" s="7">
        <v>1.4633828401565552</v>
      </c>
      <c r="Q126" s="7">
        <v>1.5375982522964478</v>
      </c>
      <c r="R126" s="7">
        <v>1.6087255477905273</v>
      </c>
      <c r="S126" s="7">
        <v>1.6768805980682373</v>
      </c>
      <c r="T126" s="7">
        <v>1.7422878742218018</v>
      </c>
      <c r="U126" s="7">
        <v>1.804956316947937</v>
      </c>
      <c r="V126" s="7">
        <v>1.8649193048477173</v>
      </c>
      <c r="W126" s="7">
        <v>1.9220268726348877</v>
      </c>
      <c r="X126" s="7">
        <v>1.9764151573181152</v>
      </c>
      <c r="Y126" s="7">
        <v>2.0282135009765625</v>
      </c>
      <c r="Z126" s="7">
        <v>2.077545166015625</v>
      </c>
      <c r="AA126" s="7">
        <v>2.291125535964966</v>
      </c>
      <c r="AB126" s="7">
        <v>2.4584715366363525</v>
      </c>
      <c r="AC126" s="7">
        <v>2.5895915031433105</v>
      </c>
      <c r="AD126" s="7">
        <v>2.6923274993896484</v>
      </c>
      <c r="AE126" s="7">
        <v>2.7728238105773926</v>
      </c>
      <c r="AF126" s="7">
        <v>2.835894823074341</v>
      </c>
      <c r="AG126" s="7">
        <v>2.885312557220459</v>
      </c>
      <c r="AH126" s="7">
        <v>2.924032688140869</v>
      </c>
      <c r="AI126" s="7">
        <v>2.9543709754943848</v>
      </c>
      <c r="AK126" s="8">
        <v>124</v>
      </c>
      <c r="AL126" s="7">
        <v>0.09259328246116638</v>
      </c>
      <c r="AM126" s="7">
        <v>0.1850414276123047</v>
      </c>
      <c r="AN126" s="7">
        <v>0.27852028608322144</v>
      </c>
      <c r="AO126" s="7">
        <v>0.371921569108963</v>
      </c>
      <c r="AP126" s="7">
        <v>0.46571946144104004</v>
      </c>
      <c r="AQ126" s="7">
        <v>0.5583193898200989</v>
      </c>
      <c r="AR126" s="7">
        <v>0.6490651965141296</v>
      </c>
      <c r="AS126" s="7">
        <v>0.7377070784568787</v>
      </c>
      <c r="AT126" s="7">
        <v>0.8231006264686584</v>
      </c>
      <c r="AU126" s="7">
        <v>0.9056586623191833</v>
      </c>
      <c r="AV126" s="7">
        <v>0.9853749871253967</v>
      </c>
      <c r="AW126" s="7">
        <v>1.0624793767929077</v>
      </c>
      <c r="AX126" s="7">
        <v>1.136426329612732</v>
      </c>
      <c r="AY126" s="7">
        <v>1.2078412771224976</v>
      </c>
      <c r="AZ126" s="7">
        <v>1.2767361402511597</v>
      </c>
      <c r="BA126" s="7">
        <v>1.3427138328552246</v>
      </c>
      <c r="BB126" s="7">
        <v>1.4059956073760986</v>
      </c>
      <c r="BC126" s="7">
        <v>1.4666787385940552</v>
      </c>
      <c r="BD126" s="7">
        <v>1.5249699354171753</v>
      </c>
      <c r="BE126" s="7">
        <v>1.5808610916137695</v>
      </c>
      <c r="BF126" s="7">
        <v>1.6343694925308228</v>
      </c>
      <c r="BG126" s="7">
        <v>1.6853300333023071</v>
      </c>
      <c r="BH126" s="7">
        <v>1.7338638305664062</v>
      </c>
      <c r="BI126" s="7">
        <v>1.7800863981246948</v>
      </c>
      <c r="BJ126" s="7">
        <v>1.8241080045700073</v>
      </c>
      <c r="BK126" s="7">
        <v>2.0146985054016113</v>
      </c>
      <c r="BL126" s="7">
        <v>2.1640310287475586</v>
      </c>
      <c r="BM126" s="7">
        <v>2.2810370922088623</v>
      </c>
      <c r="BN126" s="7">
        <v>2.3727145195007324</v>
      </c>
      <c r="BO126" s="7">
        <v>2.4445459842681885</v>
      </c>
      <c r="BP126" s="7">
        <v>2.5008280277252197</v>
      </c>
      <c r="BQ126" s="7">
        <v>2.544926404953003</v>
      </c>
      <c r="BR126" s="7">
        <v>2.5794785022735596</v>
      </c>
      <c r="BS126" s="7">
        <v>2.606551170349121</v>
      </c>
    </row>
    <row r="127" spans="1:71" ht="12.75">
      <c r="A127" s="405" t="s">
        <v>80</v>
      </c>
      <c r="B127" s="7">
        <v>0.10841657966375351</v>
      </c>
      <c r="C127" s="7">
        <v>0.21539834141731262</v>
      </c>
      <c r="D127" s="7">
        <v>0.3224489986896515</v>
      </c>
      <c r="E127" s="7">
        <v>0.42826351523399353</v>
      </c>
      <c r="F127" s="7">
        <v>0.5339222550392151</v>
      </c>
      <c r="G127" s="7">
        <v>0.6371484398841858</v>
      </c>
      <c r="H127" s="7">
        <v>0.7396774291992188</v>
      </c>
      <c r="I127" s="7">
        <v>0.8359624743461609</v>
      </c>
      <c r="J127" s="7">
        <v>0.9299653768539429</v>
      </c>
      <c r="K127" s="7">
        <v>1.0207099914550781</v>
      </c>
      <c r="L127" s="7">
        <v>1.1159108877182007</v>
      </c>
      <c r="M127" s="7">
        <v>1.1929550170898438</v>
      </c>
      <c r="N127" s="7">
        <v>1.2736048698425293</v>
      </c>
      <c r="O127" s="7">
        <v>1.351076364517212</v>
      </c>
      <c r="P127" s="7">
        <v>1.4259048700332642</v>
      </c>
      <c r="Q127" s="7">
        <v>1.4971575736999512</v>
      </c>
      <c r="R127" s="7">
        <v>1.5655269622802734</v>
      </c>
      <c r="S127" s="7">
        <v>1.6308026313781738</v>
      </c>
      <c r="T127" s="7">
        <v>1.693484902381897</v>
      </c>
      <c r="U127" s="7">
        <v>1.7535873651504517</v>
      </c>
      <c r="V127" s="7">
        <v>1.811081886291504</v>
      </c>
      <c r="W127" s="7">
        <v>1.8658385276794434</v>
      </c>
      <c r="X127" s="7">
        <v>1.9179877042770386</v>
      </c>
      <c r="Y127" s="7">
        <v>1.9676536321640015</v>
      </c>
      <c r="Z127" s="7">
        <v>2.0149545669555664</v>
      </c>
      <c r="AA127" s="7">
        <v>2.2197425365448</v>
      </c>
      <c r="AB127" s="7">
        <v>2.3801991939544678</v>
      </c>
      <c r="AC127" s="7">
        <v>2.5059213638305664</v>
      </c>
      <c r="AD127" s="7">
        <v>2.604428291320801</v>
      </c>
      <c r="AE127" s="7">
        <v>2.681610584259033</v>
      </c>
      <c r="AF127" s="7">
        <v>2.7420852184295654</v>
      </c>
      <c r="AG127" s="7">
        <v>2.78946852684021</v>
      </c>
      <c r="AH127" s="7">
        <v>2.826594829559326</v>
      </c>
      <c r="AI127" s="7">
        <v>2.8556838035583496</v>
      </c>
      <c r="AK127" s="8">
        <v>125</v>
      </c>
      <c r="AL127" s="7">
        <v>0.09129353612661362</v>
      </c>
      <c r="AM127" s="7">
        <v>0.18196764588356018</v>
      </c>
      <c r="AN127" s="7">
        <v>0.2734872102737427</v>
      </c>
      <c r="AO127" s="7">
        <v>0.364510178565979</v>
      </c>
      <c r="AP127" s="7">
        <v>0.45608171820640564</v>
      </c>
      <c r="AQ127" s="7">
        <v>0.545891523361206</v>
      </c>
      <c r="AR127" s="7">
        <v>0.6338995099067688</v>
      </c>
      <c r="AS127" s="7">
        <v>0.7197590470314026</v>
      </c>
      <c r="AT127" s="7">
        <v>0.8021724224090576</v>
      </c>
      <c r="AU127" s="7">
        <v>0.8818793892860413</v>
      </c>
      <c r="AV127" s="7">
        <v>0.9592080116271973</v>
      </c>
      <c r="AW127" s="7">
        <v>1.033600926399231</v>
      </c>
      <c r="AX127" s="7">
        <v>1.1047160625457764</v>
      </c>
      <c r="AY127" s="7">
        <v>1.1731067895889282</v>
      </c>
      <c r="AZ127" s="7">
        <v>1.23928701877594</v>
      </c>
      <c r="BA127" s="7">
        <v>1.3023031949996948</v>
      </c>
      <c r="BB127" s="7">
        <v>1.3628284931182861</v>
      </c>
      <c r="BC127" s="7">
        <v>1.4206334352493286</v>
      </c>
      <c r="BD127" s="7">
        <v>1.4762006998062134</v>
      </c>
      <c r="BE127" s="7">
        <v>1.529526948928833</v>
      </c>
      <c r="BF127" s="7">
        <v>1.5805679559707642</v>
      </c>
      <c r="BG127" s="7">
        <v>1.6291784048080444</v>
      </c>
      <c r="BH127" s="7">
        <v>1.6754740476608276</v>
      </c>
      <c r="BI127" s="7">
        <v>1.7195652723312378</v>
      </c>
      <c r="BJ127" s="7">
        <v>1.7615567445755005</v>
      </c>
      <c r="BK127" s="7">
        <v>1.943358302116394</v>
      </c>
      <c r="BL127" s="7">
        <v>2.0858044624328613</v>
      </c>
      <c r="BM127" s="7">
        <v>2.1974148750305176</v>
      </c>
      <c r="BN127" s="7">
        <v>2.2848644256591797</v>
      </c>
      <c r="BO127" s="7">
        <v>2.353383779525757</v>
      </c>
      <c r="BP127" s="7">
        <v>2.4070701599121094</v>
      </c>
      <c r="BQ127" s="7">
        <v>2.4491350650787354</v>
      </c>
      <c r="BR127" s="7">
        <v>2.4820940494537354</v>
      </c>
      <c r="BS127" s="7">
        <v>2.507918119430542</v>
      </c>
    </row>
    <row r="128" spans="1:71" ht="12.75">
      <c r="A128" s="405" t="s">
        <v>81</v>
      </c>
      <c r="B128" s="7">
        <v>0.1099831685423851</v>
      </c>
      <c r="C128" s="7">
        <v>0.2190818190574646</v>
      </c>
      <c r="D128" s="7">
        <v>0.3284599184989929</v>
      </c>
      <c r="E128" s="7">
        <v>0.4370778203010559</v>
      </c>
      <c r="F128" s="7">
        <v>0.5453605055809021</v>
      </c>
      <c r="G128" s="7">
        <v>0.6518690586090088</v>
      </c>
      <c r="H128" s="7">
        <v>0.7395797371864319</v>
      </c>
      <c r="I128" s="7">
        <v>0.8571832180023193</v>
      </c>
      <c r="J128" s="7">
        <v>0.9546895027160645</v>
      </c>
      <c r="K128" s="7">
        <v>1.0487892627716064</v>
      </c>
      <c r="L128" s="7">
        <v>1.1134859323501587</v>
      </c>
      <c r="M128" s="7">
        <v>1.2270328998565674</v>
      </c>
      <c r="N128" s="7">
        <v>1.3110138177871704</v>
      </c>
      <c r="O128" s="7">
        <v>1.3920410871505737</v>
      </c>
      <c r="P128" s="7">
        <v>1.470058560371399</v>
      </c>
      <c r="Q128" s="7">
        <v>1.5447903871536255</v>
      </c>
      <c r="R128" s="7">
        <v>1.616397738456726</v>
      </c>
      <c r="S128" s="7">
        <v>1.6850547790527344</v>
      </c>
      <c r="T128" s="7">
        <v>1.7509385347366333</v>
      </c>
      <c r="U128" s="7">
        <v>1.8140535354614258</v>
      </c>
      <c r="V128" s="7">
        <v>1.8744460344314575</v>
      </c>
      <c r="W128" s="7">
        <v>1.9319628477096558</v>
      </c>
      <c r="X128" s="7">
        <v>1.9867407083511353</v>
      </c>
      <c r="Y128" s="7">
        <v>2.038910150527954</v>
      </c>
      <c r="Z128" s="7">
        <v>2.088595151901245</v>
      </c>
      <c r="AA128" s="7">
        <v>2.303705930709839</v>
      </c>
      <c r="AB128" s="7">
        <v>2.4722509384155273</v>
      </c>
      <c r="AC128" s="7">
        <v>2.6043102741241455</v>
      </c>
      <c r="AD128" s="7">
        <v>2.707782030105591</v>
      </c>
      <c r="AE128" s="7">
        <v>2.7888550758361816</v>
      </c>
      <c r="AF128" s="7">
        <v>2.8523778915405273</v>
      </c>
      <c r="AG128" s="7">
        <v>2.9021499156951904</v>
      </c>
      <c r="AH128" s="7">
        <v>2.9411473274230957</v>
      </c>
      <c r="AI128" s="7">
        <v>2.971702814102173</v>
      </c>
      <c r="AK128" s="8">
        <v>126</v>
      </c>
      <c r="AL128" s="7">
        <v>0.09285710006952286</v>
      </c>
      <c r="AM128" s="7">
        <v>0.1856452077627182</v>
      </c>
      <c r="AN128" s="7">
        <v>0.2794894576072693</v>
      </c>
      <c r="AO128" s="7">
        <v>0.37331318855285645</v>
      </c>
      <c r="AP128" s="7">
        <v>0.4675062894821167</v>
      </c>
      <c r="AQ128" s="7">
        <v>0.5605960488319397</v>
      </c>
      <c r="AR128" s="7">
        <v>0.6518247127532959</v>
      </c>
      <c r="AS128" s="7">
        <v>0.7409593462944031</v>
      </c>
      <c r="AT128" s="7">
        <v>0.8268739581108093</v>
      </c>
      <c r="AU128" s="7">
        <v>0.9099341630935669</v>
      </c>
      <c r="AV128" s="7">
        <v>0.9900722503662109</v>
      </c>
      <c r="AW128" s="7">
        <v>1.067650556564331</v>
      </c>
      <c r="AX128" s="7">
        <v>1.1420949697494507</v>
      </c>
      <c r="AY128" s="7">
        <v>1.2140400409698486</v>
      </c>
      <c r="AZ128" s="7">
        <v>1.2834076881408691</v>
      </c>
      <c r="BA128" s="7">
        <v>1.349901556968689</v>
      </c>
      <c r="BB128" s="7">
        <v>1.4136632680892944</v>
      </c>
      <c r="BC128" s="7">
        <v>1.4748482704162598</v>
      </c>
      <c r="BD128" s="7">
        <v>1.5336157083511353</v>
      </c>
      <c r="BE128" s="7">
        <v>1.5899533033370972</v>
      </c>
      <c r="BF128" s="7">
        <v>1.6438913345336914</v>
      </c>
      <c r="BG128" s="7">
        <v>1.695260763168335</v>
      </c>
      <c r="BH128" s="7">
        <v>1.7441840171813965</v>
      </c>
      <c r="BI128" s="7">
        <v>1.7907776832580566</v>
      </c>
      <c r="BJ128" s="7">
        <v>1.8351526260375977</v>
      </c>
      <c r="BK128" s="7">
        <v>2.0272727012634277</v>
      </c>
      <c r="BL128" s="7">
        <v>2.1778039932250977</v>
      </c>
      <c r="BM128" s="7">
        <v>2.2957489490509033</v>
      </c>
      <c r="BN128" s="7">
        <v>2.388162136077881</v>
      </c>
      <c r="BO128" s="7">
        <v>2.4605700969696045</v>
      </c>
      <c r="BP128" s="7">
        <v>2.517303943634033</v>
      </c>
      <c r="BQ128" s="7">
        <v>2.561756134033203</v>
      </c>
      <c r="BR128" s="7">
        <v>2.596585750579834</v>
      </c>
      <c r="BS128" s="7">
        <v>2.623875617980957</v>
      </c>
    </row>
    <row r="129" spans="1:71" ht="12.75">
      <c r="A129" s="405" t="s">
        <v>82</v>
      </c>
      <c r="B129" s="7">
        <v>0.10954222828149796</v>
      </c>
      <c r="C129" s="7">
        <v>0.21812056005001068</v>
      </c>
      <c r="D129" s="7">
        <v>0.3269646167755127</v>
      </c>
      <c r="E129" s="7">
        <v>0.43501943349838257</v>
      </c>
      <c r="F129" s="7">
        <v>0.5427762866020203</v>
      </c>
      <c r="G129" s="7">
        <v>0.6486475467681885</v>
      </c>
      <c r="H129" s="7">
        <v>0.7380983829498291</v>
      </c>
      <c r="I129" s="7">
        <v>0.8526751399040222</v>
      </c>
      <c r="J129" s="7">
        <v>0.9495092630386353</v>
      </c>
      <c r="K129" s="7">
        <v>1.0429518222808838</v>
      </c>
      <c r="L129" s="7">
        <v>1.1131963729858398</v>
      </c>
      <c r="M129" s="7">
        <v>1.2200289964675903</v>
      </c>
      <c r="N129" s="7">
        <v>1.3033620119094849</v>
      </c>
      <c r="O129" s="7">
        <v>1.3837023973464966</v>
      </c>
      <c r="P129" s="7">
        <v>1.4611154794692993</v>
      </c>
      <c r="Q129" s="7">
        <v>1.5351859331130981</v>
      </c>
      <c r="R129" s="7">
        <v>1.606180191040039</v>
      </c>
      <c r="S129" s="7">
        <v>1.6741939783096313</v>
      </c>
      <c r="T129" s="7">
        <v>1.7394636869430542</v>
      </c>
      <c r="U129" s="7">
        <v>1.8020087480545044</v>
      </c>
      <c r="V129" s="7">
        <v>1.8618531227111816</v>
      </c>
      <c r="W129" s="7">
        <v>1.918847680091858</v>
      </c>
      <c r="X129" s="7">
        <v>1.973128318786621</v>
      </c>
      <c r="Y129" s="7">
        <v>2.0248241424560547</v>
      </c>
      <c r="Z129" s="7">
        <v>2.0740580558776855</v>
      </c>
      <c r="AA129" s="7">
        <v>2.2872159481048584</v>
      </c>
      <c r="AB129" s="7">
        <v>2.454230785369873</v>
      </c>
      <c r="AC129" s="7">
        <v>2.5850913524627686</v>
      </c>
      <c r="AD129" s="7">
        <v>2.687623977661133</v>
      </c>
      <c r="AE129" s="7">
        <v>2.767961263656616</v>
      </c>
      <c r="AF129" s="7">
        <v>2.8309073448181152</v>
      </c>
      <c r="AG129" s="7">
        <v>2.8802273273468018</v>
      </c>
      <c r="AH129" s="7">
        <v>2.9188709259033203</v>
      </c>
      <c r="AI129" s="7">
        <v>2.9491491317749023</v>
      </c>
      <c r="AK129" s="8">
        <v>127</v>
      </c>
      <c r="AL129" s="7">
        <v>0.09241648018360138</v>
      </c>
      <c r="AM129" s="7">
        <v>0.18468457460403442</v>
      </c>
      <c r="AN129" s="7">
        <v>0.2779950797557831</v>
      </c>
      <c r="AO129" s="7">
        <v>0.371256023645401</v>
      </c>
      <c r="AP129" s="7">
        <v>0.4649234712123871</v>
      </c>
      <c r="AQ129" s="7">
        <v>0.5573762655258179</v>
      </c>
      <c r="AR129" s="7">
        <v>0.6479709148406982</v>
      </c>
      <c r="AS129" s="7">
        <v>0.7364534139633179</v>
      </c>
      <c r="AT129" s="7">
        <v>0.8216961026191711</v>
      </c>
      <c r="AU129" s="7">
        <v>0.9040992856025696</v>
      </c>
      <c r="AV129" s="7">
        <v>0.983681857585907</v>
      </c>
      <c r="AW129" s="7">
        <v>1.0606496334075928</v>
      </c>
      <c r="AX129" s="7">
        <v>1.134446382522583</v>
      </c>
      <c r="AY129" s="7">
        <v>1.205704689025879</v>
      </c>
      <c r="AZ129" s="7">
        <v>1.274467945098877</v>
      </c>
      <c r="BA129" s="7">
        <v>1.3403006792068481</v>
      </c>
      <c r="BB129" s="7">
        <v>1.4034494161605835</v>
      </c>
      <c r="BC129" s="7">
        <v>1.4639912843704224</v>
      </c>
      <c r="BD129" s="7">
        <v>1.5221447944641113</v>
      </c>
      <c r="BE129" s="7">
        <v>1.57791268825531</v>
      </c>
      <c r="BF129" s="7">
        <v>1.6313024759292603</v>
      </c>
      <c r="BG129" s="7">
        <v>1.682149887084961</v>
      </c>
      <c r="BH129" s="7">
        <v>1.7305760383605957</v>
      </c>
      <c r="BI129" s="7">
        <v>1.7766962051391602</v>
      </c>
      <c r="BJ129" s="7">
        <v>1.8206201791763306</v>
      </c>
      <c r="BK129" s="7">
        <v>2.0107879638671875</v>
      </c>
      <c r="BL129" s="7">
        <v>2.1597893238067627</v>
      </c>
      <c r="BM129" s="7">
        <v>2.276535987854004</v>
      </c>
      <c r="BN129" s="7">
        <v>2.3680100440979004</v>
      </c>
      <c r="BO129" s="7">
        <v>2.4396822452545166</v>
      </c>
      <c r="BP129" s="7">
        <v>2.4958393573760986</v>
      </c>
      <c r="BQ129" s="7">
        <v>2.53983998298645</v>
      </c>
      <c r="BR129" s="7">
        <v>2.5743155479431152</v>
      </c>
      <c r="BS129" s="7">
        <v>2.601328134536743</v>
      </c>
    </row>
    <row r="130" spans="1:71" ht="12.75">
      <c r="A130" s="405" t="s">
        <v>83</v>
      </c>
      <c r="B130" s="7">
        <v>0.11410021036863327</v>
      </c>
      <c r="C130" s="7">
        <v>0.22688932716846466</v>
      </c>
      <c r="D130" s="7">
        <v>0.33931460976600647</v>
      </c>
      <c r="E130" s="7">
        <v>0.4501979351043701</v>
      </c>
      <c r="F130" s="7">
        <v>0.5606418251991272</v>
      </c>
      <c r="G130" s="7">
        <v>0.668987512588501</v>
      </c>
      <c r="H130" s="7">
        <v>0.7380237579345703</v>
      </c>
      <c r="I130" s="7">
        <v>0.8776090145111084</v>
      </c>
      <c r="J130" s="7">
        <v>0.9766857624053955</v>
      </c>
      <c r="K130" s="7">
        <v>1.072250247001648</v>
      </c>
      <c r="L130" s="7">
        <v>1.1128731966018677</v>
      </c>
      <c r="M130" s="7">
        <v>1.2532577514648438</v>
      </c>
      <c r="N130" s="7">
        <v>1.3383334875106812</v>
      </c>
      <c r="O130" s="7">
        <v>1.4203710556030273</v>
      </c>
      <c r="P130" s="7">
        <v>1.499388575553894</v>
      </c>
      <c r="Q130" s="7">
        <v>1.5749081373214722</v>
      </c>
      <c r="R130" s="7">
        <v>1.6472651958465576</v>
      </c>
      <c r="S130" s="7">
        <v>1.7165420055389404</v>
      </c>
      <c r="T130" s="7">
        <v>1.783085823059082</v>
      </c>
      <c r="U130" s="7">
        <v>1.8468331098556519</v>
      </c>
      <c r="V130" s="7">
        <v>1.9076660871505737</v>
      </c>
      <c r="W130" s="7">
        <v>1.9656022787094116</v>
      </c>
      <c r="X130" s="7">
        <v>2.020779609680176</v>
      </c>
      <c r="Y130" s="7">
        <v>2.073329448699951</v>
      </c>
      <c r="Z130" s="7">
        <v>2.1233768463134766</v>
      </c>
      <c r="AA130" s="7">
        <v>2.3400559425354004</v>
      </c>
      <c r="AB130" s="7">
        <v>2.5098299980163574</v>
      </c>
      <c r="AC130" s="7">
        <v>2.642852544784546</v>
      </c>
      <c r="AD130" s="7">
        <v>2.7470791339874268</v>
      </c>
      <c r="AE130" s="7">
        <v>2.8287432193756104</v>
      </c>
      <c r="AF130" s="7">
        <v>2.8927292823791504</v>
      </c>
      <c r="AG130" s="7">
        <v>2.942863941192627</v>
      </c>
      <c r="AH130" s="7">
        <v>2.9821460247039795</v>
      </c>
      <c r="AI130" s="7">
        <v>3.0129244327545166</v>
      </c>
      <c r="AK130" s="8">
        <v>128</v>
      </c>
      <c r="AL130" s="7">
        <v>0.09698211401700974</v>
      </c>
      <c r="AM130" s="7">
        <v>0.19346827268600464</v>
      </c>
      <c r="AN130" s="7">
        <v>0.29036691784858704</v>
      </c>
      <c r="AO130" s="7">
        <v>0.3864629864692688</v>
      </c>
      <c r="AP130" s="7">
        <v>0.48282381892204285</v>
      </c>
      <c r="AQ130" s="7">
        <v>0.5777570009231567</v>
      </c>
      <c r="AR130" s="7">
        <v>0.6705476641654968</v>
      </c>
      <c r="AS130" s="7">
        <v>0.7614392042160034</v>
      </c>
      <c r="AT130" s="7">
        <v>0.8489297032356262</v>
      </c>
      <c r="AU130" s="7">
        <v>0.9334597587585449</v>
      </c>
      <c r="AV130" s="7">
        <v>1.0151667594909668</v>
      </c>
      <c r="AW130" s="7">
        <v>1.0939496755599976</v>
      </c>
      <c r="AX130" s="7">
        <v>1.169493317604065</v>
      </c>
      <c r="AY130" s="7">
        <v>1.24245285987854</v>
      </c>
      <c r="AZ130" s="7">
        <v>1.3128246068954468</v>
      </c>
      <c r="BA130" s="7">
        <v>1.3801100254058838</v>
      </c>
      <c r="BB130" s="7">
        <v>1.4446250200271606</v>
      </c>
      <c r="BC130" s="7">
        <v>1.5064332485198975</v>
      </c>
      <c r="BD130" s="7">
        <v>1.5658643245697021</v>
      </c>
      <c r="BE130" s="7">
        <v>1.6228371858596802</v>
      </c>
      <c r="BF130" s="7">
        <v>1.6772185564041138</v>
      </c>
      <c r="BG130" s="7">
        <v>1.7290102243423462</v>
      </c>
      <c r="BH130" s="7">
        <v>1.778335690498352</v>
      </c>
      <c r="BI130" s="7">
        <v>1.8253123760223389</v>
      </c>
      <c r="BJ130" s="7">
        <v>1.8700519800186157</v>
      </c>
      <c r="BK130" s="7">
        <v>2.063751220703125</v>
      </c>
      <c r="BL130" s="7">
        <v>2.215519905090332</v>
      </c>
      <c r="BM130" s="7">
        <v>2.3344345092773438</v>
      </c>
      <c r="BN130" s="7">
        <v>2.427607536315918</v>
      </c>
      <c r="BO130" s="7">
        <v>2.500610828399658</v>
      </c>
      <c r="BP130" s="7">
        <v>2.5578105449676514</v>
      </c>
      <c r="BQ130" s="7">
        <v>2.602628469467163</v>
      </c>
      <c r="BR130" s="7">
        <v>2.637744188308716</v>
      </c>
      <c r="BS130" s="7">
        <v>2.6652584075927734</v>
      </c>
    </row>
    <row r="131" spans="1:71" ht="12.75">
      <c r="A131" s="405" t="s">
        <v>84</v>
      </c>
      <c r="B131" s="7">
        <v>0.10462046414613724</v>
      </c>
      <c r="C131" s="7">
        <v>0.20877040922641754</v>
      </c>
      <c r="D131" s="7">
        <v>0.31431734561920166</v>
      </c>
      <c r="E131" s="7">
        <v>0.420104444026947</v>
      </c>
      <c r="F131" s="7">
        <v>0.5257231593132019</v>
      </c>
      <c r="G131" s="7">
        <v>0.6295872926712036</v>
      </c>
      <c r="H131" s="7">
        <v>0.737933874130249</v>
      </c>
      <c r="I131" s="7">
        <v>0.8296480178833008</v>
      </c>
      <c r="J131" s="7">
        <v>0.9244394898414612</v>
      </c>
      <c r="K131" s="7">
        <v>1.0157784223556519</v>
      </c>
      <c r="L131" s="7">
        <v>1.1128157377243042</v>
      </c>
      <c r="M131" s="7">
        <v>1.1887788772583008</v>
      </c>
      <c r="N131" s="7">
        <v>1.2702667713165283</v>
      </c>
      <c r="O131" s="7">
        <v>1.3488932847976685</v>
      </c>
      <c r="P131" s="7">
        <v>1.4246410131454468</v>
      </c>
      <c r="Q131" s="7">
        <v>1.4972257614135742</v>
      </c>
      <c r="R131" s="7">
        <v>1.5667630434036255</v>
      </c>
      <c r="S131" s="7">
        <v>1.6334517002105713</v>
      </c>
      <c r="T131" s="7">
        <v>1.6974291801452637</v>
      </c>
      <c r="U131" s="7">
        <v>1.7586230039596558</v>
      </c>
      <c r="V131" s="7">
        <v>1.8172601461410522</v>
      </c>
      <c r="W131" s="7">
        <v>1.8731050491333008</v>
      </c>
      <c r="X131" s="7">
        <v>1.92629075050354</v>
      </c>
      <c r="Y131" s="7">
        <v>1.9769437313079834</v>
      </c>
      <c r="Z131" s="7">
        <v>2.0251846313476562</v>
      </c>
      <c r="AA131" s="7">
        <v>2.2340426445007324</v>
      </c>
      <c r="AB131" s="7">
        <v>2.397688627243042</v>
      </c>
      <c r="AC131" s="7">
        <v>2.525909423828125</v>
      </c>
      <c r="AD131" s="7">
        <v>2.626373767852783</v>
      </c>
      <c r="AE131" s="7">
        <v>2.705090284347534</v>
      </c>
      <c r="AF131" s="7">
        <v>2.7667667865753174</v>
      </c>
      <c r="AG131" s="7">
        <v>2.815091848373413</v>
      </c>
      <c r="AH131" s="7">
        <v>2.8529560565948486</v>
      </c>
      <c r="AI131" s="7">
        <v>2.8826236724853516</v>
      </c>
      <c r="AK131" s="8">
        <v>129</v>
      </c>
      <c r="AL131" s="7">
        <v>0.08747722953557968</v>
      </c>
      <c r="AM131" s="7">
        <v>0.17530027031898499</v>
      </c>
      <c r="AN131" s="7">
        <v>0.2652977705001831</v>
      </c>
      <c r="AO131" s="7">
        <v>0.35627591609954834</v>
      </c>
      <c r="AP131" s="7">
        <v>0.44779080152511597</v>
      </c>
      <c r="AQ131" s="7">
        <v>0.5382227897644043</v>
      </c>
      <c r="AR131" s="7">
        <v>0.626914381980896</v>
      </c>
      <c r="AS131" s="7">
        <v>0.7133075594902039</v>
      </c>
      <c r="AT131" s="7">
        <v>0.7964958548545837</v>
      </c>
      <c r="AU131" s="7">
        <v>0.8767840266227722</v>
      </c>
      <c r="AV131" s="7">
        <v>0.954180896282196</v>
      </c>
      <c r="AW131" s="7">
        <v>1.0292366743087769</v>
      </c>
      <c r="AX131" s="7">
        <v>1.101178526878357</v>
      </c>
      <c r="AY131" s="7">
        <v>1.1707136631011963</v>
      </c>
      <c r="AZ131" s="7">
        <v>1.2378029823303223</v>
      </c>
      <c r="BA131" s="7">
        <v>1.3021414279937744</v>
      </c>
      <c r="BB131" s="7">
        <v>1.3638252019882202</v>
      </c>
      <c r="BC131" s="7">
        <v>1.4230343103408813</v>
      </c>
      <c r="BD131" s="7">
        <v>1.4798884391784668</v>
      </c>
      <c r="BE131" s="7">
        <v>1.5342979431152344</v>
      </c>
      <c r="BF131" s="7">
        <v>1.586474061012268</v>
      </c>
      <c r="BG131" s="7">
        <v>1.6361654996871948</v>
      </c>
      <c r="BH131" s="7">
        <v>1.6834907531738281</v>
      </c>
      <c r="BI131" s="7">
        <v>1.728562355041504</v>
      </c>
      <c r="BJ131" s="7">
        <v>1.7714877128601074</v>
      </c>
      <c r="BK131" s="7">
        <v>1.9573321342468262</v>
      </c>
      <c r="BL131" s="7">
        <v>2.1029462814331055</v>
      </c>
      <c r="BM131" s="7">
        <v>2.217038631439209</v>
      </c>
      <c r="BN131" s="7">
        <v>2.3064332008361816</v>
      </c>
      <c r="BO131" s="7">
        <v>2.3764760494232178</v>
      </c>
      <c r="BP131" s="7">
        <v>2.431356430053711</v>
      </c>
      <c r="BQ131" s="7">
        <v>2.4743566513061523</v>
      </c>
      <c r="BR131" s="7">
        <v>2.5080485343933105</v>
      </c>
      <c r="BS131" s="7">
        <v>2.534446954727173</v>
      </c>
    </row>
    <row r="132" spans="1:71" ht="12.75">
      <c r="A132" s="405" t="s">
        <v>85</v>
      </c>
      <c r="B132" s="7">
        <v>0.1010725274682045</v>
      </c>
      <c r="C132" s="7">
        <v>0.20170901715755463</v>
      </c>
      <c r="D132" s="7">
        <v>0.30436110496520996</v>
      </c>
      <c r="E132" s="7">
        <v>0.40767422318458557</v>
      </c>
      <c r="F132" s="7">
        <v>0.5110094547271729</v>
      </c>
      <c r="G132" s="7">
        <v>0.6123806238174438</v>
      </c>
      <c r="H132" s="7">
        <v>0.7376419305801392</v>
      </c>
      <c r="I132" s="7">
        <v>0.8075272440910339</v>
      </c>
      <c r="J132" s="7">
        <v>0.8997396230697632</v>
      </c>
      <c r="K132" s="7">
        <v>0.9884804487228394</v>
      </c>
      <c r="L132" s="7">
        <v>1.1126656532287598</v>
      </c>
      <c r="M132" s="7">
        <v>1.1567808389663696</v>
      </c>
      <c r="N132" s="7">
        <v>1.2358604669570923</v>
      </c>
      <c r="O132" s="7">
        <v>1.3120853900909424</v>
      </c>
      <c r="P132" s="7">
        <v>1.3856772184371948</v>
      </c>
      <c r="Q132" s="7">
        <v>1.4560307264328003</v>
      </c>
      <c r="R132" s="7">
        <v>1.5234822034835815</v>
      </c>
      <c r="S132" s="7">
        <v>1.588058590888977</v>
      </c>
      <c r="T132" s="7">
        <v>1.650039792060852</v>
      </c>
      <c r="U132" s="7">
        <v>1.7093209028244019</v>
      </c>
      <c r="V132" s="7">
        <v>1.7661666870117188</v>
      </c>
      <c r="W132" s="7">
        <v>1.8203054666519165</v>
      </c>
      <c r="X132" s="7">
        <v>1.8718661069869995</v>
      </c>
      <c r="Y132" s="7">
        <v>1.9209716320037842</v>
      </c>
      <c r="Z132" s="7">
        <v>1.9677387475967407</v>
      </c>
      <c r="AA132" s="7">
        <v>2.1702158451080322</v>
      </c>
      <c r="AB132" s="7">
        <v>2.328862190246582</v>
      </c>
      <c r="AC132" s="7">
        <v>2.4531657695770264</v>
      </c>
      <c r="AD132" s="7">
        <v>2.550560712814331</v>
      </c>
      <c r="AE132" s="7">
        <v>2.6268723011016846</v>
      </c>
      <c r="AF132" s="7">
        <v>2.686664581298828</v>
      </c>
      <c r="AG132" s="7">
        <v>2.733513355255127</v>
      </c>
      <c r="AH132" s="7">
        <v>2.7702205181121826</v>
      </c>
      <c r="AI132" s="7">
        <v>2.7989814281463623</v>
      </c>
      <c r="AK132" s="8">
        <v>130</v>
      </c>
      <c r="AL132" s="7">
        <v>0.08392199128866196</v>
      </c>
      <c r="AM132" s="7">
        <v>0.16822463274002075</v>
      </c>
      <c r="AN132" s="7">
        <v>0.2553206980228424</v>
      </c>
      <c r="AO132" s="7">
        <v>0.3438185453414917</v>
      </c>
      <c r="AP132" s="7">
        <v>0.4330439865589142</v>
      </c>
      <c r="AQ132" s="7">
        <v>0.520977258682251</v>
      </c>
      <c r="AR132" s="7">
        <v>0.6073174476623535</v>
      </c>
      <c r="AS132" s="7">
        <v>0.6911373138427734</v>
      </c>
      <c r="AT132" s="7">
        <v>0.7717415690422058</v>
      </c>
      <c r="AU132" s="7">
        <v>0.8494269847869873</v>
      </c>
      <c r="AV132" s="7">
        <v>0.924452006816864</v>
      </c>
      <c r="AW132" s="7">
        <v>0.9971708655357361</v>
      </c>
      <c r="AX132" s="7">
        <v>1.0667004585266113</v>
      </c>
      <c r="AY132" s="7">
        <v>1.1338300704956055</v>
      </c>
      <c r="AZ132" s="7">
        <v>1.19875967502594</v>
      </c>
      <c r="BA132" s="7">
        <v>1.2608635425567627</v>
      </c>
      <c r="BB132" s="7">
        <v>1.3204580545425415</v>
      </c>
      <c r="BC132" s="7">
        <v>1.377551794052124</v>
      </c>
      <c r="BD132" s="7">
        <v>1.4324064254760742</v>
      </c>
      <c r="BE132" s="7">
        <v>1.4849005937576294</v>
      </c>
      <c r="BF132" s="7">
        <v>1.5352824926376343</v>
      </c>
      <c r="BG132" s="7">
        <v>1.5832651853561401</v>
      </c>
      <c r="BH132" s="7">
        <v>1.6289629936218262</v>
      </c>
      <c r="BI132" s="7">
        <v>1.6724847555160522</v>
      </c>
      <c r="BJ132" s="7">
        <v>1.713934063911438</v>
      </c>
      <c r="BK132" s="7">
        <v>1.8933879137039185</v>
      </c>
      <c r="BL132" s="7">
        <v>2.033994674682617</v>
      </c>
      <c r="BM132" s="7">
        <v>2.1441638469696045</v>
      </c>
      <c r="BN132" s="7">
        <v>2.2304842472076416</v>
      </c>
      <c r="BO132" s="7">
        <v>2.2981185913085938</v>
      </c>
      <c r="BP132" s="7">
        <v>2.351111888885498</v>
      </c>
      <c r="BQ132" s="7">
        <v>2.3926334381103516</v>
      </c>
      <c r="BR132" s="7">
        <v>2.425166606903076</v>
      </c>
      <c r="BS132" s="7">
        <v>2.450657367706299</v>
      </c>
    </row>
    <row r="133" spans="1:71" ht="12.75">
      <c r="A133" s="405" t="s">
        <v>86</v>
      </c>
      <c r="B133" s="7">
        <v>0.10504500567913055</v>
      </c>
      <c r="C133" s="7">
        <v>0.20963048934936523</v>
      </c>
      <c r="D133" s="7">
        <v>0.3155462145805359</v>
      </c>
      <c r="E133" s="7">
        <v>0.4216645061969757</v>
      </c>
      <c r="F133" s="7">
        <v>0.5275877118110657</v>
      </c>
      <c r="G133" s="7">
        <v>0.6317974328994751</v>
      </c>
      <c r="H133" s="7">
        <v>0.7375396490097046</v>
      </c>
      <c r="I133" s="7">
        <v>0.8325382471084595</v>
      </c>
      <c r="J133" s="7">
        <v>0.9276917576789856</v>
      </c>
      <c r="K133" s="7">
        <v>1.0193939208984375</v>
      </c>
      <c r="L133" s="7">
        <v>1.1117371320724487</v>
      </c>
      <c r="M133" s="7">
        <v>1.1930437088012695</v>
      </c>
      <c r="N133" s="7">
        <v>1.2748730182647705</v>
      </c>
      <c r="O133" s="7">
        <v>1.353840708732605</v>
      </c>
      <c r="P133" s="7">
        <v>1.429892659187317</v>
      </c>
      <c r="Q133" s="7">
        <v>1.5027996301651</v>
      </c>
      <c r="R133" s="7">
        <v>1.5726345777511597</v>
      </c>
      <c r="S133" s="7">
        <v>1.6396305561065674</v>
      </c>
      <c r="T133" s="7">
        <v>1.7038953304290771</v>
      </c>
      <c r="U133" s="7">
        <v>1.7653619050979614</v>
      </c>
      <c r="V133" s="7">
        <v>1.8242552280426025</v>
      </c>
      <c r="W133" s="7">
        <v>1.8803441524505615</v>
      </c>
      <c r="X133" s="7">
        <v>1.9337621927261353</v>
      </c>
      <c r="Y133" s="7">
        <v>1.9846364259719849</v>
      </c>
      <c r="Z133" s="7">
        <v>2.033088207244873</v>
      </c>
      <c r="AA133" s="7">
        <v>2.24285888671875</v>
      </c>
      <c r="AB133" s="7">
        <v>2.407219648361206</v>
      </c>
      <c r="AC133" s="7">
        <v>2.5360007286071777</v>
      </c>
      <c r="AD133" s="7">
        <v>2.636904001235962</v>
      </c>
      <c r="AE133" s="7">
        <v>2.7159643173217773</v>
      </c>
      <c r="AF133" s="7">
        <v>2.777909994125366</v>
      </c>
      <c r="AG133" s="7">
        <v>2.826446294784546</v>
      </c>
      <c r="AH133" s="7">
        <v>2.864475965499878</v>
      </c>
      <c r="AI133" s="7">
        <v>2.894272804260254</v>
      </c>
      <c r="AK133" s="8">
        <v>131</v>
      </c>
      <c r="AL133" s="7">
        <v>0.0879025012254715</v>
      </c>
      <c r="AM133" s="7">
        <v>0.1761617809534073</v>
      </c>
      <c r="AN133" s="7">
        <v>0.26652875542640686</v>
      </c>
      <c r="AO133" s="7">
        <v>0.3578387200832367</v>
      </c>
      <c r="AP133" s="7">
        <v>0.44965869188308716</v>
      </c>
      <c r="AQ133" s="7">
        <v>0.5404368042945862</v>
      </c>
      <c r="AR133" s="7">
        <v>0.6294515132904053</v>
      </c>
      <c r="AS133" s="7">
        <v>0.7162027955055237</v>
      </c>
      <c r="AT133" s="7">
        <v>0.7997535467147827</v>
      </c>
      <c r="AU133" s="7">
        <v>0.8804055452346802</v>
      </c>
      <c r="AV133" s="7">
        <v>0.9581276178359985</v>
      </c>
      <c r="AW133" s="7">
        <v>1.033508539199829</v>
      </c>
      <c r="AX133" s="7">
        <v>1.1057922840118408</v>
      </c>
      <c r="AY133" s="7">
        <v>1.1756688356399536</v>
      </c>
      <c r="AZ133" s="7">
        <v>1.2430626153945923</v>
      </c>
      <c r="BA133" s="7">
        <v>1.3077237606048584</v>
      </c>
      <c r="BB133" s="7">
        <v>1.3697054386138916</v>
      </c>
      <c r="BC133" s="7">
        <v>1.4292223453521729</v>
      </c>
      <c r="BD133" s="7">
        <v>1.4863640069961548</v>
      </c>
      <c r="BE133" s="7">
        <v>1.5410467386245728</v>
      </c>
      <c r="BF133" s="7">
        <v>1.5934792757034302</v>
      </c>
      <c r="BG133" s="7">
        <v>1.6434149742126465</v>
      </c>
      <c r="BH133" s="7">
        <v>1.6909728050231934</v>
      </c>
      <c r="BI133" s="7">
        <v>1.736266016960144</v>
      </c>
      <c r="BJ133" s="7">
        <v>1.7794023752212524</v>
      </c>
      <c r="BK133" s="7">
        <v>1.9661602973937988</v>
      </c>
      <c r="BL133" s="7">
        <v>2.112489938735962</v>
      </c>
      <c r="BM133" s="7">
        <v>2.2271430492401123</v>
      </c>
      <c r="BN133" s="7">
        <v>2.31697678565979</v>
      </c>
      <c r="BO133" s="7">
        <v>2.387364149093628</v>
      </c>
      <c r="BP133" s="7">
        <v>2.442514181137085</v>
      </c>
      <c r="BQ133" s="7">
        <v>2.4857258796691895</v>
      </c>
      <c r="BR133" s="7">
        <v>2.519583225250244</v>
      </c>
      <c r="BS133" s="7">
        <v>2.546111583709717</v>
      </c>
    </row>
    <row r="134" spans="1:71" ht="12.75">
      <c r="A134" s="405" t="s">
        <v>87</v>
      </c>
      <c r="B134" s="7">
        <v>0.105320043861866</v>
      </c>
      <c r="C134" s="7">
        <v>0.21010930836200714</v>
      </c>
      <c r="D134" s="7">
        <v>0.3161478340625763</v>
      </c>
      <c r="E134" s="7">
        <v>0.42229852080345154</v>
      </c>
      <c r="F134" s="7">
        <v>0.5282571315765381</v>
      </c>
      <c r="G134" s="7">
        <v>0.6324456334114075</v>
      </c>
      <c r="H134" s="7">
        <v>0.7370671629905701</v>
      </c>
      <c r="I134" s="7">
        <v>0.8331496715545654</v>
      </c>
      <c r="J134" s="7">
        <v>0.9282609820365906</v>
      </c>
      <c r="K134" s="7">
        <v>1.019926905632019</v>
      </c>
      <c r="L134" s="7">
        <v>1.1112085580825806</v>
      </c>
      <c r="M134" s="7">
        <v>1.1935462951660156</v>
      </c>
      <c r="N134" s="7">
        <v>1.2753210067749023</v>
      </c>
      <c r="O134" s="7">
        <v>1.3542314767837524</v>
      </c>
      <c r="P134" s="7">
        <v>1.4302408695220947</v>
      </c>
      <c r="Q134" s="7">
        <v>1.5030699968338013</v>
      </c>
      <c r="R134" s="7">
        <v>1.572848916053772</v>
      </c>
      <c r="S134" s="7">
        <v>1.6397608518600464</v>
      </c>
      <c r="T134" s="7">
        <v>1.7039611339569092</v>
      </c>
      <c r="U134" s="7">
        <v>1.7653762102127075</v>
      </c>
      <c r="V134" s="7">
        <v>1.8242188692092896</v>
      </c>
      <c r="W134" s="7">
        <v>1.880259394645691</v>
      </c>
      <c r="X134" s="7">
        <v>1.933631420135498</v>
      </c>
      <c r="Y134" s="7">
        <v>1.984461784362793</v>
      </c>
      <c r="Z134" s="7">
        <v>2.032871723175049</v>
      </c>
      <c r="AA134" s="7">
        <v>2.242461681365967</v>
      </c>
      <c r="AB134" s="7">
        <v>2.4066808223724365</v>
      </c>
      <c r="AC134" s="7">
        <v>2.535350799560547</v>
      </c>
      <c r="AD134" s="7">
        <v>2.636167049407959</v>
      </c>
      <c r="AE134" s="7">
        <v>2.7151594161987305</v>
      </c>
      <c r="AF134" s="7">
        <v>2.7770519256591797</v>
      </c>
      <c r="AG134" s="7">
        <v>2.8255462646484375</v>
      </c>
      <c r="AH134" s="7">
        <v>2.8635430335998535</v>
      </c>
      <c r="AI134" s="7">
        <v>2.8933143615722656</v>
      </c>
      <c r="AK134" s="8">
        <v>132</v>
      </c>
      <c r="AL134" s="7">
        <v>0.08817872405052185</v>
      </c>
      <c r="AM134" s="7">
        <v>0.17664292454719543</v>
      </c>
      <c r="AN134" s="7">
        <v>0.26713377237319946</v>
      </c>
      <c r="AO134" s="7">
        <v>0.3584771454334259</v>
      </c>
      <c r="AP134" s="7">
        <v>0.45033353567123413</v>
      </c>
      <c r="AQ134" s="7">
        <v>0.5410914421081543</v>
      </c>
      <c r="AR134" s="7">
        <v>0.630099356174469</v>
      </c>
      <c r="AS134" s="7">
        <v>0.7168222665786743</v>
      </c>
      <c r="AT134" s="7">
        <v>0.8003316521644592</v>
      </c>
      <c r="AU134" s="7">
        <v>0.8809481263160706</v>
      </c>
      <c r="AV134" s="7">
        <v>0.9586664438247681</v>
      </c>
      <c r="AW134" s="7">
        <v>1.0340222120285034</v>
      </c>
      <c r="AX134" s="7">
        <v>1.106251835823059</v>
      </c>
      <c r="AY134" s="7">
        <v>1.1760720014572144</v>
      </c>
      <c r="AZ134" s="7">
        <v>1.2434239387512207</v>
      </c>
      <c r="BA134" s="7">
        <v>1.3080077171325684</v>
      </c>
      <c r="BB134" s="7">
        <v>1.36993408203125</v>
      </c>
      <c r="BC134" s="7">
        <v>1.4293673038482666</v>
      </c>
      <c r="BD134" s="7">
        <v>1.4864449501037598</v>
      </c>
      <c r="BE134" s="7">
        <v>1.5410765409469604</v>
      </c>
      <c r="BF134" s="7">
        <v>1.5934587717056274</v>
      </c>
      <c r="BG134" s="7">
        <v>1.6433465480804443</v>
      </c>
      <c r="BH134" s="7">
        <v>1.6908587217330933</v>
      </c>
      <c r="BI134" s="7">
        <v>1.7361085414886475</v>
      </c>
      <c r="BJ134" s="7">
        <v>1.7792035341262817</v>
      </c>
      <c r="BK134" s="7">
        <v>1.9657822847366333</v>
      </c>
      <c r="BL134" s="7">
        <v>2.111971855163574</v>
      </c>
      <c r="BM134" s="7">
        <v>2.226515054702759</v>
      </c>
      <c r="BN134" s="7">
        <v>2.3162624835968018</v>
      </c>
      <c r="BO134" s="7">
        <v>2.386582136154175</v>
      </c>
      <c r="BP134" s="7">
        <v>2.4416794776916504</v>
      </c>
      <c r="BQ134" s="7">
        <v>2.484849691390991</v>
      </c>
      <c r="BR134" s="7">
        <v>2.518674612045288</v>
      </c>
      <c r="BS134" s="7">
        <v>2.545177459716797</v>
      </c>
    </row>
    <row r="135" spans="1:71" ht="12.75">
      <c r="A135" s="405" t="s">
        <v>88</v>
      </c>
      <c r="B135" s="7">
        <v>0.10853085666894913</v>
      </c>
      <c r="C135" s="7">
        <v>0.21628831326961517</v>
      </c>
      <c r="D135" s="7">
        <v>0.3246746361255646</v>
      </c>
      <c r="E135" s="7">
        <v>0.43262994289398193</v>
      </c>
      <c r="F135" s="7">
        <v>0.5403339266777039</v>
      </c>
      <c r="G135" s="7">
        <v>0.6462591886520386</v>
      </c>
      <c r="H135" s="7">
        <v>0.7366520166397095</v>
      </c>
      <c r="I135" s="7">
        <v>0.8504067063331604</v>
      </c>
      <c r="J135" s="7">
        <v>0.9473002552986145</v>
      </c>
      <c r="K135" s="7">
        <v>1.0407496690750122</v>
      </c>
      <c r="L135" s="7">
        <v>1.1109055280685425</v>
      </c>
      <c r="M135" s="7">
        <v>1.2178261280059814</v>
      </c>
      <c r="N135" s="7">
        <v>1.3012465238571167</v>
      </c>
      <c r="O135" s="7">
        <v>1.3817435503005981</v>
      </c>
      <c r="P135" s="7">
        <v>1.4592816829681396</v>
      </c>
      <c r="Q135" s="7">
        <v>1.5335609912872314</v>
      </c>
      <c r="R135" s="7">
        <v>1.6047385931015015</v>
      </c>
      <c r="S135" s="7">
        <v>1.6729800701141357</v>
      </c>
      <c r="T135" s="7">
        <v>1.73845374584198</v>
      </c>
      <c r="U135" s="7">
        <v>1.8011564016342163</v>
      </c>
      <c r="V135" s="7">
        <v>1.8612045049667358</v>
      </c>
      <c r="W135" s="7">
        <v>1.9183931350708008</v>
      </c>
      <c r="X135" s="7">
        <v>1.9728584289550781</v>
      </c>
      <c r="Y135" s="7">
        <v>2.0247302055358887</v>
      </c>
      <c r="Z135" s="7">
        <v>2.074131965637207</v>
      </c>
      <c r="AA135" s="7">
        <v>2.288015365600586</v>
      </c>
      <c r="AB135" s="7">
        <v>2.455598831176758</v>
      </c>
      <c r="AC135" s="7">
        <v>2.586905002593994</v>
      </c>
      <c r="AD135" s="7">
        <v>2.689786672592163</v>
      </c>
      <c r="AE135" s="7">
        <v>2.770397186279297</v>
      </c>
      <c r="AF135" s="7">
        <v>2.8335578441619873</v>
      </c>
      <c r="AG135" s="7">
        <v>2.8830456733703613</v>
      </c>
      <c r="AH135" s="7">
        <v>2.921820640563965</v>
      </c>
      <c r="AI135" s="7">
        <v>2.952202081680298</v>
      </c>
      <c r="AK135" s="8">
        <v>133</v>
      </c>
      <c r="AL135" s="7">
        <v>0.09140029549598694</v>
      </c>
      <c r="AM135" s="7">
        <v>0.1828429400920868</v>
      </c>
      <c r="AN135" s="7">
        <v>0.27569130063056946</v>
      </c>
      <c r="AO135" s="7">
        <v>0.36884862184524536</v>
      </c>
      <c r="AP135" s="7">
        <v>0.4624592065811157</v>
      </c>
      <c r="AQ135" s="7">
        <v>0.5549622774124146</v>
      </c>
      <c r="AR135" s="7">
        <v>0.6456536054611206</v>
      </c>
      <c r="AS135" s="7">
        <v>0.7341523170471191</v>
      </c>
      <c r="AT135" s="7">
        <v>0.8194512724876404</v>
      </c>
      <c r="AU135" s="7">
        <v>0.9018581509590149</v>
      </c>
      <c r="AV135" s="7">
        <v>0.9813619256019592</v>
      </c>
      <c r="AW135" s="7">
        <v>1.0584020614624023</v>
      </c>
      <c r="AX135" s="7">
        <v>1.1322834491729736</v>
      </c>
      <c r="AY135" s="7">
        <v>1.2036957740783691</v>
      </c>
      <c r="AZ135" s="7">
        <v>1.2725818157196045</v>
      </c>
      <c r="BA135" s="7">
        <v>1.3386210203170776</v>
      </c>
      <c r="BB135" s="7">
        <v>1.4019508361816406</v>
      </c>
      <c r="BC135" s="7">
        <v>1.4627182483673096</v>
      </c>
      <c r="BD135" s="7">
        <v>1.521073818206787</v>
      </c>
      <c r="BE135" s="7">
        <v>1.5769973993301392</v>
      </c>
      <c r="BF135" s="7">
        <v>1.6305891275405884</v>
      </c>
      <c r="BG135" s="7">
        <v>1.6816288232803345</v>
      </c>
      <c r="BH135" s="7">
        <v>1.7302380800247192</v>
      </c>
      <c r="BI135" s="7">
        <v>1.7765326499938965</v>
      </c>
      <c r="BJ135" s="7">
        <v>1.8206226825714111</v>
      </c>
      <c r="BK135" s="7">
        <v>2.011509656906128</v>
      </c>
      <c r="BL135" s="7">
        <v>2.161074638366699</v>
      </c>
      <c r="BM135" s="7">
        <v>2.2782626152038574</v>
      </c>
      <c r="BN135" s="7">
        <v>2.3700826168060303</v>
      </c>
      <c r="BO135" s="7">
        <v>2.442026138305664</v>
      </c>
      <c r="BP135" s="7">
        <v>2.4983954429626465</v>
      </c>
      <c r="BQ135" s="7">
        <v>2.542562484741211</v>
      </c>
      <c r="BR135" s="7">
        <v>2.5771687030792236</v>
      </c>
      <c r="BS135" s="7">
        <v>2.604283332824707</v>
      </c>
    </row>
    <row r="136" spans="1:71" ht="12.75">
      <c r="A136" s="405" t="s">
        <v>89</v>
      </c>
      <c r="B136" s="7">
        <v>0.10764645040035248</v>
      </c>
      <c r="C136" s="7">
        <v>0.21449878811836243</v>
      </c>
      <c r="D136" s="7">
        <v>0.32213565707206726</v>
      </c>
      <c r="E136" s="7">
        <v>0.42944398522377014</v>
      </c>
      <c r="F136" s="7">
        <v>0.5365638732910156</v>
      </c>
      <c r="G136" s="7">
        <v>0.6418134570121765</v>
      </c>
      <c r="H136" s="7">
        <v>0.7364017963409424</v>
      </c>
      <c r="I136" s="7">
        <v>0.844659149646759</v>
      </c>
      <c r="J136" s="7">
        <v>0.9408507943153381</v>
      </c>
      <c r="K136" s="7">
        <v>1.0335923433303833</v>
      </c>
      <c r="L136" s="7">
        <v>1.1105800867080688</v>
      </c>
      <c r="M136" s="7">
        <v>1.2094411849975586</v>
      </c>
      <c r="N136" s="7">
        <v>1.2922080755233765</v>
      </c>
      <c r="O136" s="7">
        <v>1.3720288276672363</v>
      </c>
      <c r="P136" s="7">
        <v>1.4489630460739136</v>
      </c>
      <c r="Q136" s="7">
        <v>1.522594690322876</v>
      </c>
      <c r="R136" s="7">
        <v>1.593177080154419</v>
      </c>
      <c r="S136" s="7">
        <v>1.6608071327209473</v>
      </c>
      <c r="T136" s="7">
        <v>1.725692629814148</v>
      </c>
      <c r="U136" s="7">
        <v>1.7878429889678955</v>
      </c>
      <c r="V136" s="7">
        <v>1.8473806381225586</v>
      </c>
      <c r="W136" s="7">
        <v>1.904083251953125</v>
      </c>
      <c r="X136" s="7">
        <v>1.9580856561660767</v>
      </c>
      <c r="Y136" s="7">
        <v>2.009516477584839</v>
      </c>
      <c r="Z136" s="7">
        <v>2.0584983825683594</v>
      </c>
      <c r="AA136" s="7">
        <v>2.270564079284668</v>
      </c>
      <c r="AB136" s="7">
        <v>2.436722993850708</v>
      </c>
      <c r="AC136" s="7">
        <v>2.566912889480591</v>
      </c>
      <c r="AD136" s="7">
        <v>2.6689202785491943</v>
      </c>
      <c r="AE136" s="7">
        <v>2.7488455772399902</v>
      </c>
      <c r="AF136" s="7">
        <v>2.811469078063965</v>
      </c>
      <c r="AG136" s="7">
        <v>2.860536575317383</v>
      </c>
      <c r="AH136" s="7">
        <v>2.898982048034668</v>
      </c>
      <c r="AI136" s="7">
        <v>2.929105043411255</v>
      </c>
      <c r="AK136" s="8">
        <v>134</v>
      </c>
      <c r="AL136" s="7">
        <v>0.09051463752985</v>
      </c>
      <c r="AM136" s="7">
        <v>0.18105094134807587</v>
      </c>
      <c r="AN136" s="7">
        <v>0.273148775100708</v>
      </c>
      <c r="AO136" s="7">
        <v>0.3656579554080963</v>
      </c>
      <c r="AP136" s="7">
        <v>0.45868346095085144</v>
      </c>
      <c r="AQ136" s="7">
        <v>0.5505098700523376</v>
      </c>
      <c r="AR136" s="7">
        <v>0.640584409236908</v>
      </c>
      <c r="AS136" s="7">
        <v>0.7283962368965149</v>
      </c>
      <c r="AT136" s="7">
        <v>0.8129923939704895</v>
      </c>
      <c r="AU136" s="7">
        <v>0.8946906328201294</v>
      </c>
      <c r="AV136" s="7">
        <v>0.9735874533653259</v>
      </c>
      <c r="AW136" s="7">
        <v>1.0500054359436035</v>
      </c>
      <c r="AX136" s="7">
        <v>1.1232326030731201</v>
      </c>
      <c r="AY136" s="7">
        <v>1.1939679384231567</v>
      </c>
      <c r="AZ136" s="7">
        <v>1.26224946975708</v>
      </c>
      <c r="BA136" s="7">
        <v>1.327640414237976</v>
      </c>
      <c r="BB136" s="7">
        <v>1.3903744220733643</v>
      </c>
      <c r="BC136" s="7">
        <v>1.4505300521850586</v>
      </c>
      <c r="BD136" s="7">
        <v>1.5082968473434448</v>
      </c>
      <c r="BE136" s="7">
        <v>1.56366765499115</v>
      </c>
      <c r="BF136" s="7">
        <v>1.6167484521865845</v>
      </c>
      <c r="BG136" s="7">
        <v>1.6673016548156738</v>
      </c>
      <c r="BH136" s="7">
        <v>1.7154475450515747</v>
      </c>
      <c r="BI136" s="7">
        <v>1.761300802230835</v>
      </c>
      <c r="BJ136" s="7">
        <v>1.804970622062683</v>
      </c>
      <c r="BK136" s="7">
        <v>1.9940379858016968</v>
      </c>
      <c r="BL136" s="7">
        <v>2.142177104949951</v>
      </c>
      <c r="BM136" s="7">
        <v>2.2582480907440186</v>
      </c>
      <c r="BN136" s="7">
        <v>2.3491928577423096</v>
      </c>
      <c r="BO136" s="7">
        <v>2.420450448989868</v>
      </c>
      <c r="BP136" s="7">
        <v>2.4762825965881348</v>
      </c>
      <c r="BQ136" s="7">
        <v>2.520028591156006</v>
      </c>
      <c r="BR136" s="7">
        <v>2.554304838180542</v>
      </c>
      <c r="BS136" s="7">
        <v>2.5811610221862793</v>
      </c>
    </row>
    <row r="137" spans="1:71" ht="12.75">
      <c r="A137" s="405" t="s">
        <v>90</v>
      </c>
      <c r="B137" s="7">
        <v>0.10880780965089798</v>
      </c>
      <c r="C137" s="7">
        <v>0.2168474793434143</v>
      </c>
      <c r="D137" s="7">
        <v>0.32546767592430115</v>
      </c>
      <c r="E137" s="7">
        <v>0.4336265027523041</v>
      </c>
      <c r="F137" s="7">
        <v>0.5415151119232178</v>
      </c>
      <c r="G137" s="7">
        <v>0.6476512551307678</v>
      </c>
      <c r="H137" s="7">
        <v>0.7361067533493042</v>
      </c>
      <c r="I137" s="7">
        <v>0.8522060513496399</v>
      </c>
      <c r="J137" s="7">
        <v>0.9493175745010376</v>
      </c>
      <c r="K137" s="7">
        <v>1.0429866313934326</v>
      </c>
      <c r="L137" s="7">
        <v>1.1103659868240356</v>
      </c>
      <c r="M137" s="7">
        <v>1.2204471826553345</v>
      </c>
      <c r="N137" s="7">
        <v>1.3040705919265747</v>
      </c>
      <c r="O137" s="7">
        <v>1.3847780227661133</v>
      </c>
      <c r="P137" s="7">
        <v>1.4625046253204346</v>
      </c>
      <c r="Q137" s="7">
        <v>1.5369853973388672</v>
      </c>
      <c r="R137" s="7">
        <v>1.608347773551941</v>
      </c>
      <c r="S137" s="7">
        <v>1.6767786741256714</v>
      </c>
      <c r="T137" s="7">
        <v>1.7424345016479492</v>
      </c>
      <c r="U137" s="7">
        <v>1.8053092956542969</v>
      </c>
      <c r="V137" s="7">
        <v>1.8655171394348145</v>
      </c>
      <c r="W137" s="7">
        <v>1.9228581190109253</v>
      </c>
      <c r="X137" s="7">
        <v>1.977468490600586</v>
      </c>
      <c r="Y137" s="7">
        <v>2.0294785499572754</v>
      </c>
      <c r="Z137" s="7">
        <v>2.0790116786956787</v>
      </c>
      <c r="AA137" s="7">
        <v>2.2934646606445312</v>
      </c>
      <c r="AB137" s="7">
        <v>2.461494207382202</v>
      </c>
      <c r="AC137" s="7">
        <v>2.5931501388549805</v>
      </c>
      <c r="AD137" s="7">
        <v>2.696305751800537</v>
      </c>
      <c r="AE137" s="7">
        <v>2.7771308422088623</v>
      </c>
      <c r="AF137" s="7">
        <v>2.8404595851898193</v>
      </c>
      <c r="AG137" s="7">
        <v>2.8900792598724365</v>
      </c>
      <c r="AH137" s="7">
        <v>2.928957462310791</v>
      </c>
      <c r="AI137" s="7">
        <v>2.9594194889068604</v>
      </c>
      <c r="AK137" s="8">
        <v>135</v>
      </c>
      <c r="AL137" s="7">
        <v>0.09167767316102982</v>
      </c>
      <c r="AM137" s="7">
        <v>0.1834029108285904</v>
      </c>
      <c r="AN137" s="7">
        <v>0.2764855921268463</v>
      </c>
      <c r="AO137" s="7">
        <v>0.36984673142433167</v>
      </c>
      <c r="AP137" s="7">
        <v>0.4636423587799072</v>
      </c>
      <c r="AQ137" s="7">
        <v>0.5563565492630005</v>
      </c>
      <c r="AR137" s="7">
        <v>0.6472417116165161</v>
      </c>
      <c r="AS137" s="7">
        <v>0.7359545230865479</v>
      </c>
      <c r="AT137" s="7">
        <v>0.8214716911315918</v>
      </c>
      <c r="AU137" s="7">
        <v>0.9040985107421875</v>
      </c>
      <c r="AV137" s="7">
        <v>0.9837926030158997</v>
      </c>
      <c r="AW137" s="7">
        <v>1.061026930809021</v>
      </c>
      <c r="AX137" s="7">
        <v>1.135111689567566</v>
      </c>
      <c r="AY137" s="7">
        <v>1.206734538078308</v>
      </c>
      <c r="AZ137" s="7">
        <v>1.2758092880249023</v>
      </c>
      <c r="BA137" s="7">
        <v>1.3420500755310059</v>
      </c>
      <c r="BB137" s="7">
        <v>1.4055651426315308</v>
      </c>
      <c r="BC137" s="7">
        <v>1.4665220975875854</v>
      </c>
      <c r="BD137" s="7">
        <v>1.5250599384307861</v>
      </c>
      <c r="BE137" s="7">
        <v>1.581155776977539</v>
      </c>
      <c r="BF137" s="7">
        <v>1.634907603263855</v>
      </c>
      <c r="BG137" s="7">
        <v>1.6860997676849365</v>
      </c>
      <c r="BH137" s="7">
        <v>1.7348542213439941</v>
      </c>
      <c r="BI137" s="7">
        <v>1.7812870740890503</v>
      </c>
      <c r="BJ137" s="7">
        <v>1.825508713722229</v>
      </c>
      <c r="BK137" s="7">
        <v>2.016965866088867</v>
      </c>
      <c r="BL137" s="7">
        <v>2.1669774055480957</v>
      </c>
      <c r="BM137" s="7">
        <v>2.284515380859375</v>
      </c>
      <c r="BN137" s="7">
        <v>2.3766093254089355</v>
      </c>
      <c r="BO137" s="7">
        <v>2.44876766204834</v>
      </c>
      <c r="BP137" s="7">
        <v>2.505305528640747</v>
      </c>
      <c r="BQ137" s="7">
        <v>2.5496044158935547</v>
      </c>
      <c r="BR137" s="7">
        <v>2.5843138694763184</v>
      </c>
      <c r="BS137" s="7">
        <v>2.6115095615386963</v>
      </c>
    </row>
    <row r="138" spans="1:71" ht="12.75">
      <c r="A138" s="405" t="s">
        <v>91</v>
      </c>
      <c r="B138" s="7">
        <v>0.10833170264959335</v>
      </c>
      <c r="C138" s="7">
        <v>0.21588961780071259</v>
      </c>
      <c r="D138" s="7">
        <v>0.32410985231399536</v>
      </c>
      <c r="E138" s="7">
        <v>0.4319164752960205</v>
      </c>
      <c r="F138" s="7">
        <v>0.539482831954956</v>
      </c>
      <c r="G138" s="7">
        <v>0.6452585458755493</v>
      </c>
      <c r="H138" s="7">
        <v>0.736029326915741</v>
      </c>
      <c r="I138" s="7">
        <v>0.8491143584251404</v>
      </c>
      <c r="J138" s="7">
        <v>0.9458560943603516</v>
      </c>
      <c r="K138" s="7">
        <v>1.03915274143219</v>
      </c>
      <c r="L138" s="7">
        <v>1.1101963520050049</v>
      </c>
      <c r="M138" s="7">
        <v>1.2159544229507446</v>
      </c>
      <c r="N138" s="7">
        <v>1.2992327213287354</v>
      </c>
      <c r="O138" s="7">
        <v>1.3795825242996216</v>
      </c>
      <c r="P138" s="7">
        <v>1.4569871425628662</v>
      </c>
      <c r="Q138" s="7">
        <v>1.531125545501709</v>
      </c>
      <c r="R138" s="7">
        <v>1.602173924446106</v>
      </c>
      <c r="S138" s="7">
        <v>1.6702845096588135</v>
      </c>
      <c r="T138" s="7">
        <v>1.7356328964233398</v>
      </c>
      <c r="U138" s="7">
        <v>1.798214077949524</v>
      </c>
      <c r="V138" s="7">
        <v>1.8581469058990479</v>
      </c>
      <c r="W138" s="7">
        <v>1.915225863456726</v>
      </c>
      <c r="X138" s="7">
        <v>1.969586730003357</v>
      </c>
      <c r="Y138" s="7">
        <v>2.0213589668273926</v>
      </c>
      <c r="Z138" s="7">
        <v>2.0706658363342285</v>
      </c>
      <c r="AA138" s="7">
        <v>2.2841391563415527</v>
      </c>
      <c r="AB138" s="7">
        <v>2.4514009952545166</v>
      </c>
      <c r="AC138" s="7">
        <v>2.5824551582336426</v>
      </c>
      <c r="AD138" s="7">
        <v>2.6851396560668945</v>
      </c>
      <c r="AE138" s="7">
        <v>2.7655956745147705</v>
      </c>
      <c r="AF138" s="7">
        <v>2.828634738922119</v>
      </c>
      <c r="AG138" s="7">
        <v>2.8780276775360107</v>
      </c>
      <c r="AH138" s="7">
        <v>2.9167284965515137</v>
      </c>
      <c r="AI138" s="7">
        <v>2.9470512866973877</v>
      </c>
      <c r="AK138" s="8">
        <v>136</v>
      </c>
      <c r="AL138" s="7">
        <v>0.09120077639818192</v>
      </c>
      <c r="AM138" s="7">
        <v>0.1824435144662857</v>
      </c>
      <c r="AN138" s="7">
        <v>0.27512553334236145</v>
      </c>
      <c r="AO138" s="7">
        <v>0.3681338131427765</v>
      </c>
      <c r="AP138" s="7">
        <v>0.461606502532959</v>
      </c>
      <c r="AQ138" s="7">
        <v>0.5539596676826477</v>
      </c>
      <c r="AR138" s="7">
        <v>0.6445096135139465</v>
      </c>
      <c r="AS138" s="7">
        <v>0.7328575253486633</v>
      </c>
      <c r="AT138" s="7">
        <v>0.818004310131073</v>
      </c>
      <c r="AU138" s="7">
        <v>0.9002583026885986</v>
      </c>
      <c r="AV138" s="7">
        <v>0.9796249270439148</v>
      </c>
      <c r="AW138" s="7">
        <v>1.0565268993377686</v>
      </c>
      <c r="AX138" s="7">
        <v>1.1302661895751953</v>
      </c>
      <c r="AY138" s="7">
        <v>1.201530933380127</v>
      </c>
      <c r="AZ138" s="7">
        <v>1.2702833414077759</v>
      </c>
      <c r="BA138" s="7">
        <v>1.336181402206421</v>
      </c>
      <c r="BB138" s="7">
        <v>1.3993819952011108</v>
      </c>
      <c r="BC138" s="7">
        <v>1.4600183963775635</v>
      </c>
      <c r="BD138" s="7">
        <v>1.5182485580444336</v>
      </c>
      <c r="BE138" s="7">
        <v>1.5740504264831543</v>
      </c>
      <c r="BF138" s="7">
        <v>1.627526879310608</v>
      </c>
      <c r="BG138" s="7">
        <v>1.6784567832946777</v>
      </c>
      <c r="BH138" s="7">
        <v>1.726961374282837</v>
      </c>
      <c r="BI138" s="7">
        <v>1.7731562852859497</v>
      </c>
      <c r="BJ138" s="7">
        <v>1.8171515464782715</v>
      </c>
      <c r="BK138" s="7">
        <v>2.007627487182617</v>
      </c>
      <c r="BL138" s="7">
        <v>2.1568706035614014</v>
      </c>
      <c r="BM138" s="7">
        <v>2.273806571960449</v>
      </c>
      <c r="BN138" s="7">
        <v>2.3654286861419678</v>
      </c>
      <c r="BO138" s="7">
        <v>2.4372172355651855</v>
      </c>
      <c r="BP138" s="7">
        <v>2.4934654235839844</v>
      </c>
      <c r="BQ138" s="7">
        <v>2.5375373363494873</v>
      </c>
      <c r="BR138" s="7">
        <v>2.572068929672241</v>
      </c>
      <c r="BS138" s="7">
        <v>2.599125385284424</v>
      </c>
    </row>
    <row r="139" spans="1:71" ht="12.75">
      <c r="A139" s="405" t="s">
        <v>92</v>
      </c>
      <c r="B139" s="7">
        <v>0.10872235894203186</v>
      </c>
      <c r="C139" s="7">
        <v>0.21665515005588531</v>
      </c>
      <c r="D139" s="7">
        <v>0.3252674639225006</v>
      </c>
      <c r="E139" s="7">
        <v>0.4334910809993744</v>
      </c>
      <c r="F139" s="7">
        <v>0.541431188583374</v>
      </c>
      <c r="G139" s="7">
        <v>0.6475426554679871</v>
      </c>
      <c r="H139" s="7">
        <v>0.7355798482894897</v>
      </c>
      <c r="I139" s="7">
        <v>0.8520339727401733</v>
      </c>
      <c r="J139" s="7">
        <v>0.9490417838096619</v>
      </c>
      <c r="K139" s="7">
        <v>1.0426002740859985</v>
      </c>
      <c r="L139" s="7">
        <v>1.110195279121399</v>
      </c>
      <c r="M139" s="7">
        <v>1.219840168952942</v>
      </c>
      <c r="N139" s="7">
        <v>1.3033310174942017</v>
      </c>
      <c r="O139" s="7">
        <v>1.3838598728179932</v>
      </c>
      <c r="P139" s="7">
        <v>1.4614472389221191</v>
      </c>
      <c r="Q139" s="7">
        <v>1.5357589721679688</v>
      </c>
      <c r="R139" s="7">
        <v>1.6069703102111816</v>
      </c>
      <c r="S139" s="7">
        <v>1.675229549407959</v>
      </c>
      <c r="T139" s="7">
        <v>1.7407147884368896</v>
      </c>
      <c r="U139" s="7">
        <v>1.8034313917160034</v>
      </c>
      <c r="V139" s="7">
        <v>1.8635072708129883</v>
      </c>
      <c r="W139" s="7">
        <v>1.920722484588623</v>
      </c>
      <c r="X139" s="7">
        <v>1.9752130508422852</v>
      </c>
      <c r="Y139" s="7">
        <v>2.027108907699585</v>
      </c>
      <c r="Z139" s="7">
        <v>2.076533317565918</v>
      </c>
      <c r="AA139" s="7">
        <v>2.290515899658203</v>
      </c>
      <c r="AB139" s="7">
        <v>2.458177089691162</v>
      </c>
      <c r="AC139" s="7">
        <v>2.5895438194274902</v>
      </c>
      <c r="AD139" s="7">
        <v>2.6924731731414795</v>
      </c>
      <c r="AE139" s="7">
        <v>2.7731211185455322</v>
      </c>
      <c r="AF139" s="7">
        <v>2.836310625076294</v>
      </c>
      <c r="AG139" s="7">
        <v>2.8858213424682617</v>
      </c>
      <c r="AH139" s="7">
        <v>2.924614429473877</v>
      </c>
      <c r="AI139" s="7">
        <v>2.955009937286377</v>
      </c>
      <c r="AK139" s="8">
        <v>137</v>
      </c>
      <c r="AL139" s="7">
        <v>0.09158919751644135</v>
      </c>
      <c r="AM139" s="7">
        <v>0.18320468068122864</v>
      </c>
      <c r="AN139" s="7">
        <v>0.27627670764923096</v>
      </c>
      <c r="AO139" s="7">
        <v>0.36970004439353943</v>
      </c>
      <c r="AP139" s="7">
        <v>0.46354466676712036</v>
      </c>
      <c r="AQ139" s="7">
        <v>0.5562318563461304</v>
      </c>
      <c r="AR139" s="7">
        <v>0.6471307277679443</v>
      </c>
      <c r="AS139" s="7">
        <v>0.7357618808746338</v>
      </c>
      <c r="AT139" s="7">
        <v>0.8211733102798462</v>
      </c>
      <c r="AU139" s="7">
        <v>0.9036876559257507</v>
      </c>
      <c r="AV139" s="7">
        <v>0.9832803606987</v>
      </c>
      <c r="AW139" s="7">
        <v>1.0603917837142944</v>
      </c>
      <c r="AX139" s="7">
        <v>1.1343423128128052</v>
      </c>
      <c r="AY139" s="7">
        <v>1.2057850360870361</v>
      </c>
      <c r="AZ139" s="7">
        <v>1.2747188806533813</v>
      </c>
      <c r="BA139" s="7">
        <v>1.3407893180847168</v>
      </c>
      <c r="BB139" s="7">
        <v>1.4041516780853271</v>
      </c>
      <c r="BC139" s="7">
        <v>1.4649358987808228</v>
      </c>
      <c r="BD139" s="7">
        <v>1.5233019590377808</v>
      </c>
      <c r="BE139" s="7">
        <v>1.5792382955551147</v>
      </c>
      <c r="BF139" s="7">
        <v>1.632856845855713</v>
      </c>
      <c r="BG139" s="7">
        <v>1.6839220523834229</v>
      </c>
      <c r="BH139" s="7">
        <v>1.7325557470321655</v>
      </c>
      <c r="BI139" s="7">
        <v>1.7788734436035156</v>
      </c>
      <c r="BJ139" s="7">
        <v>1.8229855298995972</v>
      </c>
      <c r="BK139" s="7">
        <v>2.013967990875244</v>
      </c>
      <c r="BL139" s="7">
        <v>2.163607597351074</v>
      </c>
      <c r="BM139" s="7">
        <v>2.2808544635772705</v>
      </c>
      <c r="BN139" s="7">
        <v>2.372720241546631</v>
      </c>
      <c r="BO139" s="7">
        <v>2.444699764251709</v>
      </c>
      <c r="BP139" s="7">
        <v>2.5010974407196045</v>
      </c>
      <c r="BQ139" s="7">
        <v>2.5452864170074463</v>
      </c>
      <c r="BR139" s="7">
        <v>2.5799098014831543</v>
      </c>
      <c r="BS139" s="7">
        <v>2.6070380210876465</v>
      </c>
    </row>
    <row r="140" spans="1:71" ht="12.75">
      <c r="A140" s="405" t="s">
        <v>93</v>
      </c>
      <c r="B140" s="7">
        <v>0.10827208310365677</v>
      </c>
      <c r="C140" s="7">
        <v>0.21572260558605194</v>
      </c>
      <c r="D140" s="7">
        <v>0.3239595890045166</v>
      </c>
      <c r="E140" s="7">
        <v>0.43177226185798645</v>
      </c>
      <c r="F140" s="7">
        <v>0.539350688457489</v>
      </c>
      <c r="G140" s="7">
        <v>0.6450687050819397</v>
      </c>
      <c r="H140" s="7">
        <v>0.7353594303131104</v>
      </c>
      <c r="I140" s="7">
        <v>0.8488416075706482</v>
      </c>
      <c r="J140" s="7">
        <v>0.9454750418663025</v>
      </c>
      <c r="K140" s="7">
        <v>1.0386711359024048</v>
      </c>
      <c r="L140" s="7">
        <v>1.1095160245895386</v>
      </c>
      <c r="M140" s="7">
        <v>1.2152518033981323</v>
      </c>
      <c r="N140" s="7">
        <v>1.2984051704406738</v>
      </c>
      <c r="O140" s="7">
        <v>1.3785736560821533</v>
      </c>
      <c r="P140" s="7">
        <v>1.4558591842651367</v>
      </c>
      <c r="Q140" s="7">
        <v>1.5298360586166382</v>
      </c>
      <c r="R140" s="7">
        <v>1.6007397174835205</v>
      </c>
      <c r="S140" s="7">
        <v>1.668670415878296</v>
      </c>
      <c r="T140" s="7">
        <v>1.7338536977767944</v>
      </c>
      <c r="U140" s="7">
        <v>1.7962737083435059</v>
      </c>
      <c r="V140" s="7">
        <v>1.856078863143921</v>
      </c>
      <c r="W140" s="7">
        <v>1.9130361080169678</v>
      </c>
      <c r="X140" s="7">
        <v>1.9672811031341553</v>
      </c>
      <c r="Y140" s="7">
        <v>2.0189430713653564</v>
      </c>
      <c r="Z140" s="7">
        <v>2.0681447982788086</v>
      </c>
      <c r="AA140" s="7">
        <v>2.281162977218628</v>
      </c>
      <c r="AB140" s="7">
        <v>2.448068380355835</v>
      </c>
      <c r="AC140" s="7">
        <v>2.578843116760254</v>
      </c>
      <c r="AD140" s="7">
        <v>2.6813085079193115</v>
      </c>
      <c r="AE140" s="7">
        <v>2.7615926265716553</v>
      </c>
      <c r="AF140" s="7">
        <v>2.824497699737549</v>
      </c>
      <c r="AG140" s="7">
        <v>2.8737852573394775</v>
      </c>
      <c r="AH140" s="7">
        <v>2.9124035835266113</v>
      </c>
      <c r="AI140" s="7">
        <v>2.942662000656128</v>
      </c>
      <c r="AK140" s="8">
        <v>138</v>
      </c>
      <c r="AL140" s="7">
        <v>0.09113883227109909</v>
      </c>
      <c r="AM140" s="7">
        <v>0.18227195739746094</v>
      </c>
      <c r="AN140" s="7">
        <v>0.27496859431266785</v>
      </c>
      <c r="AO140" s="7">
        <v>0.3679809272289276</v>
      </c>
      <c r="AP140" s="7">
        <v>0.4614637494087219</v>
      </c>
      <c r="AQ140" s="7">
        <v>0.5537574291229248</v>
      </c>
      <c r="AR140" s="7">
        <v>0.6443243026733398</v>
      </c>
      <c r="AS140" s="7">
        <v>0.7325689196586609</v>
      </c>
      <c r="AT140" s="7">
        <v>0.8176059126853943</v>
      </c>
      <c r="AU140" s="7">
        <v>0.8997577428817749</v>
      </c>
      <c r="AV140" s="7">
        <v>0.9790221452713013</v>
      </c>
      <c r="AW140" s="7">
        <v>1.0558027029037476</v>
      </c>
      <c r="AX140" s="7">
        <v>1.129415512084961</v>
      </c>
      <c r="AY140" s="7">
        <v>1.2004978656768799</v>
      </c>
      <c r="AZ140" s="7">
        <v>1.269129991531372</v>
      </c>
      <c r="BA140" s="7">
        <v>1.3348654508590698</v>
      </c>
      <c r="BB140" s="7">
        <v>1.3979201316833496</v>
      </c>
      <c r="BC140" s="7">
        <v>1.4583755731582642</v>
      </c>
      <c r="BD140" s="7">
        <v>1.5164397954940796</v>
      </c>
      <c r="BE140" s="7">
        <v>1.5720795392990112</v>
      </c>
      <c r="BF140" s="7">
        <v>1.62542724609375</v>
      </c>
      <c r="BG140" s="7">
        <v>1.6762347221374512</v>
      </c>
      <c r="BH140" s="7">
        <v>1.7246227264404297</v>
      </c>
      <c r="BI140" s="7">
        <v>1.7707065343856812</v>
      </c>
      <c r="BJ140" s="7">
        <v>1.8145958185195923</v>
      </c>
      <c r="BK140" s="7">
        <v>2.0046138763427734</v>
      </c>
      <c r="BL140" s="7">
        <v>2.1534979343414307</v>
      </c>
      <c r="BM140" s="7">
        <v>2.2701523303985596</v>
      </c>
      <c r="BN140" s="7">
        <v>2.3615543842315674</v>
      </c>
      <c r="BO140" s="7">
        <v>2.4331700801849365</v>
      </c>
      <c r="BP140" s="7">
        <v>2.4892828464508057</v>
      </c>
      <c r="BQ140" s="7">
        <v>2.5332489013671875</v>
      </c>
      <c r="BR140" s="7">
        <v>2.567697286605835</v>
      </c>
      <c r="BS140" s="7">
        <v>2.594688653945923</v>
      </c>
    </row>
    <row r="141" spans="1:71" ht="12.75">
      <c r="A141" s="405" t="s">
        <v>94</v>
      </c>
      <c r="B141" s="7">
        <v>0.10905300080776215</v>
      </c>
      <c r="C141" s="7">
        <v>0.2173389345407486</v>
      </c>
      <c r="D141" s="7">
        <v>0.32622548937797546</v>
      </c>
      <c r="E141" s="7">
        <v>0.4347514510154724</v>
      </c>
      <c r="F141" s="7">
        <v>0.5429580807685852</v>
      </c>
      <c r="G141" s="7">
        <v>0.6493583917617798</v>
      </c>
      <c r="H141" s="7">
        <v>0.7350953817367554</v>
      </c>
      <c r="I141" s="7">
        <v>0.8543772101402283</v>
      </c>
      <c r="J141" s="7">
        <v>0.9516595602035522</v>
      </c>
      <c r="K141" s="7">
        <v>1.0454840660095215</v>
      </c>
      <c r="L141" s="7">
        <v>1.1093064546585083</v>
      </c>
      <c r="M141" s="7">
        <v>1.2232087850570679</v>
      </c>
      <c r="N141" s="7">
        <v>1.3069475889205933</v>
      </c>
      <c r="O141" s="7">
        <v>1.387740969657898</v>
      </c>
      <c r="P141" s="7">
        <v>1.4655500650405884</v>
      </c>
      <c r="Q141" s="7">
        <v>1.540108323097229</v>
      </c>
      <c r="R141" s="7">
        <v>1.6115459203720093</v>
      </c>
      <c r="S141" s="7">
        <v>1.680046558380127</v>
      </c>
      <c r="T141" s="7">
        <v>1.7457531690597534</v>
      </c>
      <c r="U141" s="7">
        <v>1.8086878061294556</v>
      </c>
      <c r="V141" s="7">
        <v>1.8689639568328857</v>
      </c>
      <c r="W141" s="7">
        <v>1.9263697862625122</v>
      </c>
      <c r="X141" s="7">
        <v>1.9810421466827393</v>
      </c>
      <c r="Y141" s="7">
        <v>2.0331108570098877</v>
      </c>
      <c r="Z141" s="7">
        <v>2.082700252532959</v>
      </c>
      <c r="AA141" s="7">
        <v>2.297396421432495</v>
      </c>
      <c r="AB141" s="7">
        <v>2.465616464614868</v>
      </c>
      <c r="AC141" s="7">
        <v>2.597421169281006</v>
      </c>
      <c r="AD141" s="7">
        <v>2.7006936073303223</v>
      </c>
      <c r="AE141" s="7">
        <v>2.7816102504730225</v>
      </c>
      <c r="AF141" s="7">
        <v>2.845010757446289</v>
      </c>
      <c r="AG141" s="7">
        <v>2.894686460494995</v>
      </c>
      <c r="AH141" s="7">
        <v>2.9336090087890625</v>
      </c>
      <c r="AI141" s="7">
        <v>2.9641058444976807</v>
      </c>
      <c r="AK141" s="8">
        <v>139</v>
      </c>
      <c r="AL141" s="7">
        <v>0.09191989153623581</v>
      </c>
      <c r="AM141" s="7">
        <v>0.18388856947422028</v>
      </c>
      <c r="AN141" s="7">
        <v>0.27723488211631775</v>
      </c>
      <c r="AO141" s="7">
        <v>0.37096062302589417</v>
      </c>
      <c r="AP141" s="7">
        <v>0.46507182717323303</v>
      </c>
      <c r="AQ141" s="7">
        <v>0.558047890663147</v>
      </c>
      <c r="AR141" s="7">
        <v>0.6491912603378296</v>
      </c>
      <c r="AS141" s="7">
        <v>0.7381055355072021</v>
      </c>
      <c r="AT141" s="7">
        <v>0.82379150390625</v>
      </c>
      <c r="AU141" s="7">
        <v>0.9065718650817871</v>
      </c>
      <c r="AV141" s="7">
        <v>0.9864060282707214</v>
      </c>
      <c r="AW141" s="7">
        <v>1.0637608766555786</v>
      </c>
      <c r="AX141" s="7">
        <v>1.137959361076355</v>
      </c>
      <c r="AY141" s="7">
        <v>1.2096666097640991</v>
      </c>
      <c r="AZ141" s="7">
        <v>1.2788223028182983</v>
      </c>
      <c r="BA141" s="7">
        <v>1.3451392650604248</v>
      </c>
      <c r="BB141" s="7">
        <v>1.408728003501892</v>
      </c>
      <c r="BC141" s="7">
        <v>1.469753384590149</v>
      </c>
      <c r="BD141" s="7">
        <v>1.5283408164978027</v>
      </c>
      <c r="BE141" s="7">
        <v>1.5844953060150146</v>
      </c>
      <c r="BF141" s="7">
        <v>1.6383142471313477</v>
      </c>
      <c r="BG141" s="7">
        <v>1.689570426940918</v>
      </c>
      <c r="BH141" s="7">
        <v>1.7383856773376465</v>
      </c>
      <c r="BI141" s="7">
        <v>1.7848764657974243</v>
      </c>
      <c r="BJ141" s="7">
        <v>1.8291534185409546</v>
      </c>
      <c r="BK141" s="7">
        <v>2.0208494663238525</v>
      </c>
      <c r="BL141" s="7">
        <v>2.171048402786255</v>
      </c>
      <c r="BM141" s="7">
        <v>2.2887332439422607</v>
      </c>
      <c r="BN141" s="7">
        <v>2.3809423446655273</v>
      </c>
      <c r="BO141" s="7">
        <v>2.453190565109253</v>
      </c>
      <c r="BP141" s="7">
        <v>2.509799003601074</v>
      </c>
      <c r="BQ141" s="7">
        <v>2.5541532039642334</v>
      </c>
      <c r="BR141" s="7">
        <v>2.5889058113098145</v>
      </c>
      <c r="BS141" s="7">
        <v>2.616135597229004</v>
      </c>
    </row>
    <row r="142" spans="1:71" ht="12.75">
      <c r="A142" s="405" t="s">
        <v>95</v>
      </c>
      <c r="B142" s="7">
        <v>0.10870494693517685</v>
      </c>
      <c r="C142" s="7">
        <v>0.21662455797195435</v>
      </c>
      <c r="D142" s="7">
        <v>0.3252296447753906</v>
      </c>
      <c r="E142" s="7">
        <v>0.43343403935432434</v>
      </c>
      <c r="F142" s="7">
        <v>0.5413550734519958</v>
      </c>
      <c r="G142" s="7">
        <v>0.6474519968032837</v>
      </c>
      <c r="H142" s="7">
        <v>0.735069990158081</v>
      </c>
      <c r="I142" s="7">
        <v>0.8519150614738464</v>
      </c>
      <c r="J142" s="7">
        <v>0.9489105939865112</v>
      </c>
      <c r="K142" s="7">
        <v>1.0424559116363525</v>
      </c>
      <c r="L142" s="7">
        <v>1.108773112297058</v>
      </c>
      <c r="M142" s="7">
        <v>1.219666600227356</v>
      </c>
      <c r="N142" s="7">
        <v>1.3031435012817383</v>
      </c>
      <c r="O142" s="7">
        <v>1.3836592435836792</v>
      </c>
      <c r="P142" s="7">
        <v>1.4612332582473755</v>
      </c>
      <c r="Q142" s="7">
        <v>1.5355292558670044</v>
      </c>
      <c r="R142" s="7">
        <v>1.6067264080047607</v>
      </c>
      <c r="S142" s="7">
        <v>1.6749733686447144</v>
      </c>
      <c r="T142" s="7">
        <v>1.7404489517211914</v>
      </c>
      <c r="U142" s="7">
        <v>1.8031522035598755</v>
      </c>
      <c r="V142" s="7">
        <v>1.8632092475891113</v>
      </c>
      <c r="W142" s="7">
        <v>1.9204063415527344</v>
      </c>
      <c r="X142" s="7">
        <v>1.9748797416687012</v>
      </c>
      <c r="Y142" s="7">
        <v>2.026759147644043</v>
      </c>
      <c r="Z142" s="7">
        <v>2.0761682987213135</v>
      </c>
      <c r="AA142" s="7">
        <v>2.290083408355713</v>
      </c>
      <c r="AB142" s="7">
        <v>2.4576916694641113</v>
      </c>
      <c r="AC142" s="7">
        <v>2.589017152786255</v>
      </c>
      <c r="AD142" s="7">
        <v>2.6919140815734863</v>
      </c>
      <c r="AE142" s="7">
        <v>2.772536516189575</v>
      </c>
      <c r="AF142" s="7">
        <v>2.8357062339782715</v>
      </c>
      <c r="AG142" s="7">
        <v>2.8852014541625977</v>
      </c>
      <c r="AH142" s="7">
        <v>2.9239821434020996</v>
      </c>
      <c r="AI142" s="7">
        <v>2.9543681144714355</v>
      </c>
      <c r="AK142" s="8">
        <v>140</v>
      </c>
      <c r="AL142" s="7">
        <v>0.09157182276248932</v>
      </c>
      <c r="AM142" s="7">
        <v>0.18317417800426483</v>
      </c>
      <c r="AN142" s="7">
        <v>0.2762390077114105</v>
      </c>
      <c r="AO142" s="7">
        <v>0.3696431517601013</v>
      </c>
      <c r="AP142" s="7">
        <v>0.4634687304496765</v>
      </c>
      <c r="AQ142" s="7">
        <v>0.5561414361000061</v>
      </c>
      <c r="AR142" s="7">
        <v>0.6470233201980591</v>
      </c>
      <c r="AS142" s="7">
        <v>0.735643208026886</v>
      </c>
      <c r="AT142" s="7">
        <v>0.8210424184799194</v>
      </c>
      <c r="AU142" s="7">
        <v>0.9035434722900391</v>
      </c>
      <c r="AV142" s="7">
        <v>0.9831215739250183</v>
      </c>
      <c r="AW142" s="7">
        <v>1.0602185726165771</v>
      </c>
      <c r="AX142" s="7">
        <v>1.1341551542282104</v>
      </c>
      <c r="AY142" s="7">
        <v>1.2055848836898804</v>
      </c>
      <c r="AZ142" s="7">
        <v>1.274505376815796</v>
      </c>
      <c r="BA142" s="7">
        <v>1.3405600786209106</v>
      </c>
      <c r="BB142" s="7">
        <v>1.4039084911346436</v>
      </c>
      <c r="BC142" s="7">
        <v>1.4646801948547363</v>
      </c>
      <c r="BD142" s="7">
        <v>1.5230367183685303</v>
      </c>
      <c r="BE142" s="7">
        <v>1.5789597034454346</v>
      </c>
      <c r="BF142" s="7">
        <v>1.6325594186782837</v>
      </c>
      <c r="BG142" s="7">
        <v>1.683606743812561</v>
      </c>
      <c r="BH142" s="7">
        <v>1.7322232723236084</v>
      </c>
      <c r="BI142" s="7">
        <v>1.77852463722229</v>
      </c>
      <c r="BJ142" s="7">
        <v>1.82262122631073</v>
      </c>
      <c r="BK142" s="7">
        <v>2.0135364532470703</v>
      </c>
      <c r="BL142" s="7">
        <v>2.163123369216919</v>
      </c>
      <c r="BM142" s="7">
        <v>2.2803287506103516</v>
      </c>
      <c r="BN142" s="7">
        <v>2.372162342071533</v>
      </c>
      <c r="BO142" s="7">
        <v>2.4441161155700684</v>
      </c>
      <c r="BP142" s="7">
        <v>2.5004940032958984</v>
      </c>
      <c r="BQ142" s="7">
        <v>2.5446677207946777</v>
      </c>
      <c r="BR142" s="7">
        <v>2.5792787075042725</v>
      </c>
      <c r="BS142" s="7">
        <v>2.6063973903656006</v>
      </c>
    </row>
    <row r="143" spans="1:71" ht="12.75">
      <c r="A143" s="405" t="s">
        <v>96</v>
      </c>
      <c r="B143" s="7">
        <v>0.11284557729959488</v>
      </c>
      <c r="C143" s="7">
        <v>0.2245228886604309</v>
      </c>
      <c r="D143" s="7">
        <v>0.3359387218952179</v>
      </c>
      <c r="E143" s="7">
        <v>0.4461134076118469</v>
      </c>
      <c r="F143" s="7">
        <v>0.5559957027435303</v>
      </c>
      <c r="G143" s="7">
        <v>0.6638750433921814</v>
      </c>
      <c r="H143" s="7">
        <v>0.7350677251815796</v>
      </c>
      <c r="I143" s="7">
        <v>0.8716432452201843</v>
      </c>
      <c r="J143" s="7">
        <v>0.970311164855957</v>
      </c>
      <c r="K143" s="7">
        <v>1.0655169486999512</v>
      </c>
      <c r="L143" s="7">
        <v>1.1085623502731323</v>
      </c>
      <c r="M143" s="7">
        <v>1.2461053133010864</v>
      </c>
      <c r="N143" s="7">
        <v>1.3310256004333496</v>
      </c>
      <c r="O143" s="7">
        <v>1.4129893779754639</v>
      </c>
      <c r="P143" s="7">
        <v>1.4919650554656982</v>
      </c>
      <c r="Q143" s="7">
        <v>1.5675163269042969</v>
      </c>
      <c r="R143" s="7">
        <v>1.6399284601211548</v>
      </c>
      <c r="S143" s="7">
        <v>1.70926034450531</v>
      </c>
      <c r="T143" s="7">
        <v>1.77581787109375</v>
      </c>
      <c r="U143" s="7">
        <v>1.8396722078323364</v>
      </c>
      <c r="V143" s="7">
        <v>1.9007011651992798</v>
      </c>
      <c r="W143" s="7">
        <v>1.9588241577148438</v>
      </c>
      <c r="X143" s="7">
        <v>2.014179229736328</v>
      </c>
      <c r="Y143" s="7">
        <v>2.0668985843658447</v>
      </c>
      <c r="Z143" s="7">
        <v>2.117107391357422</v>
      </c>
      <c r="AA143" s="7">
        <v>2.3344850540161133</v>
      </c>
      <c r="AB143" s="7">
        <v>2.5048062801361084</v>
      </c>
      <c r="AC143" s="7">
        <v>2.6382572650909424</v>
      </c>
      <c r="AD143" s="7">
        <v>2.7428197860717773</v>
      </c>
      <c r="AE143" s="7">
        <v>2.824747323989868</v>
      </c>
      <c r="AF143" s="7">
        <v>2.888939380645752</v>
      </c>
      <c r="AG143" s="7">
        <v>2.9392359256744385</v>
      </c>
      <c r="AH143" s="7">
        <v>2.978644371032715</v>
      </c>
      <c r="AI143" s="7">
        <v>3.009521961212158</v>
      </c>
      <c r="AK143" s="8">
        <v>141</v>
      </c>
      <c r="AL143" s="7">
        <v>0.09572835266590118</v>
      </c>
      <c r="AM143" s="7">
        <v>0.19110354781150818</v>
      </c>
      <c r="AN143" s="7">
        <v>0.2869935631752014</v>
      </c>
      <c r="AO143" s="7">
        <v>0.38238173723220825</v>
      </c>
      <c r="AP143" s="7">
        <v>0.4781816303730011</v>
      </c>
      <c r="AQ143" s="7">
        <v>0.5726492404937744</v>
      </c>
      <c r="AR143" s="7">
        <v>0.6651015877723694</v>
      </c>
      <c r="AS143" s="7">
        <v>0.7554793357849121</v>
      </c>
      <c r="AT143" s="7">
        <v>0.842561662197113</v>
      </c>
      <c r="AU143" s="7">
        <v>0.9267335534095764</v>
      </c>
      <c r="AV143" s="7">
        <v>1.008117914199829</v>
      </c>
      <c r="AW143" s="7">
        <v>1.0868053436279297</v>
      </c>
      <c r="AX143" s="7">
        <v>1.162194013595581</v>
      </c>
      <c r="AY143" s="7">
        <v>1.2350802421569824</v>
      </c>
      <c r="AZ143" s="7">
        <v>1.3054105043411255</v>
      </c>
      <c r="BA143" s="7">
        <v>1.3727282285690308</v>
      </c>
      <c r="BB143" s="7">
        <v>1.4372987747192383</v>
      </c>
      <c r="BC143" s="7">
        <v>1.4991624355316162</v>
      </c>
      <c r="BD143" s="7">
        <v>1.5586073398590088</v>
      </c>
      <c r="BE143" s="7">
        <v>1.6156878471374512</v>
      </c>
      <c r="BF143" s="7">
        <v>1.670265555381775</v>
      </c>
      <c r="BG143" s="7">
        <v>1.722244381904602</v>
      </c>
      <c r="BH143" s="7">
        <v>1.7717479467391968</v>
      </c>
      <c r="BI143" s="7">
        <v>1.8188942670822144</v>
      </c>
      <c r="BJ143" s="7">
        <v>1.863795518875122</v>
      </c>
      <c r="BK143" s="7">
        <v>2.058194637298584</v>
      </c>
      <c r="BL143" s="7">
        <v>2.2105112075805664</v>
      </c>
      <c r="BM143" s="7">
        <v>2.329855442047119</v>
      </c>
      <c r="BN143" s="7">
        <v>2.4233648777008057</v>
      </c>
      <c r="BO143" s="7">
        <v>2.4966318607330322</v>
      </c>
      <c r="BP143" s="7">
        <v>2.5540385246276855</v>
      </c>
      <c r="BQ143" s="7">
        <v>2.599018096923828</v>
      </c>
      <c r="BR143" s="7">
        <v>2.634260654449463</v>
      </c>
      <c r="BS143" s="7">
        <v>2.661874294281006</v>
      </c>
    </row>
    <row r="144" spans="1:71" ht="12.75">
      <c r="A144" s="405" t="s">
        <v>97</v>
      </c>
      <c r="B144" s="7">
        <v>0.10613419860601425</v>
      </c>
      <c r="C144" s="7">
        <v>0.21167831122875214</v>
      </c>
      <c r="D144" s="7">
        <v>0.3182346224784851</v>
      </c>
      <c r="E144" s="7">
        <v>0.4246923625469208</v>
      </c>
      <c r="F144" s="7">
        <v>0.5309451818466187</v>
      </c>
      <c r="G144" s="7">
        <v>0.6354565620422363</v>
      </c>
      <c r="H144" s="7">
        <v>0.7350356578826904</v>
      </c>
      <c r="I144" s="7">
        <v>0.83696448802948</v>
      </c>
      <c r="J144" s="7">
        <v>0.9325568079948425</v>
      </c>
      <c r="K144" s="7">
        <v>1.024727702140808</v>
      </c>
      <c r="L144" s="7">
        <v>1.1085506677627563</v>
      </c>
      <c r="M144" s="7">
        <v>1.1993595361709595</v>
      </c>
      <c r="N144" s="7">
        <v>1.2816520929336548</v>
      </c>
      <c r="O144" s="7">
        <v>1.3610422611236572</v>
      </c>
      <c r="P144" s="7">
        <v>1.4375485181808472</v>
      </c>
      <c r="Q144" s="7">
        <v>1.510837197303772</v>
      </c>
      <c r="R144" s="7">
        <v>1.581072211265564</v>
      </c>
      <c r="S144" s="7">
        <v>1.648417353630066</v>
      </c>
      <c r="T144" s="7">
        <v>1.7130205631256104</v>
      </c>
      <c r="U144" s="7">
        <v>1.7748801708221436</v>
      </c>
      <c r="V144" s="7">
        <v>1.8341530561447144</v>
      </c>
      <c r="W144" s="7">
        <v>1.8906035423278809</v>
      </c>
      <c r="X144" s="7">
        <v>1.9443658590316772</v>
      </c>
      <c r="Y144" s="7">
        <v>1.9955681562423706</v>
      </c>
      <c r="Z144" s="7">
        <v>2.044332265853882</v>
      </c>
      <c r="AA144" s="7">
        <v>2.2554550170898438</v>
      </c>
      <c r="AB144" s="7">
        <v>2.420875310897827</v>
      </c>
      <c r="AC144" s="7">
        <v>2.5504865646362305</v>
      </c>
      <c r="AD144" s="7">
        <v>2.6520402431488037</v>
      </c>
      <c r="AE144" s="7">
        <v>2.7316102981567383</v>
      </c>
      <c r="AF144" s="7">
        <v>2.7939555644989014</v>
      </c>
      <c r="AG144" s="7">
        <v>2.8428046703338623</v>
      </c>
      <c r="AH144" s="7">
        <v>2.8810794353485107</v>
      </c>
      <c r="AI144" s="7">
        <v>2.9110684394836426</v>
      </c>
      <c r="AK144" s="8">
        <v>142</v>
      </c>
      <c r="AL144" s="7">
        <v>0.08899632096290588</v>
      </c>
      <c r="AM144" s="7">
        <v>0.17821864783763885</v>
      </c>
      <c r="AN144" s="7">
        <v>0.2692303955554962</v>
      </c>
      <c r="AO144" s="7">
        <v>0.36088380217552185</v>
      </c>
      <c r="AP144" s="7">
        <v>0.45303720235824585</v>
      </c>
      <c r="AQ144" s="7">
        <v>0.5441206097602844</v>
      </c>
      <c r="AR144" s="7">
        <v>0.6335174441337585</v>
      </c>
      <c r="AS144" s="7">
        <v>0.720660388469696</v>
      </c>
      <c r="AT144" s="7">
        <v>0.8046531081199646</v>
      </c>
      <c r="AU144" s="7">
        <v>0.8857767581939697</v>
      </c>
      <c r="AV144" s="7">
        <v>0.9640138149261475</v>
      </c>
      <c r="AW144" s="7">
        <v>1.0398672819137573</v>
      </c>
      <c r="AX144" s="7">
        <v>1.112616777420044</v>
      </c>
      <c r="AY144" s="7">
        <v>1.1829183101654053</v>
      </c>
      <c r="AZ144" s="7">
        <v>1.250768780708313</v>
      </c>
      <c r="BA144" s="7">
        <v>1.3158137798309326</v>
      </c>
      <c r="BB144" s="7">
        <v>1.3781977891921997</v>
      </c>
      <c r="BC144" s="7">
        <v>1.438065767288208</v>
      </c>
      <c r="BD144" s="7">
        <v>1.495547890663147</v>
      </c>
      <c r="BE144" s="7">
        <v>1.5506254434585571</v>
      </c>
      <c r="BF144" s="7">
        <v>1.6034393310546875</v>
      </c>
      <c r="BG144" s="7">
        <v>1.653738260269165</v>
      </c>
      <c r="BH144" s="7">
        <v>1.7016420364379883</v>
      </c>
      <c r="BI144" s="7">
        <v>1.7472647428512573</v>
      </c>
      <c r="BJ144" s="7">
        <v>1.7907148599624634</v>
      </c>
      <c r="BK144" s="7">
        <v>1.9788312911987305</v>
      </c>
      <c r="BL144" s="7">
        <v>2.126225471496582</v>
      </c>
      <c r="BM144" s="7">
        <v>2.2417125701904297</v>
      </c>
      <c r="BN144" s="7">
        <v>2.332199811935425</v>
      </c>
      <c r="BO144" s="7">
        <v>2.4030990600585938</v>
      </c>
      <c r="BP144" s="7">
        <v>2.458650588989258</v>
      </c>
      <c r="BQ144" s="7">
        <v>2.502176523208618</v>
      </c>
      <c r="BR144" s="7">
        <v>2.536280393600464</v>
      </c>
      <c r="BS144" s="7">
        <v>2.5630013942718506</v>
      </c>
    </row>
    <row r="145" spans="1:71" ht="12.75">
      <c r="A145" s="405" t="s">
        <v>98</v>
      </c>
      <c r="B145" s="7">
        <v>0.20865711569786072</v>
      </c>
      <c r="C145" s="7">
        <v>0.4119076132774353</v>
      </c>
      <c r="D145" s="7">
        <v>0.6109254360198975</v>
      </c>
      <c r="E145" s="7">
        <v>0.805000364780426</v>
      </c>
      <c r="F145" s="7">
        <v>0.9946809411048889</v>
      </c>
      <c r="G145" s="7">
        <v>1.1789158582687378</v>
      </c>
      <c r="H145" s="7">
        <v>0.7348677515983582</v>
      </c>
      <c r="I145" s="7">
        <v>1.5289372205734253</v>
      </c>
      <c r="J145" s="7">
        <v>1.693817377090454</v>
      </c>
      <c r="K145" s="7">
        <v>1.8520901203155518</v>
      </c>
      <c r="L145" s="7">
        <v>1.108522653579712</v>
      </c>
      <c r="M145" s="7">
        <v>2.1497538089752197</v>
      </c>
      <c r="N145" s="7">
        <v>2.2893753051757812</v>
      </c>
      <c r="O145" s="7">
        <v>2.423534393310547</v>
      </c>
      <c r="P145" s="7">
        <v>2.552088975906372</v>
      </c>
      <c r="Q145" s="7">
        <v>2.6750900745391846</v>
      </c>
      <c r="R145" s="7">
        <v>2.7926723957061768</v>
      </c>
      <c r="S145" s="7">
        <v>2.9051995277404785</v>
      </c>
      <c r="T145" s="7">
        <v>3.0128767490386963</v>
      </c>
      <c r="U145" s="7">
        <v>3.115804433822632</v>
      </c>
      <c r="V145" s="7">
        <v>3.2141335010528564</v>
      </c>
      <c r="W145" s="7">
        <v>3.3077800273895264</v>
      </c>
      <c r="X145" s="7">
        <v>3.3969671726226807</v>
      </c>
      <c r="Y145" s="7">
        <v>3.481907367706299</v>
      </c>
      <c r="Z145" s="7">
        <v>3.562802791595459</v>
      </c>
      <c r="AA145" s="7">
        <v>3.9130377769470215</v>
      </c>
      <c r="AB145" s="7">
        <v>4.187456130981445</v>
      </c>
      <c r="AC145" s="7">
        <v>4.402470111846924</v>
      </c>
      <c r="AD145" s="7">
        <v>4.570939540863037</v>
      </c>
      <c r="AE145" s="7">
        <v>4.702939510345459</v>
      </c>
      <c r="AF145" s="7">
        <v>4.806365013122559</v>
      </c>
      <c r="AG145" s="7">
        <v>4.887401580810547</v>
      </c>
      <c r="AH145" s="7">
        <v>4.9508957862854</v>
      </c>
      <c r="AI145" s="7">
        <v>5.000645637512207</v>
      </c>
      <c r="AK145" s="8">
        <v>143</v>
      </c>
      <c r="AL145" s="7">
        <v>0.1915297508239746</v>
      </c>
      <c r="AM145" s="7">
        <v>0.37846845388412476</v>
      </c>
      <c r="AN145" s="7">
        <v>0.5619512796401978</v>
      </c>
      <c r="AO145" s="7">
        <v>0.7412309050559998</v>
      </c>
      <c r="AP145" s="7">
        <v>0.916820764541626</v>
      </c>
      <c r="AQ145" s="7">
        <v>1.0876359939575195</v>
      </c>
      <c r="AR145" s="7">
        <v>1.2529380321502686</v>
      </c>
      <c r="AS145" s="7">
        <v>1.412704586982727</v>
      </c>
      <c r="AT145" s="7">
        <v>1.5659922361373901</v>
      </c>
      <c r="AU145" s="7">
        <v>1.7132245302200317</v>
      </c>
      <c r="AV145" s="7">
        <v>1.8544409275054932</v>
      </c>
      <c r="AW145" s="7">
        <v>1.9903594255447388</v>
      </c>
      <c r="AX145" s="7">
        <v>2.120443820953369</v>
      </c>
      <c r="AY145" s="7">
        <v>2.2455198764801025</v>
      </c>
      <c r="AZ145" s="7">
        <v>2.365424156188965</v>
      </c>
      <c r="BA145" s="7">
        <v>2.4801864624023438</v>
      </c>
      <c r="BB145" s="7">
        <v>2.5899226665496826</v>
      </c>
      <c r="BC145" s="7">
        <v>2.694977045059204</v>
      </c>
      <c r="BD145" s="7">
        <v>2.7955374717712402</v>
      </c>
      <c r="BE145" s="7">
        <v>2.8916873931884766</v>
      </c>
      <c r="BF145" s="7">
        <v>2.9835610389709473</v>
      </c>
      <c r="BG145" s="7">
        <v>3.0710599422454834</v>
      </c>
      <c r="BH145" s="7">
        <v>3.1543922424316406</v>
      </c>
      <c r="BI145" s="7">
        <v>3.2337560653686523</v>
      </c>
      <c r="BJ145" s="7">
        <v>3.3093409538269043</v>
      </c>
      <c r="BK145" s="7">
        <v>3.6365835666656494</v>
      </c>
      <c r="BL145" s="7">
        <v>3.89298677444458</v>
      </c>
      <c r="BM145" s="7">
        <v>4.09388542175293</v>
      </c>
      <c r="BN145" s="7">
        <v>4.25129508972168</v>
      </c>
      <c r="BO145" s="7">
        <v>4.374629497528076</v>
      </c>
      <c r="BP145" s="7">
        <v>4.471264839172363</v>
      </c>
      <c r="BQ145" s="7">
        <v>4.5469818115234375</v>
      </c>
      <c r="BR145" s="7">
        <v>4.606307506561279</v>
      </c>
      <c r="BS145" s="7">
        <v>4.652791500091553</v>
      </c>
    </row>
    <row r="146" spans="1:71" ht="12.75">
      <c r="A146" s="405" t="s">
        <v>99</v>
      </c>
      <c r="B146" s="7">
        <v>0.10365334153175354</v>
      </c>
      <c r="C146" s="7">
        <v>0.20679716765880585</v>
      </c>
      <c r="D146" s="7">
        <v>0.3111232817173004</v>
      </c>
      <c r="E146" s="7">
        <v>0.4155023992061615</v>
      </c>
      <c r="F146" s="7">
        <v>0.5197595953941345</v>
      </c>
      <c r="G146" s="7">
        <v>0.6223207116127014</v>
      </c>
      <c r="H146" s="7">
        <v>0.7345967888832092</v>
      </c>
      <c r="I146" s="7">
        <v>0.8201267123222351</v>
      </c>
      <c r="J146" s="7">
        <v>0.9139366745948792</v>
      </c>
      <c r="K146" s="7">
        <v>1.0044046640396118</v>
      </c>
      <c r="L146" s="7">
        <v>1.1084178686141968</v>
      </c>
      <c r="M146" s="7">
        <v>1.1758201122283936</v>
      </c>
      <c r="N146" s="7">
        <v>1.2565913200378418</v>
      </c>
      <c r="O146" s="7">
        <v>1.3344945907592773</v>
      </c>
      <c r="P146" s="7">
        <v>1.4095780849456787</v>
      </c>
      <c r="Q146" s="7">
        <v>1.4815062284469604</v>
      </c>
      <c r="R146" s="7">
        <v>1.5504432916641235</v>
      </c>
      <c r="S146" s="7">
        <v>1.616534948348999</v>
      </c>
      <c r="T146" s="7">
        <v>1.6799405813217163</v>
      </c>
      <c r="U146" s="7">
        <v>1.7406318187713623</v>
      </c>
      <c r="V146" s="7">
        <v>1.7988070249557495</v>
      </c>
      <c r="W146" s="7">
        <v>1.8542119264602661</v>
      </c>
      <c r="X146" s="7">
        <v>1.9069784879684448</v>
      </c>
      <c r="Y146" s="7">
        <v>1.9572323560714722</v>
      </c>
      <c r="Z146" s="7">
        <v>2.0050930976867676</v>
      </c>
      <c r="AA146" s="7">
        <v>2.212305784225464</v>
      </c>
      <c r="AB146" s="7">
        <v>2.374662160873413</v>
      </c>
      <c r="AC146" s="7">
        <v>2.5018725395202637</v>
      </c>
      <c r="AD146" s="7">
        <v>2.601545572280884</v>
      </c>
      <c r="AE146" s="7">
        <v>2.6796417236328125</v>
      </c>
      <c r="AF146" s="7">
        <v>2.7408323287963867</v>
      </c>
      <c r="AG146" s="7">
        <v>2.7887766361236572</v>
      </c>
      <c r="AH146" s="7">
        <v>2.8263421058654785</v>
      </c>
      <c r="AI146" s="7">
        <v>2.855775833129883</v>
      </c>
      <c r="AK146" s="8">
        <v>144</v>
      </c>
      <c r="AL146" s="7">
        <v>0.08651404827833176</v>
      </c>
      <c r="AM146" s="7">
        <v>0.1733347326517105</v>
      </c>
      <c r="AN146" s="7">
        <v>0.2621150016784668</v>
      </c>
      <c r="AO146" s="7">
        <v>0.35168853402137756</v>
      </c>
      <c r="AP146" s="7">
        <v>0.44184520840644836</v>
      </c>
      <c r="AQ146" s="7">
        <v>0.5309772491455078</v>
      </c>
      <c r="AR146" s="7">
        <v>0.6185050010681152</v>
      </c>
      <c r="AS146" s="7">
        <v>0.7038130760192871</v>
      </c>
      <c r="AT146" s="7">
        <v>0.7860224843025208</v>
      </c>
      <c r="AU146" s="7">
        <v>0.8654422760009766</v>
      </c>
      <c r="AV146" s="7">
        <v>0.9420424699783325</v>
      </c>
      <c r="AW146" s="7">
        <v>1.0163147449493408</v>
      </c>
      <c r="AX146" s="7">
        <v>1.087542176246643</v>
      </c>
      <c r="AY146" s="7">
        <v>1.1563559770584106</v>
      </c>
      <c r="AZ146" s="7">
        <v>1.222783088684082</v>
      </c>
      <c r="BA146" s="7">
        <v>1.2864669561386108</v>
      </c>
      <c r="BB146" s="7">
        <v>1.3475521802902222</v>
      </c>
      <c r="BC146" s="7">
        <v>1.4061661958694458</v>
      </c>
      <c r="BD146" s="7">
        <v>1.4624501466751099</v>
      </c>
      <c r="BE146" s="7">
        <v>1.516358733177185</v>
      </c>
      <c r="BF146" s="7">
        <v>1.568074345588684</v>
      </c>
      <c r="BG146" s="7">
        <v>1.6173272132873535</v>
      </c>
      <c r="BH146" s="7">
        <v>1.6642347574234009</v>
      </c>
      <c r="BI146" s="7">
        <v>1.7089085578918457</v>
      </c>
      <c r="BJ146" s="7">
        <v>1.7514550685882568</v>
      </c>
      <c r="BK146" s="7">
        <v>1.9356591701507568</v>
      </c>
      <c r="BL146" s="7">
        <v>2.0799880027770996</v>
      </c>
      <c r="BM146" s="7">
        <v>2.193073272705078</v>
      </c>
      <c r="BN146" s="7">
        <v>2.2816786766052246</v>
      </c>
      <c r="BO146" s="7">
        <v>2.3511035442352295</v>
      </c>
      <c r="BP146" s="7">
        <v>2.4054994583129883</v>
      </c>
      <c r="BQ146" s="7">
        <v>2.4481201171875</v>
      </c>
      <c r="BR146" s="7">
        <v>2.4815146923065186</v>
      </c>
      <c r="BS146" s="7">
        <v>2.5076801776885986</v>
      </c>
    </row>
    <row r="147" spans="1:71" ht="12.75">
      <c r="A147" s="405" t="s">
        <v>100</v>
      </c>
      <c r="B147" s="7">
        <v>0.11679738759994507</v>
      </c>
      <c r="C147" s="7">
        <v>0.23219621181488037</v>
      </c>
      <c r="D147" s="7">
        <v>0.3481346666812897</v>
      </c>
      <c r="E147" s="7">
        <v>0.4638650417327881</v>
      </c>
      <c r="F147" s="7">
        <v>0.5790297985076904</v>
      </c>
      <c r="G147" s="7">
        <v>0.691437840461731</v>
      </c>
      <c r="H147" s="7">
        <v>0.734244704246521</v>
      </c>
      <c r="I147" s="7">
        <v>0.9071288108825684</v>
      </c>
      <c r="J147" s="7">
        <v>1.009095549583435</v>
      </c>
      <c r="K147" s="7">
        <v>1.1072537899017334</v>
      </c>
      <c r="L147" s="7">
        <v>1.1082948446273804</v>
      </c>
      <c r="M147" s="7">
        <v>1.2932356595993042</v>
      </c>
      <c r="N147" s="7">
        <v>1.3806886672973633</v>
      </c>
      <c r="O147" s="7">
        <v>1.4649012088775635</v>
      </c>
      <c r="P147" s="7">
        <v>1.546014428138733</v>
      </c>
      <c r="Q147" s="7">
        <v>1.6238055229187012</v>
      </c>
      <c r="R147" s="7">
        <v>1.698250412940979</v>
      </c>
      <c r="S147" s="7">
        <v>1.7695209980010986</v>
      </c>
      <c r="T147" s="7">
        <v>1.8379111289978027</v>
      </c>
      <c r="U147" s="7">
        <v>1.903296709060669</v>
      </c>
      <c r="V147" s="7">
        <v>1.9661865234375</v>
      </c>
      <c r="W147" s="7">
        <v>2.0260815620422363</v>
      </c>
      <c r="X147" s="7">
        <v>2.0831243991851807</v>
      </c>
      <c r="Y147" s="7">
        <v>2.137450933456421</v>
      </c>
      <c r="Z147" s="7">
        <v>2.18919038772583</v>
      </c>
      <c r="AA147" s="7">
        <v>2.4131956100463867</v>
      </c>
      <c r="AB147" s="7">
        <v>2.588709592819214</v>
      </c>
      <c r="AC147" s="7">
        <v>2.726229190826416</v>
      </c>
      <c r="AD147" s="7">
        <v>2.833979368209839</v>
      </c>
      <c r="AE147" s="7">
        <v>2.9184048175811768</v>
      </c>
      <c r="AF147" s="7">
        <v>2.9845542907714844</v>
      </c>
      <c r="AG147" s="7">
        <v>3.036384105682373</v>
      </c>
      <c r="AH147" s="7">
        <v>3.076993942260742</v>
      </c>
      <c r="AI147" s="7">
        <v>3.1088130474090576</v>
      </c>
      <c r="AK147" s="8">
        <v>145</v>
      </c>
      <c r="AL147" s="7">
        <v>0.09964657574892044</v>
      </c>
      <c r="AM147" s="7">
        <v>0.19871129095554352</v>
      </c>
      <c r="AN147" s="7">
        <v>0.29909345507621765</v>
      </c>
      <c r="AO147" s="7">
        <v>0.40000832080841064</v>
      </c>
      <c r="AP147" s="7">
        <v>0.5010630488395691</v>
      </c>
      <c r="AQ147" s="7">
        <v>0.6000329852104187</v>
      </c>
      <c r="AR147" s="7">
        <v>0.6967571973800659</v>
      </c>
      <c r="AS147" s="7">
        <v>0.790736973285675</v>
      </c>
      <c r="AT147" s="7">
        <v>0.8810954093933105</v>
      </c>
      <c r="AU147" s="7">
        <v>0.9681980013847351</v>
      </c>
      <c r="AV147" s="7">
        <v>1.0523066520690918</v>
      </c>
      <c r="AW147" s="7">
        <v>1.1336231231689453</v>
      </c>
      <c r="AX147" s="7">
        <v>1.211525797843933</v>
      </c>
      <c r="AY147" s="7">
        <v>1.2866429090499878</v>
      </c>
      <c r="AZ147" s="7">
        <v>1.3590939044952393</v>
      </c>
      <c r="BA147" s="7">
        <v>1.4286351203918457</v>
      </c>
      <c r="BB147" s="7">
        <v>1.4952229261398315</v>
      </c>
      <c r="BC147" s="7">
        <v>1.5590107440948486</v>
      </c>
      <c r="BD147" s="7">
        <v>1.620274305343628</v>
      </c>
      <c r="BE147" s="7">
        <v>1.6788727045059204</v>
      </c>
      <c r="BF147" s="7">
        <v>1.73529851436615</v>
      </c>
      <c r="BG147" s="7">
        <v>1.7890372276306152</v>
      </c>
      <c r="BH147" s="7">
        <v>1.840217113494873</v>
      </c>
      <c r="BI147" s="7">
        <v>1.8889597654342651</v>
      </c>
      <c r="BJ147" s="7">
        <v>1.9353814125061035</v>
      </c>
      <c r="BK147" s="7">
        <v>2.1363627910614014</v>
      </c>
      <c r="BL147" s="7">
        <v>2.293837070465088</v>
      </c>
      <c r="BM147" s="7">
        <v>2.417222023010254</v>
      </c>
      <c r="BN147" s="7">
        <v>2.513897657394409</v>
      </c>
      <c r="BO147" s="7">
        <v>2.5896456241607666</v>
      </c>
      <c r="BP147" s="7">
        <v>2.648995876312256</v>
      </c>
      <c r="BQ147" s="7">
        <v>2.695498466491699</v>
      </c>
      <c r="BR147" s="7">
        <v>2.7319345474243164</v>
      </c>
      <c r="BS147" s="7">
        <v>2.7604830265045166</v>
      </c>
    </row>
    <row r="148" spans="1:71" ht="12.75">
      <c r="A148" s="405" t="s">
        <v>101</v>
      </c>
      <c r="B148" s="7">
        <v>0.1166650578379631</v>
      </c>
      <c r="C148" s="7">
        <v>0.2320067137479782</v>
      </c>
      <c r="D148" s="7">
        <v>0.34777748584747314</v>
      </c>
      <c r="E148" s="7">
        <v>0.46341046690940857</v>
      </c>
      <c r="F148" s="7">
        <v>0.578470766544342</v>
      </c>
      <c r="G148" s="7">
        <v>0.6908964514732361</v>
      </c>
      <c r="H148" s="7">
        <v>0.7342349886894226</v>
      </c>
      <c r="I148" s="7">
        <v>0.9068446755409241</v>
      </c>
      <c r="J148" s="7">
        <v>1.0088754892349243</v>
      </c>
      <c r="K148" s="7">
        <v>1.1071020364761353</v>
      </c>
      <c r="L148" s="7">
        <v>1.1081684827804565</v>
      </c>
      <c r="M148" s="7">
        <v>1.2933857440948486</v>
      </c>
      <c r="N148" s="7">
        <v>1.380792498588562</v>
      </c>
      <c r="O148" s="7">
        <v>1.4649057388305664</v>
      </c>
      <c r="P148" s="7">
        <v>1.546053409576416</v>
      </c>
      <c r="Q148" s="7">
        <v>1.623739242553711</v>
      </c>
      <c r="R148" s="7">
        <v>1.6981576681137085</v>
      </c>
      <c r="S148" s="7">
        <v>1.7692958116531372</v>
      </c>
      <c r="T148" s="7">
        <v>1.8375376462936401</v>
      </c>
      <c r="U148" s="7">
        <v>1.9029213190078735</v>
      </c>
      <c r="V148" s="7">
        <v>1.9657485485076904</v>
      </c>
      <c r="W148" s="7">
        <v>2.0255839824676514</v>
      </c>
      <c r="X148" s="7">
        <v>2.0825703144073486</v>
      </c>
      <c r="Y148" s="7">
        <v>2.136842727661133</v>
      </c>
      <c r="Z148" s="7">
        <v>2.188530921936035</v>
      </c>
      <c r="AA148" s="7">
        <v>2.412313461303711</v>
      </c>
      <c r="AB148" s="7">
        <v>2.5876529216766357</v>
      </c>
      <c r="AC148" s="7">
        <v>2.7250359058380127</v>
      </c>
      <c r="AD148" s="7">
        <v>2.832679271697998</v>
      </c>
      <c r="AE148" s="7">
        <v>2.917020797729492</v>
      </c>
      <c r="AF148" s="7">
        <v>2.9831044673919678</v>
      </c>
      <c r="AG148" s="7">
        <v>3.0348827838897705</v>
      </c>
      <c r="AH148" s="7">
        <v>3.0754523277282715</v>
      </c>
      <c r="AI148" s="7">
        <v>3.1072397232055664</v>
      </c>
      <c r="AK148" s="8">
        <v>146</v>
      </c>
      <c r="AL148" s="7">
        <v>0.0995163694024086</v>
      </c>
      <c r="AM148" s="7">
        <v>0.19852593541145325</v>
      </c>
      <c r="AN148" s="7">
        <v>0.2987423539161682</v>
      </c>
      <c r="AO148" s="7">
        <v>0.39956164360046387</v>
      </c>
      <c r="AP148" s="7">
        <v>0.5005136728286743</v>
      </c>
      <c r="AQ148" s="7">
        <v>0.5995028614997864</v>
      </c>
      <c r="AR148" s="7">
        <v>0.6963821053504944</v>
      </c>
      <c r="AS148" s="7">
        <v>0.7904672026634216</v>
      </c>
      <c r="AT148" s="7">
        <v>0.8808910250663757</v>
      </c>
      <c r="AU148" s="7">
        <v>0.9680633544921875</v>
      </c>
      <c r="AV148" s="7">
        <v>1.0523368120193481</v>
      </c>
      <c r="AW148" s="7">
        <v>1.133792757987976</v>
      </c>
      <c r="AX148" s="7">
        <v>1.2116504907608032</v>
      </c>
      <c r="AY148" s="7">
        <v>1.2866694927215576</v>
      </c>
      <c r="AZ148" s="7">
        <v>1.3591558933258057</v>
      </c>
      <c r="BA148" s="7">
        <v>1.4285928010940552</v>
      </c>
      <c r="BB148" s="7">
        <v>1.4951552152633667</v>
      </c>
      <c r="BC148" s="7">
        <v>1.5588114261627197</v>
      </c>
      <c r="BD148" s="7">
        <v>1.6199276447296143</v>
      </c>
      <c r="BE148" s="7">
        <v>1.6785249710083008</v>
      </c>
      <c r="BF148" s="7">
        <v>1.734889030456543</v>
      </c>
      <c r="BG148" s="7">
        <v>1.7885690927505493</v>
      </c>
      <c r="BH148" s="7">
        <v>1.8396929502487183</v>
      </c>
      <c r="BI148" s="7">
        <v>1.8883823156356812</v>
      </c>
      <c r="BJ148" s="7">
        <v>1.9347532987594604</v>
      </c>
      <c r="BK148" s="7">
        <v>2.135514736175537</v>
      </c>
      <c r="BL148" s="7">
        <v>2.2928168773651123</v>
      </c>
      <c r="BM148" s="7">
        <v>2.416067123413086</v>
      </c>
      <c r="BN148" s="7">
        <v>2.512637138366699</v>
      </c>
      <c r="BO148" s="7">
        <v>2.5883021354675293</v>
      </c>
      <c r="BP148" s="7">
        <v>2.647587537765503</v>
      </c>
      <c r="BQ148" s="7">
        <v>2.6940393447875977</v>
      </c>
      <c r="BR148" s="7">
        <v>2.730435371398926</v>
      </c>
      <c r="BS148" s="7">
        <v>2.7589528560638428</v>
      </c>
    </row>
    <row r="149" spans="1:71" ht="12.75">
      <c r="A149" s="405" t="s">
        <v>102</v>
      </c>
      <c r="B149" s="7">
        <v>0.11679738759994507</v>
      </c>
      <c r="C149" s="7">
        <v>0.23219621181488037</v>
      </c>
      <c r="D149" s="7">
        <v>0.3481346666812897</v>
      </c>
      <c r="E149" s="7">
        <v>0.4638650417327881</v>
      </c>
      <c r="F149" s="7">
        <v>0.5790297985076904</v>
      </c>
      <c r="G149" s="7">
        <v>0.691437840461731</v>
      </c>
      <c r="H149" s="7">
        <v>0.7342081665992737</v>
      </c>
      <c r="I149" s="7">
        <v>0.9071288108825684</v>
      </c>
      <c r="J149" s="7">
        <v>1.009095549583435</v>
      </c>
      <c r="K149" s="7">
        <v>1.1072537899017334</v>
      </c>
      <c r="L149" s="7">
        <v>1.1076691150665283</v>
      </c>
      <c r="M149" s="7">
        <v>1.2932356595993042</v>
      </c>
      <c r="N149" s="7">
        <v>1.3806886672973633</v>
      </c>
      <c r="O149" s="7">
        <v>1.4649012088775635</v>
      </c>
      <c r="P149" s="7">
        <v>1.546014428138733</v>
      </c>
      <c r="Q149" s="7">
        <v>1.6238055229187012</v>
      </c>
      <c r="R149" s="7">
        <v>1.698250412940979</v>
      </c>
      <c r="S149" s="7">
        <v>1.7695209980010986</v>
      </c>
      <c r="T149" s="7">
        <v>1.8379111289978027</v>
      </c>
      <c r="U149" s="7">
        <v>1.903296709060669</v>
      </c>
      <c r="V149" s="7">
        <v>1.9661865234375</v>
      </c>
      <c r="W149" s="7">
        <v>2.0260815620422363</v>
      </c>
      <c r="X149" s="7">
        <v>2.0831243991851807</v>
      </c>
      <c r="Y149" s="7">
        <v>2.137450933456421</v>
      </c>
      <c r="Z149" s="7">
        <v>2.18919038772583</v>
      </c>
      <c r="AA149" s="7">
        <v>2.4131956100463867</v>
      </c>
      <c r="AB149" s="7">
        <v>2.588709592819214</v>
      </c>
      <c r="AC149" s="7">
        <v>2.726229190826416</v>
      </c>
      <c r="AD149" s="7">
        <v>2.833979368209839</v>
      </c>
      <c r="AE149" s="7">
        <v>2.9184048175811768</v>
      </c>
      <c r="AF149" s="7">
        <v>2.9845542907714844</v>
      </c>
      <c r="AG149" s="7">
        <v>3.036384105682373</v>
      </c>
      <c r="AH149" s="7">
        <v>3.076993942260742</v>
      </c>
      <c r="AI149" s="7">
        <v>3.1088130474090576</v>
      </c>
      <c r="AK149" s="8">
        <v>147</v>
      </c>
      <c r="AL149" s="7">
        <v>0.09964657574892044</v>
      </c>
      <c r="AM149" s="7">
        <v>0.19871129095554352</v>
      </c>
      <c r="AN149" s="7">
        <v>0.29909345507621765</v>
      </c>
      <c r="AO149" s="7">
        <v>0.40000832080841064</v>
      </c>
      <c r="AP149" s="7">
        <v>0.5010630488395691</v>
      </c>
      <c r="AQ149" s="7">
        <v>0.6000329852104187</v>
      </c>
      <c r="AR149" s="7">
        <v>0.6967571973800659</v>
      </c>
      <c r="AS149" s="7">
        <v>0.790736973285675</v>
      </c>
      <c r="AT149" s="7">
        <v>0.8810954093933105</v>
      </c>
      <c r="AU149" s="7">
        <v>0.9681980013847351</v>
      </c>
      <c r="AV149" s="7">
        <v>1.0523066520690918</v>
      </c>
      <c r="AW149" s="7">
        <v>1.1336231231689453</v>
      </c>
      <c r="AX149" s="7">
        <v>1.211525797843933</v>
      </c>
      <c r="AY149" s="7">
        <v>1.2866429090499878</v>
      </c>
      <c r="AZ149" s="7">
        <v>1.3590939044952393</v>
      </c>
      <c r="BA149" s="7">
        <v>1.4286351203918457</v>
      </c>
      <c r="BB149" s="7">
        <v>1.4952229261398315</v>
      </c>
      <c r="BC149" s="7">
        <v>1.5590107440948486</v>
      </c>
      <c r="BD149" s="7">
        <v>1.620274305343628</v>
      </c>
      <c r="BE149" s="7">
        <v>1.6788727045059204</v>
      </c>
      <c r="BF149" s="7">
        <v>1.73529851436615</v>
      </c>
      <c r="BG149" s="7">
        <v>1.7890372276306152</v>
      </c>
      <c r="BH149" s="7">
        <v>1.840217113494873</v>
      </c>
      <c r="BI149" s="7">
        <v>1.8889597654342651</v>
      </c>
      <c r="BJ149" s="7">
        <v>1.9353814125061035</v>
      </c>
      <c r="BK149" s="7">
        <v>2.1363627910614014</v>
      </c>
      <c r="BL149" s="7">
        <v>2.293837070465088</v>
      </c>
      <c r="BM149" s="7">
        <v>2.417222023010254</v>
      </c>
      <c r="BN149" s="7">
        <v>2.513897657394409</v>
      </c>
      <c r="BO149" s="7">
        <v>2.5896456241607666</v>
      </c>
      <c r="BP149" s="7">
        <v>2.648995876312256</v>
      </c>
      <c r="BQ149" s="7">
        <v>2.695498466491699</v>
      </c>
      <c r="BR149" s="7">
        <v>2.7319345474243164</v>
      </c>
      <c r="BS149" s="7">
        <v>2.7604830265045166</v>
      </c>
    </row>
    <row r="150" spans="1:71" ht="12.75">
      <c r="A150" s="405" t="s">
        <v>103</v>
      </c>
      <c r="B150" s="7">
        <v>0.11901426315307617</v>
      </c>
      <c r="C150" s="7">
        <v>0.2366187423467636</v>
      </c>
      <c r="D150" s="7">
        <v>0.35459786653518677</v>
      </c>
      <c r="E150" s="7">
        <v>0.472229927778244</v>
      </c>
      <c r="F150" s="7">
        <v>0.589342474937439</v>
      </c>
      <c r="G150" s="7">
        <v>0.7039501070976257</v>
      </c>
      <c r="H150" s="7">
        <v>0.7336779236793518</v>
      </c>
      <c r="I150" s="7">
        <v>0.924101710319519</v>
      </c>
      <c r="J150" s="7">
        <v>1.0284185409545898</v>
      </c>
      <c r="K150" s="7">
        <v>1.1288725137710571</v>
      </c>
      <c r="L150" s="7">
        <v>1.107640027999878</v>
      </c>
      <c r="M150" s="7">
        <v>1.3191611766815186</v>
      </c>
      <c r="N150" s="7">
        <v>1.408692717552185</v>
      </c>
      <c r="O150" s="7">
        <v>1.4951047897338867</v>
      </c>
      <c r="P150" s="7">
        <v>1.5782972574234009</v>
      </c>
      <c r="Q150" s="7">
        <v>1.6581604480743408</v>
      </c>
      <c r="R150" s="7">
        <v>1.7345216274261475</v>
      </c>
      <c r="S150" s="7">
        <v>1.8076468706130981</v>
      </c>
      <c r="T150" s="7">
        <v>1.8778202533721924</v>
      </c>
      <c r="U150" s="7">
        <v>1.9450645446777344</v>
      </c>
      <c r="V150" s="7">
        <v>2.009672164916992</v>
      </c>
      <c r="W150" s="7">
        <v>2.0712032318115234</v>
      </c>
      <c r="X150" s="7">
        <v>2.1298043727874756</v>
      </c>
      <c r="Y150" s="7">
        <v>2.185614824295044</v>
      </c>
      <c r="Z150" s="7">
        <v>2.238767623901367</v>
      </c>
      <c r="AA150" s="7">
        <v>2.4688918590545654</v>
      </c>
      <c r="AB150" s="7">
        <v>2.649200201034546</v>
      </c>
      <c r="AC150" s="7">
        <v>2.7904767990112305</v>
      </c>
      <c r="AD150" s="7">
        <v>2.901170492172241</v>
      </c>
      <c r="AE150" s="7">
        <v>2.9879019260406494</v>
      </c>
      <c r="AF150" s="7">
        <v>3.0558583736419678</v>
      </c>
      <c r="AG150" s="7">
        <v>3.1091039180755615</v>
      </c>
      <c r="AH150" s="7">
        <v>3.1508233547210693</v>
      </c>
      <c r="AI150" s="7">
        <v>3.18351149559021</v>
      </c>
      <c r="AK150" s="8">
        <v>148</v>
      </c>
      <c r="AL150" s="7">
        <v>0.10187549144029617</v>
      </c>
      <c r="AM150" s="7">
        <v>0.20315733551979065</v>
      </c>
      <c r="AN150" s="7">
        <v>0.3055911064147949</v>
      </c>
      <c r="AO150" s="7">
        <v>0.40841802954673767</v>
      </c>
      <c r="AP150" s="7">
        <v>0.5114304423332214</v>
      </c>
      <c r="AQ150" s="7">
        <v>0.6126094460487366</v>
      </c>
      <c r="AR150" s="7">
        <v>0.7115311026573181</v>
      </c>
      <c r="AS150" s="7">
        <v>0.8077915906906128</v>
      </c>
      <c r="AT150" s="7">
        <v>0.9005082845687866</v>
      </c>
      <c r="AU150" s="7">
        <v>0.9899144768714905</v>
      </c>
      <c r="AV150" s="7">
        <v>1.0762012004852295</v>
      </c>
      <c r="AW150" s="7">
        <v>1.159660816192627</v>
      </c>
      <c r="AX150" s="7">
        <v>1.2396488189697266</v>
      </c>
      <c r="AY150" s="7">
        <v>1.3169718980789185</v>
      </c>
      <c r="AZ150" s="7">
        <v>1.3915081024169922</v>
      </c>
      <c r="BA150" s="7">
        <v>1.4631272554397583</v>
      </c>
      <c r="BB150" s="7">
        <v>1.5316369533538818</v>
      </c>
      <c r="BC150" s="7">
        <v>1.5972845554351807</v>
      </c>
      <c r="BD150" s="7">
        <v>1.6603364944458008</v>
      </c>
      <c r="BE150" s="7">
        <v>1.720798373222351</v>
      </c>
      <c r="BF150" s="7">
        <v>1.7789466381072998</v>
      </c>
      <c r="BG150" s="7">
        <v>1.834325909614563</v>
      </c>
      <c r="BH150" s="7">
        <v>1.8870680332183838</v>
      </c>
      <c r="BI150" s="7">
        <v>1.9372986555099487</v>
      </c>
      <c r="BJ150" s="7">
        <v>1.9851372241973877</v>
      </c>
      <c r="BK150" s="7">
        <v>2.192253828048706</v>
      </c>
      <c r="BL150" s="7">
        <v>2.354534864425659</v>
      </c>
      <c r="BM150" s="7">
        <v>2.481686592102051</v>
      </c>
      <c r="BN150" s="7">
        <v>2.581313371658325</v>
      </c>
      <c r="BO150" s="7">
        <v>2.6593732833862305</v>
      </c>
      <c r="BP150" s="7">
        <v>2.7205355167388916</v>
      </c>
      <c r="BQ150" s="7">
        <v>2.7684574127197266</v>
      </c>
      <c r="BR150" s="7">
        <v>2.8060057163238525</v>
      </c>
      <c r="BS150" s="7">
        <v>2.835425853729248</v>
      </c>
    </row>
    <row r="151" spans="1:71" ht="12.75">
      <c r="A151" s="405" t="s">
        <v>104</v>
      </c>
      <c r="B151" s="7">
        <v>0.12867438793182373</v>
      </c>
      <c r="C151" s="7">
        <v>0.2556510269641876</v>
      </c>
      <c r="D151" s="7">
        <v>0.38239237666130066</v>
      </c>
      <c r="E151" s="7">
        <v>0.5078203082084656</v>
      </c>
      <c r="F151" s="7">
        <v>0.6321319341659546</v>
      </c>
      <c r="G151" s="7">
        <v>0.7539553046226501</v>
      </c>
      <c r="H151" s="7">
        <v>0.7336040735244751</v>
      </c>
      <c r="I151" s="7">
        <v>0.9877899885177612</v>
      </c>
      <c r="J151" s="7">
        <v>1.0985209941864014</v>
      </c>
      <c r="K151" s="7">
        <v>1.205174446105957</v>
      </c>
      <c r="L151" s="7">
        <v>1.1075366735458374</v>
      </c>
      <c r="M151" s="7">
        <v>1.4067679643630981</v>
      </c>
      <c r="N151" s="7">
        <v>1.5016467571258545</v>
      </c>
      <c r="O151" s="7">
        <v>1.5930501222610474</v>
      </c>
      <c r="P151" s="7">
        <v>1.6809837818145752</v>
      </c>
      <c r="Q151" s="7">
        <v>1.7651731967926025</v>
      </c>
      <c r="R151" s="7">
        <v>1.8457919359207153</v>
      </c>
      <c r="S151" s="7">
        <v>1.9230505228042603</v>
      </c>
      <c r="T151" s="7">
        <v>1.9971168041229248</v>
      </c>
      <c r="U151" s="7">
        <v>2.068004608154297</v>
      </c>
      <c r="V151" s="7">
        <v>2.135863780975342</v>
      </c>
      <c r="W151" s="7">
        <v>2.200491428375244</v>
      </c>
      <c r="X151" s="7">
        <v>2.2620415687561035</v>
      </c>
      <c r="Y151" s="7">
        <v>2.3206608295440674</v>
      </c>
      <c r="Z151" s="7">
        <v>2.37648868560791</v>
      </c>
      <c r="AA151" s="7">
        <v>2.618194341659546</v>
      </c>
      <c r="AB151" s="7">
        <v>2.807576894760132</v>
      </c>
      <c r="AC151" s="7">
        <v>2.955963134765625</v>
      </c>
      <c r="AD151" s="7">
        <v>3.072227954864502</v>
      </c>
      <c r="AE151" s="7">
        <v>3.1633241176605225</v>
      </c>
      <c r="AF151" s="7">
        <v>3.2347006797790527</v>
      </c>
      <c r="AG151" s="7">
        <v>3.290625810623169</v>
      </c>
      <c r="AH151" s="7">
        <v>3.334444999694824</v>
      </c>
      <c r="AI151" s="7">
        <v>3.3687782287597656</v>
      </c>
      <c r="AK151" s="8">
        <v>149</v>
      </c>
      <c r="AL151" s="7">
        <v>0.11154371500015259</v>
      </c>
      <c r="AM151" s="7">
        <v>0.22220541536808014</v>
      </c>
      <c r="AN151" s="7">
        <v>0.33340874314308167</v>
      </c>
      <c r="AO151" s="7">
        <v>0.44403859972953796</v>
      </c>
      <c r="AP151" s="7">
        <v>0.554256796836853</v>
      </c>
      <c r="AQ151" s="7">
        <v>0.6626577973365784</v>
      </c>
      <c r="AR151" s="7">
        <v>0.7685607671737671</v>
      </c>
      <c r="AS151" s="7">
        <v>0.8715348243713379</v>
      </c>
      <c r="AT151" s="7">
        <v>0.9706710577011108</v>
      </c>
      <c r="AU151" s="7">
        <v>1.0662819147109985</v>
      </c>
      <c r="AV151" s="7">
        <v>1.1583261489868164</v>
      </c>
      <c r="AW151" s="7">
        <v>1.2473427057266235</v>
      </c>
      <c r="AX151" s="7">
        <v>1.3326823711395264</v>
      </c>
      <c r="AY151" s="7">
        <v>1.4150010347366333</v>
      </c>
      <c r="AZ151" s="7">
        <v>1.494282603263855</v>
      </c>
      <c r="BA151" s="7">
        <v>1.5702317953109741</v>
      </c>
      <c r="BB151" s="7">
        <v>1.6430027484893799</v>
      </c>
      <c r="BC151" s="7">
        <v>1.7127872705459595</v>
      </c>
      <c r="BD151" s="7">
        <v>1.7797354459762573</v>
      </c>
      <c r="BE151" s="7">
        <v>1.8438440561294556</v>
      </c>
      <c r="BF151" s="7">
        <v>1.9052468538284302</v>
      </c>
      <c r="BG151" s="7">
        <v>1.9637255668640137</v>
      </c>
      <c r="BH151" s="7">
        <v>2.0194196701049805</v>
      </c>
      <c r="BI151" s="7">
        <v>2.0724616050720215</v>
      </c>
      <c r="BJ151" s="7">
        <v>2.1229779720306396</v>
      </c>
      <c r="BK151" s="7">
        <v>2.341686725616455</v>
      </c>
      <c r="BL151" s="7">
        <v>2.5130505561828613</v>
      </c>
      <c r="BM151" s="7">
        <v>2.6473188400268555</v>
      </c>
      <c r="BN151" s="7">
        <v>2.752521514892578</v>
      </c>
      <c r="BO151" s="7">
        <v>2.8349506855010986</v>
      </c>
      <c r="BP151" s="7">
        <v>2.899535894393921</v>
      </c>
      <c r="BQ151" s="7">
        <v>2.9501402378082275</v>
      </c>
      <c r="BR151" s="7">
        <v>2.989790201187134</v>
      </c>
      <c r="BS151" s="7">
        <v>3.0208568572998047</v>
      </c>
    </row>
    <row r="152" spans="1:71" ht="12.75">
      <c r="A152" s="405" t="s">
        <v>105</v>
      </c>
      <c r="B152" s="7">
        <v>0.12273068726062775</v>
      </c>
      <c r="C152" s="7">
        <v>0.24403983354568481</v>
      </c>
      <c r="D152" s="7">
        <v>0.3656087815761566</v>
      </c>
      <c r="E152" s="7">
        <v>0.4863255023956299</v>
      </c>
      <c r="F152" s="7">
        <v>0.6061414480209351</v>
      </c>
      <c r="G152" s="7">
        <v>0.7235705256462097</v>
      </c>
      <c r="H152" s="7">
        <v>0.7334181070327759</v>
      </c>
      <c r="I152" s="7">
        <v>0.9491238594055176</v>
      </c>
      <c r="J152" s="7">
        <v>1.0558805465698242</v>
      </c>
      <c r="K152" s="7">
        <v>1.1587049961090088</v>
      </c>
      <c r="L152" s="7">
        <v>1.107405185699463</v>
      </c>
      <c r="M152" s="7">
        <v>1.3531123399734497</v>
      </c>
      <c r="N152" s="7">
        <v>1.4445935487747192</v>
      </c>
      <c r="O152" s="7">
        <v>1.5326924324035645</v>
      </c>
      <c r="P152" s="7">
        <v>1.617496371269226</v>
      </c>
      <c r="Q152" s="7">
        <v>1.6986795663833618</v>
      </c>
      <c r="R152" s="7">
        <v>1.776436686515808</v>
      </c>
      <c r="S152" s="7">
        <v>1.8509385585784912</v>
      </c>
      <c r="T152" s="7">
        <v>1.9223498106002808</v>
      </c>
      <c r="U152" s="7">
        <v>1.9906779527664185</v>
      </c>
      <c r="V152" s="7">
        <v>2.056133508682251</v>
      </c>
      <c r="W152" s="7">
        <v>2.118472099304199</v>
      </c>
      <c r="X152" s="7">
        <v>2.177842378616333</v>
      </c>
      <c r="Y152" s="7">
        <v>2.2343852519989014</v>
      </c>
      <c r="Z152" s="7">
        <v>2.288235902786255</v>
      </c>
      <c r="AA152" s="7">
        <v>2.5213801860809326</v>
      </c>
      <c r="AB152" s="7">
        <v>2.704055070877075</v>
      </c>
      <c r="AC152" s="7">
        <v>2.8471856117248535</v>
      </c>
      <c r="AD152" s="7">
        <v>2.959332227706909</v>
      </c>
      <c r="AE152" s="7">
        <v>3.0472021102905273</v>
      </c>
      <c r="AF152" s="7">
        <v>3.1160502433776855</v>
      </c>
      <c r="AG152" s="7">
        <v>3.169994592666626</v>
      </c>
      <c r="AH152" s="7">
        <v>3.212261438369751</v>
      </c>
      <c r="AI152" s="7">
        <v>3.2453787326812744</v>
      </c>
      <c r="AK152" s="8">
        <v>150</v>
      </c>
      <c r="AL152" s="7">
        <v>0.10559365153312683</v>
      </c>
      <c r="AM152" s="7">
        <v>0.21058179438114166</v>
      </c>
      <c r="AN152" s="7">
        <v>0.31660693883895874</v>
      </c>
      <c r="AO152" s="7">
        <v>0.4225200414657593</v>
      </c>
      <c r="AP152" s="7">
        <v>0.5282372832298279</v>
      </c>
      <c r="AQ152" s="7">
        <v>0.632239043712616</v>
      </c>
      <c r="AR152" s="7">
        <v>0.7339711785316467</v>
      </c>
      <c r="AS152" s="7">
        <v>0.8328254818916321</v>
      </c>
      <c r="AT152" s="7">
        <v>0.9279831647872925</v>
      </c>
      <c r="AU152" s="7">
        <v>1.0197608470916748</v>
      </c>
      <c r="AV152" s="7">
        <v>1.1081302165985107</v>
      </c>
      <c r="AW152" s="7">
        <v>1.193627953529358</v>
      </c>
      <c r="AX152" s="7">
        <v>1.275566577911377</v>
      </c>
      <c r="AY152" s="7">
        <v>1.3545773029327393</v>
      </c>
      <c r="AZ152" s="7">
        <v>1.4307259321212769</v>
      </c>
      <c r="BA152" s="7">
        <v>1.5036659240722656</v>
      </c>
      <c r="BB152" s="7">
        <v>1.5735722780227661</v>
      </c>
      <c r="BC152" s="7">
        <v>1.6405973434448242</v>
      </c>
      <c r="BD152" s="7">
        <v>1.704887866973877</v>
      </c>
      <c r="BE152" s="7">
        <v>1.7664341926574707</v>
      </c>
      <c r="BF152" s="7">
        <v>1.825430989265442</v>
      </c>
      <c r="BG152" s="7">
        <v>1.8816184997558594</v>
      </c>
      <c r="BH152" s="7">
        <v>1.93513023853302</v>
      </c>
      <c r="BI152" s="7">
        <v>1.9860939979553223</v>
      </c>
      <c r="BJ152" s="7">
        <v>2.03463077545166</v>
      </c>
      <c r="BK152" s="7">
        <v>2.244769811630249</v>
      </c>
      <c r="BL152" s="7">
        <v>2.409419298171997</v>
      </c>
      <c r="BM152" s="7">
        <v>2.538426637649536</v>
      </c>
      <c r="BN152" s="7">
        <v>2.6395070552825928</v>
      </c>
      <c r="BO152" s="7">
        <v>2.7187063694000244</v>
      </c>
      <c r="BP152" s="7">
        <v>2.780761241912842</v>
      </c>
      <c r="BQ152" s="7">
        <v>2.8293826580047607</v>
      </c>
      <c r="BR152" s="7">
        <v>2.867478847503662</v>
      </c>
      <c r="BS152" s="7">
        <v>2.8973283767700195</v>
      </c>
    </row>
    <row r="153" spans="1:71" ht="12.75">
      <c r="A153" s="405" t="s">
        <v>106</v>
      </c>
      <c r="B153" s="7">
        <v>0.11181803047657013</v>
      </c>
      <c r="C153" s="7">
        <v>0.2227606475353241</v>
      </c>
      <c r="D153" s="7">
        <v>0.3344273865222931</v>
      </c>
      <c r="E153" s="7">
        <v>0.44574910402297974</v>
      </c>
      <c r="F153" s="7">
        <v>0.5566224455833435</v>
      </c>
      <c r="G153" s="7">
        <v>0.665593683719635</v>
      </c>
      <c r="H153" s="7">
        <v>0.7333334684371948</v>
      </c>
      <c r="I153" s="7">
        <v>0.8754090666770935</v>
      </c>
      <c r="J153" s="7">
        <v>0.9749026298522949</v>
      </c>
      <c r="K153" s="7">
        <v>1.070801019668579</v>
      </c>
      <c r="L153" s="7">
        <v>1.1061545610427856</v>
      </c>
      <c r="M153" s="7">
        <v>1.252296805381775</v>
      </c>
      <c r="N153" s="7">
        <v>1.3377994298934937</v>
      </c>
      <c r="O153" s="7">
        <v>1.4202414751052856</v>
      </c>
      <c r="P153" s="7">
        <v>1.4996659755706787</v>
      </c>
      <c r="Q153" s="7">
        <v>1.5757458209991455</v>
      </c>
      <c r="R153" s="7">
        <v>1.648634672164917</v>
      </c>
      <c r="S153" s="7">
        <v>1.7185174226760864</v>
      </c>
      <c r="T153" s="7">
        <v>1.7855335474014282</v>
      </c>
      <c r="U153" s="7">
        <v>1.8497002124786377</v>
      </c>
      <c r="V153" s="7">
        <v>1.911164402961731</v>
      </c>
      <c r="W153" s="7">
        <v>1.9697016477584839</v>
      </c>
      <c r="X153" s="7">
        <v>2.025451421737671</v>
      </c>
      <c r="Y153" s="7">
        <v>2.0785462856292725</v>
      </c>
      <c r="Z153" s="7">
        <v>2.129112958908081</v>
      </c>
      <c r="AA153" s="7">
        <v>2.3480403423309326</v>
      </c>
      <c r="AB153" s="7">
        <v>2.519575595855713</v>
      </c>
      <c r="AC153" s="7">
        <v>2.653978109359741</v>
      </c>
      <c r="AD153" s="7">
        <v>2.7592859268188477</v>
      </c>
      <c r="AE153" s="7">
        <v>2.841797351837158</v>
      </c>
      <c r="AF153" s="7">
        <v>2.906447410583496</v>
      </c>
      <c r="AG153" s="7">
        <v>2.9571022987365723</v>
      </c>
      <c r="AH153" s="7">
        <v>2.9967918395996094</v>
      </c>
      <c r="AI153" s="7">
        <v>3.0278892517089844</v>
      </c>
      <c r="AK153" s="8">
        <v>151</v>
      </c>
      <c r="AL153" s="7">
        <v>0.09468201547861099</v>
      </c>
      <c r="AM153" s="7">
        <v>0.18930462002754211</v>
      </c>
      <c r="AN153" s="7">
        <v>0.2854284644126892</v>
      </c>
      <c r="AO153" s="7">
        <v>0.38194745779037476</v>
      </c>
      <c r="AP153" s="7">
        <v>0.4787229299545288</v>
      </c>
      <c r="AQ153" s="7">
        <v>0.5742676854133606</v>
      </c>
      <c r="AR153" s="7">
        <v>0.6679162979125977</v>
      </c>
      <c r="AS153" s="7">
        <v>0.759117603302002</v>
      </c>
      <c r="AT153" s="7">
        <v>0.8470128178596497</v>
      </c>
      <c r="AU153" s="7">
        <v>0.9318651556968689</v>
      </c>
      <c r="AV153" s="7">
        <v>1.0136128664016724</v>
      </c>
      <c r="AW153" s="7">
        <v>1.0928218364715576</v>
      </c>
      <c r="AX153" s="7">
        <v>1.1687824726104736</v>
      </c>
      <c r="AY153" s="7">
        <v>1.2421369552612305</v>
      </c>
      <c r="AZ153" s="7">
        <v>1.3129066228866577</v>
      </c>
      <c r="BA153" s="7">
        <v>1.3807436227798462</v>
      </c>
      <c r="BB153" s="7">
        <v>1.4457823038101196</v>
      </c>
      <c r="BC153" s="7">
        <v>1.5081886053085327</v>
      </c>
      <c r="BD153" s="7">
        <v>1.5680843591690063</v>
      </c>
      <c r="BE153" s="7">
        <v>1.6254698038101196</v>
      </c>
      <c r="BF153" s="7">
        <v>1.6804754734039307</v>
      </c>
      <c r="BG153" s="7">
        <v>1.732861876487732</v>
      </c>
      <c r="BH153" s="7">
        <v>1.7827537059783936</v>
      </c>
      <c r="BI153" s="7">
        <v>1.830269694328308</v>
      </c>
      <c r="BJ153" s="7">
        <v>1.8755230903625488</v>
      </c>
      <c r="BK153" s="7">
        <v>2.071446418762207</v>
      </c>
      <c r="BL153" s="7">
        <v>2.2249574661254883</v>
      </c>
      <c r="BM153" s="7">
        <v>2.3452374935150146</v>
      </c>
      <c r="BN153" s="7">
        <v>2.4394800662994385</v>
      </c>
      <c r="BO153" s="7">
        <v>2.5133216381073</v>
      </c>
      <c r="BP153" s="7">
        <v>2.5711781978607178</v>
      </c>
      <c r="BQ153" s="7">
        <v>2.6165106296539307</v>
      </c>
      <c r="BR153" s="7">
        <v>2.652029514312744</v>
      </c>
      <c r="BS153" s="7">
        <v>2.6798598766326904</v>
      </c>
    </row>
    <row r="154" spans="1:71" ht="12.75">
      <c r="A154" s="405" t="s">
        <v>107</v>
      </c>
      <c r="B154" s="7">
        <v>0.11523198336362839</v>
      </c>
      <c r="C154" s="7">
        <v>0.22937515377998352</v>
      </c>
      <c r="D154" s="7">
        <v>0.3438996970653534</v>
      </c>
      <c r="E154" s="7">
        <v>0.457733690738678</v>
      </c>
      <c r="F154" s="7">
        <v>0.5709948539733887</v>
      </c>
      <c r="G154" s="7">
        <v>0.6822006106376648</v>
      </c>
      <c r="H154" s="7">
        <v>0.7327383160591125</v>
      </c>
      <c r="I154" s="7">
        <v>0.8962283134460449</v>
      </c>
      <c r="J154" s="7">
        <v>0.9976816773414612</v>
      </c>
      <c r="K154" s="7">
        <v>1.0954890251159668</v>
      </c>
      <c r="L154" s="7">
        <v>1.1058173179626465</v>
      </c>
      <c r="M154" s="7">
        <v>1.2805901765823364</v>
      </c>
      <c r="N154" s="7">
        <v>1.3677679300308228</v>
      </c>
      <c r="O154" s="7">
        <v>1.4517953395843506</v>
      </c>
      <c r="P154" s="7">
        <v>1.5327110290527344</v>
      </c>
      <c r="Q154" s="7">
        <v>1.6101963520050049</v>
      </c>
      <c r="R154" s="7">
        <v>1.6844394207000732</v>
      </c>
      <c r="S154" s="7">
        <v>1.755597472190857</v>
      </c>
      <c r="T154" s="7">
        <v>1.8238433599472046</v>
      </c>
      <c r="U154" s="7">
        <v>1.8891907930374146</v>
      </c>
      <c r="V154" s="7">
        <v>1.9517656564712524</v>
      </c>
      <c r="W154" s="7">
        <v>2.0113606452941895</v>
      </c>
      <c r="X154" s="7">
        <v>2.06811785697937</v>
      </c>
      <c r="Y154" s="7">
        <v>2.1221723556518555</v>
      </c>
      <c r="Z154" s="7">
        <v>2.1736526489257812</v>
      </c>
      <c r="AA154" s="7">
        <v>2.396536111831665</v>
      </c>
      <c r="AB154" s="7">
        <v>2.5711710453033447</v>
      </c>
      <c r="AC154" s="7">
        <v>2.7080023288726807</v>
      </c>
      <c r="AD154" s="7">
        <v>2.815213203430176</v>
      </c>
      <c r="AE154" s="7">
        <v>2.8992154598236084</v>
      </c>
      <c r="AF154" s="7">
        <v>2.965033531188965</v>
      </c>
      <c r="AG154" s="7">
        <v>3.016603946685791</v>
      </c>
      <c r="AH154" s="7">
        <v>3.0570106506347656</v>
      </c>
      <c r="AI154" s="7">
        <v>3.088670492172241</v>
      </c>
      <c r="AK154" s="8">
        <v>152</v>
      </c>
      <c r="AL154" s="7">
        <v>0.0980987548828125</v>
      </c>
      <c r="AM154" s="7">
        <v>0.1959245651960373</v>
      </c>
      <c r="AN154" s="7">
        <v>0.294908732175827</v>
      </c>
      <c r="AO154" s="7">
        <v>0.3939424157142639</v>
      </c>
      <c r="AP154" s="7">
        <v>0.49310800433158875</v>
      </c>
      <c r="AQ154" s="7">
        <v>0.5908894538879395</v>
      </c>
      <c r="AR154" s="7">
        <v>0.6866791844367981</v>
      </c>
      <c r="AS154" s="7">
        <v>0.7799558043479919</v>
      </c>
      <c r="AT154" s="7">
        <v>0.8698126673698425</v>
      </c>
      <c r="AU154" s="7">
        <v>0.9565758109092712</v>
      </c>
      <c r="AV154" s="7">
        <v>1.0401883125305176</v>
      </c>
      <c r="AW154" s="7">
        <v>1.1211410760879517</v>
      </c>
      <c r="AX154" s="7">
        <v>1.198778510093689</v>
      </c>
      <c r="AY154" s="7">
        <v>1.2737197875976562</v>
      </c>
      <c r="AZ154" s="7">
        <v>1.3459819555282593</v>
      </c>
      <c r="BA154" s="7">
        <v>1.4152259826660156</v>
      </c>
      <c r="BB154" s="7">
        <v>1.4816200733184814</v>
      </c>
      <c r="BC154" s="7">
        <v>1.5453028678894043</v>
      </c>
      <c r="BD154" s="7">
        <v>1.6064295768737793</v>
      </c>
      <c r="BE154" s="7">
        <v>1.664996862411499</v>
      </c>
      <c r="BF154" s="7">
        <v>1.7211142778396606</v>
      </c>
      <c r="BG154" s="7">
        <v>1.774559497833252</v>
      </c>
      <c r="BH154" s="7">
        <v>1.8254597187042236</v>
      </c>
      <c r="BI154" s="7">
        <v>1.8739360570907593</v>
      </c>
      <c r="BJ154" s="7">
        <v>1.9201040267944336</v>
      </c>
      <c r="BK154" s="7">
        <v>2.1199872493743896</v>
      </c>
      <c r="BL154" s="7">
        <v>2.2766010761260986</v>
      </c>
      <c r="BM154" s="7">
        <v>2.3993120193481445</v>
      </c>
      <c r="BN154" s="7">
        <v>2.4954593181610107</v>
      </c>
      <c r="BO154" s="7">
        <v>2.570793390274048</v>
      </c>
      <c r="BP154" s="7">
        <v>2.629819393157959</v>
      </c>
      <c r="BQ154" s="7">
        <v>2.676068067550659</v>
      </c>
      <c r="BR154" s="7">
        <v>2.7123048305511475</v>
      </c>
      <c r="BS154" s="7">
        <v>2.7406973838806152</v>
      </c>
    </row>
    <row r="155" spans="1:71" ht="12.75">
      <c r="A155" s="405" t="s">
        <v>108</v>
      </c>
      <c r="B155" s="7">
        <v>0.10395130515098572</v>
      </c>
      <c r="C155" s="7">
        <v>0.20737357437610626</v>
      </c>
      <c r="D155" s="7">
        <v>0.3120523989200592</v>
      </c>
      <c r="E155" s="7">
        <v>0.41687658429145813</v>
      </c>
      <c r="F155" s="7">
        <v>0.5215593576431274</v>
      </c>
      <c r="G155" s="7">
        <v>0.6244715452194214</v>
      </c>
      <c r="H155" s="7">
        <v>0.7323983311653137</v>
      </c>
      <c r="I155" s="7">
        <v>0.8227760791778564</v>
      </c>
      <c r="J155" s="7">
        <v>0.916749894618988</v>
      </c>
      <c r="K155" s="7">
        <v>1.0073493719100952</v>
      </c>
      <c r="L155" s="7">
        <v>1.1057487726211548</v>
      </c>
      <c r="M155" s="7">
        <v>1.17897629737854</v>
      </c>
      <c r="N155" s="7">
        <v>1.259807825088501</v>
      </c>
      <c r="O155" s="7">
        <v>1.337741732597351</v>
      </c>
      <c r="P155" s="7">
        <v>1.412860631942749</v>
      </c>
      <c r="Q155" s="7">
        <v>1.4848212003707886</v>
      </c>
      <c r="R155" s="7">
        <v>1.5537781715393066</v>
      </c>
      <c r="S155" s="7">
        <v>1.6198844909667969</v>
      </c>
      <c r="T155" s="7">
        <v>1.68329656124115</v>
      </c>
      <c r="U155" s="7">
        <v>1.743971586227417</v>
      </c>
      <c r="V155" s="7">
        <v>1.8021408319473267</v>
      </c>
      <c r="W155" s="7">
        <v>1.8575401306152344</v>
      </c>
      <c r="X155" s="7">
        <v>1.9103014469146729</v>
      </c>
      <c r="Y155" s="7">
        <v>1.9605501890182495</v>
      </c>
      <c r="Z155" s="7">
        <v>2.008406162261963</v>
      </c>
      <c r="AA155" s="7">
        <v>2.215597629547119</v>
      </c>
      <c r="AB155" s="7">
        <v>2.3779377937316895</v>
      </c>
      <c r="AC155" s="7">
        <v>2.5051355361938477</v>
      </c>
      <c r="AD155" s="7">
        <v>2.6047983169555664</v>
      </c>
      <c r="AE155" s="7">
        <v>2.6828866004943848</v>
      </c>
      <c r="AF155" s="7">
        <v>2.7440707683563232</v>
      </c>
      <c r="AG155" s="7">
        <v>2.7920103073120117</v>
      </c>
      <c r="AH155" s="7">
        <v>2.8295722007751465</v>
      </c>
      <c r="AI155" s="7">
        <v>2.8590028285980225</v>
      </c>
      <c r="AK155" s="8">
        <v>153</v>
      </c>
      <c r="AL155" s="7">
        <v>0.08680880814790726</v>
      </c>
      <c r="AM155" s="7">
        <v>0.1739048957824707</v>
      </c>
      <c r="AN155" s="7">
        <v>0.26303496956825256</v>
      </c>
      <c r="AO155" s="7">
        <v>0.3530508279800415</v>
      </c>
      <c r="AP155" s="7">
        <v>0.4436304569244385</v>
      </c>
      <c r="AQ155" s="7">
        <v>0.5331109762191772</v>
      </c>
      <c r="AR155" s="7">
        <v>0.6209157109260559</v>
      </c>
      <c r="AS155" s="7">
        <v>0.7064406871795654</v>
      </c>
      <c r="AT155" s="7">
        <v>0.7888117432594299</v>
      </c>
      <c r="AU155" s="7">
        <v>0.8683610558509827</v>
      </c>
      <c r="AV155" s="7">
        <v>0.9450721144676208</v>
      </c>
      <c r="AW155" s="7">
        <v>1.0194411277770996</v>
      </c>
      <c r="AX155" s="7">
        <v>1.0907270908355713</v>
      </c>
      <c r="AY155" s="7">
        <v>1.1595698595046997</v>
      </c>
      <c r="AZ155" s="7">
        <v>1.226030707359314</v>
      </c>
      <c r="BA155" s="7">
        <v>1.289745569229126</v>
      </c>
      <c r="BB155" s="7">
        <v>1.3508492708206177</v>
      </c>
      <c r="BC155" s="7">
        <v>1.409476399421692</v>
      </c>
      <c r="BD155" s="7">
        <v>1.465765357017517</v>
      </c>
      <c r="BE155" s="7">
        <v>1.5196565389633179</v>
      </c>
      <c r="BF155" s="7">
        <v>1.5713648796081543</v>
      </c>
      <c r="BG155" s="7">
        <v>1.6206110715866089</v>
      </c>
      <c r="BH155" s="7">
        <v>1.6675121784210205</v>
      </c>
      <c r="BI155" s="7">
        <v>1.7121798992156982</v>
      </c>
      <c r="BJ155" s="7">
        <v>1.7547205686569214</v>
      </c>
      <c r="BK155" s="7">
        <v>1.9388993978500366</v>
      </c>
      <c r="BL155" s="7">
        <v>2.0832083225250244</v>
      </c>
      <c r="BM155" s="7">
        <v>2.1962780952453613</v>
      </c>
      <c r="BN155" s="7">
        <v>2.2848713397979736</v>
      </c>
      <c r="BO155" s="7">
        <v>2.3542864322662354</v>
      </c>
      <c r="BP155" s="7">
        <v>2.408674955368042</v>
      </c>
      <c r="BQ155" s="7">
        <v>2.4512898921966553</v>
      </c>
      <c r="BR155" s="7">
        <v>2.484679698944092</v>
      </c>
      <c r="BS155" s="7">
        <v>2.5108416080474854</v>
      </c>
    </row>
    <row r="156" spans="1:71" ht="12.75">
      <c r="A156" s="405" t="s">
        <v>109</v>
      </c>
      <c r="B156" s="7">
        <v>0.10571974515914917</v>
      </c>
      <c r="C156" s="7">
        <v>0.2108556628227234</v>
      </c>
      <c r="D156" s="7">
        <v>0.31716692447662354</v>
      </c>
      <c r="E156" s="7">
        <v>0.4235351085662842</v>
      </c>
      <c r="F156" s="7">
        <v>0.5297005772590637</v>
      </c>
      <c r="G156" s="7">
        <v>0.6340503096580505</v>
      </c>
      <c r="H156" s="7">
        <v>0.7318453788757324</v>
      </c>
      <c r="I156" s="7">
        <v>0.8350790739059448</v>
      </c>
      <c r="J156" s="7">
        <v>0.9303440451622009</v>
      </c>
      <c r="K156" s="7">
        <v>1.0221751928329468</v>
      </c>
      <c r="L156" s="7">
        <v>1.1042717695236206</v>
      </c>
      <c r="M156" s="7">
        <v>1.196102261543274</v>
      </c>
      <c r="N156" s="7">
        <v>1.2780265808105469</v>
      </c>
      <c r="O156" s="7">
        <v>1.3570313453674316</v>
      </c>
      <c r="P156" s="7">
        <v>1.4331575632095337</v>
      </c>
      <c r="Q156" s="7">
        <v>1.5060898065567017</v>
      </c>
      <c r="R156" s="7">
        <v>1.575965166091919</v>
      </c>
      <c r="S156" s="7">
        <v>1.6429575681686401</v>
      </c>
      <c r="T156" s="7">
        <v>1.707220435142517</v>
      </c>
      <c r="U156" s="7">
        <v>1.7687078714370728</v>
      </c>
      <c r="V156" s="7">
        <v>1.8276478052139282</v>
      </c>
      <c r="W156" s="7">
        <v>1.8837810754776</v>
      </c>
      <c r="X156" s="7">
        <v>1.9372413158416748</v>
      </c>
      <c r="Y156" s="7">
        <v>1.9881558418273926</v>
      </c>
      <c r="Z156" s="7">
        <v>2.0366458892822266</v>
      </c>
      <c r="AA156" s="7">
        <v>2.246582508087158</v>
      </c>
      <c r="AB156" s="7">
        <v>2.4110734462738037</v>
      </c>
      <c r="AC156" s="7">
        <v>2.5399563312530518</v>
      </c>
      <c r="AD156" s="7">
        <v>2.640939712524414</v>
      </c>
      <c r="AE156" s="7">
        <v>2.720062732696533</v>
      </c>
      <c r="AF156" s="7">
        <v>2.782057762145996</v>
      </c>
      <c r="AG156" s="7">
        <v>2.830632209777832</v>
      </c>
      <c r="AH156" s="7">
        <v>2.8686916828155518</v>
      </c>
      <c r="AI156" s="7">
        <v>2.898512125015259</v>
      </c>
      <c r="AK156" s="8">
        <v>154</v>
      </c>
      <c r="AL156" s="7">
        <v>0.08857828378677368</v>
      </c>
      <c r="AM156" s="7">
        <v>0.177388995885849</v>
      </c>
      <c r="AN156" s="7">
        <v>0.2681524455547333</v>
      </c>
      <c r="AO156" s="7">
        <v>0.35971322655677795</v>
      </c>
      <c r="AP156" s="7">
        <v>0.4517763555049896</v>
      </c>
      <c r="AQ156" s="7">
        <v>0.5426952838897705</v>
      </c>
      <c r="AR156" s="7">
        <v>0.6318830847740173</v>
      </c>
      <c r="AS156" s="7">
        <v>0.7187507748603821</v>
      </c>
      <c r="AT156" s="7">
        <v>0.8024137020111084</v>
      </c>
      <c r="AU156" s="7">
        <v>0.8831953406333923</v>
      </c>
      <c r="AV156" s="7">
        <v>0.9610767960548401</v>
      </c>
      <c r="AW156" s="7">
        <v>1.0365766286849976</v>
      </c>
      <c r="AX156" s="7">
        <v>1.108955979347229</v>
      </c>
      <c r="AY156" s="7">
        <v>1.1788702011108398</v>
      </c>
      <c r="AZ156" s="7">
        <v>1.2463388442993164</v>
      </c>
      <c r="BA156" s="7">
        <v>1.311025857925415</v>
      </c>
      <c r="BB156" s="7">
        <v>1.3730484247207642</v>
      </c>
      <c r="BC156" s="7">
        <v>1.4325621128082275</v>
      </c>
      <c r="BD156" s="7">
        <v>1.4897022247314453</v>
      </c>
      <c r="BE156" s="7">
        <v>1.5444062948226929</v>
      </c>
      <c r="BF156" s="7">
        <v>1.5968858003616333</v>
      </c>
      <c r="BG156" s="7">
        <v>1.6468662023544312</v>
      </c>
      <c r="BH156" s="7">
        <v>1.6944667100906372</v>
      </c>
      <c r="BI156" s="7">
        <v>1.7398004531860352</v>
      </c>
      <c r="BJ156" s="7">
        <v>1.782975435256958</v>
      </c>
      <c r="BK156" s="7">
        <v>1.9699007272720337</v>
      </c>
      <c r="BL156" s="7">
        <v>2.116361618041992</v>
      </c>
      <c r="BM156" s="7">
        <v>2.2311174869537354</v>
      </c>
      <c r="BN156" s="7">
        <v>2.3210318088531494</v>
      </c>
      <c r="BO156" s="7">
        <v>2.39148211479187</v>
      </c>
      <c r="BP156" s="7">
        <v>2.4466817378997803</v>
      </c>
      <c r="BQ156" s="7">
        <v>2.489932060241699</v>
      </c>
      <c r="BR156" s="7">
        <v>2.5238196849823</v>
      </c>
      <c r="BS156" s="7">
        <v>2.5503718852996826</v>
      </c>
    </row>
    <row r="157" spans="1:71" ht="12.75">
      <c r="A157" s="405" t="s">
        <v>110</v>
      </c>
      <c r="B157" s="7">
        <v>0.10754295438528061</v>
      </c>
      <c r="C157" s="7">
        <v>0.2144649624824524</v>
      </c>
      <c r="D157" s="7">
        <v>0.32250532507896423</v>
      </c>
      <c r="E157" s="7">
        <v>0.4305367171764374</v>
      </c>
      <c r="F157" s="7">
        <v>0.5382915139198303</v>
      </c>
      <c r="G157" s="7">
        <v>0.6442504525184631</v>
      </c>
      <c r="H157" s="7">
        <v>0.7315671443939209</v>
      </c>
      <c r="I157" s="7">
        <v>0.8483937382698059</v>
      </c>
      <c r="J157" s="7">
        <v>0.9451688528060913</v>
      </c>
      <c r="K157" s="7">
        <v>1.0384432077407837</v>
      </c>
      <c r="L157" s="7">
        <v>1.1037505865097046</v>
      </c>
      <c r="M157" s="7">
        <v>1.2150700092315674</v>
      </c>
      <c r="N157" s="7">
        <v>1.298288106918335</v>
      </c>
      <c r="O157" s="7">
        <v>1.3785736560821533</v>
      </c>
      <c r="P157" s="7">
        <v>1.4559134244918823</v>
      </c>
      <c r="Q157" s="7">
        <v>1.5300124883651733</v>
      </c>
      <c r="R157" s="7">
        <v>1.6010072231292725</v>
      </c>
      <c r="S157" s="7">
        <v>1.6690912246704102</v>
      </c>
      <c r="T157" s="7">
        <v>1.7343961000442505</v>
      </c>
      <c r="U157" s="7">
        <v>1.7968964576721191</v>
      </c>
      <c r="V157" s="7">
        <v>1.8567774295806885</v>
      </c>
      <c r="W157" s="7">
        <v>1.9138070344924927</v>
      </c>
      <c r="X157" s="7">
        <v>1.968120813369751</v>
      </c>
      <c r="Y157" s="7">
        <v>2.019848346710205</v>
      </c>
      <c r="Z157" s="7">
        <v>2.069112777709961</v>
      </c>
      <c r="AA157" s="7">
        <v>2.2824013233184814</v>
      </c>
      <c r="AB157" s="7">
        <v>2.4495186805725098</v>
      </c>
      <c r="AC157" s="7">
        <v>2.5804593563079834</v>
      </c>
      <c r="AD157" s="7">
        <v>2.6830549240112305</v>
      </c>
      <c r="AE157" s="7">
        <v>2.7634410858154297</v>
      </c>
      <c r="AF157" s="7">
        <v>2.8264260292053223</v>
      </c>
      <c r="AG157" s="7">
        <v>2.8757760524749756</v>
      </c>
      <c r="AH157" s="7">
        <v>2.914443254470825</v>
      </c>
      <c r="AI157" s="7">
        <v>2.944740056991577</v>
      </c>
      <c r="AK157" s="8">
        <v>155</v>
      </c>
      <c r="AL157" s="7">
        <v>0.09040302783250809</v>
      </c>
      <c r="AM157" s="7">
        <v>0.18100129067897797</v>
      </c>
      <c r="AN157" s="7">
        <v>0.27349522709846497</v>
      </c>
      <c r="AO157" s="7">
        <v>0.3667205274105072</v>
      </c>
      <c r="AP157" s="7">
        <v>0.46037423610687256</v>
      </c>
      <c r="AQ157" s="7">
        <v>0.5529035925865173</v>
      </c>
      <c r="AR157" s="7">
        <v>0.6436651349067688</v>
      </c>
      <c r="AS157" s="7">
        <v>0.7320757508277893</v>
      </c>
      <c r="AT157" s="7">
        <v>0.8172498941421509</v>
      </c>
      <c r="AU157" s="7">
        <v>0.8994757533073425</v>
      </c>
      <c r="AV157" s="7">
        <v>0.9787251353263855</v>
      </c>
      <c r="AW157" s="7">
        <v>1.055558681488037</v>
      </c>
      <c r="AX157" s="7">
        <v>1.1292325258255005</v>
      </c>
      <c r="AY157" s="7">
        <v>1.2004283666610718</v>
      </c>
      <c r="AZ157" s="7">
        <v>1.2691115140914917</v>
      </c>
      <c r="BA157" s="7">
        <v>1.3349658250808716</v>
      </c>
      <c r="BB157" s="7">
        <v>1.3981086015701294</v>
      </c>
      <c r="BC157" s="7">
        <v>1.458714485168457</v>
      </c>
      <c r="BD157" s="7">
        <v>1.5168973207473755</v>
      </c>
      <c r="BE157" s="7">
        <v>1.5726147890090942</v>
      </c>
      <c r="BF157" s="7">
        <v>1.6260360479354858</v>
      </c>
      <c r="BG157" s="7">
        <v>1.6769133806228638</v>
      </c>
      <c r="BH157" s="7">
        <v>1.7253679037094116</v>
      </c>
      <c r="BI157" s="7">
        <v>1.771515130996704</v>
      </c>
      <c r="BJ157" s="7">
        <v>1.8154648542404175</v>
      </c>
      <c r="BK157" s="7">
        <v>2.005744218826294</v>
      </c>
      <c r="BL157" s="7">
        <v>2.1548330783843994</v>
      </c>
      <c r="BM157" s="7">
        <v>2.2716481685638428</v>
      </c>
      <c r="BN157" s="7">
        <v>2.363175868988037</v>
      </c>
      <c r="BO157" s="7">
        <v>2.4348902702331543</v>
      </c>
      <c r="BP157" s="7">
        <v>2.4910802841186523</v>
      </c>
      <c r="BQ157" s="7">
        <v>2.535106897354126</v>
      </c>
      <c r="BR157" s="7">
        <v>2.5696027278900146</v>
      </c>
      <c r="BS157" s="7">
        <v>2.5966312885284424</v>
      </c>
    </row>
    <row r="158" spans="1:71" ht="12.75">
      <c r="A158" s="405" t="s">
        <v>1497</v>
      </c>
      <c r="B158" s="7">
        <v>0.11050200462341309</v>
      </c>
      <c r="C158" s="7">
        <v>0.22033564746379852</v>
      </c>
      <c r="D158" s="7">
        <v>0.33122026920318604</v>
      </c>
      <c r="E158" s="7">
        <v>0.44204986095428467</v>
      </c>
      <c r="F158" s="7">
        <v>0.5524656176567078</v>
      </c>
      <c r="G158" s="7">
        <v>0.661084771156311</v>
      </c>
      <c r="H158" s="7">
        <v>0.7312414646148682</v>
      </c>
      <c r="I158" s="7">
        <v>0.870251476764679</v>
      </c>
      <c r="J158" s="7">
        <v>0.9694405794143677</v>
      </c>
      <c r="K158" s="7">
        <v>1.0650173425674438</v>
      </c>
      <c r="L158" s="7">
        <v>1.103699803352356</v>
      </c>
      <c r="M158" s="7">
        <v>1.2458254098892212</v>
      </c>
      <c r="N158" s="7">
        <v>1.3310576677322388</v>
      </c>
      <c r="O158" s="7">
        <v>1.4133508205413818</v>
      </c>
      <c r="P158" s="7">
        <v>1.4925651550292969</v>
      </c>
      <c r="Q158" s="7">
        <v>1.5685044527053833</v>
      </c>
      <c r="R158" s="7">
        <v>1.6412228345870972</v>
      </c>
      <c r="S158" s="7">
        <v>1.7110086679458618</v>
      </c>
      <c r="T158" s="7">
        <v>1.7779443264007568</v>
      </c>
      <c r="U158" s="7">
        <v>1.8419948816299438</v>
      </c>
      <c r="V158" s="7">
        <v>1.9033221006393433</v>
      </c>
      <c r="W158" s="7">
        <v>1.9617290496826172</v>
      </c>
      <c r="X158" s="7">
        <v>2.017354726791382</v>
      </c>
      <c r="Y158" s="7">
        <v>2.070331335067749</v>
      </c>
      <c r="Z158" s="7">
        <v>2.1207854747772217</v>
      </c>
      <c r="AA158" s="7">
        <v>2.3392250537872314</v>
      </c>
      <c r="AB158" s="7">
        <v>2.51037859916687</v>
      </c>
      <c r="AC158" s="7">
        <v>2.644481658935547</v>
      </c>
      <c r="AD158" s="7">
        <v>2.7495548725128174</v>
      </c>
      <c r="AE158" s="7">
        <v>2.8318824768066406</v>
      </c>
      <c r="AF158" s="7">
        <v>2.896388530731201</v>
      </c>
      <c r="AG158" s="7">
        <v>2.946930408477783</v>
      </c>
      <c r="AH158" s="7">
        <v>2.9865314960479736</v>
      </c>
      <c r="AI158" s="7">
        <v>3.0175600051879883</v>
      </c>
      <c r="AK158" s="8">
        <v>156</v>
      </c>
      <c r="AL158" s="7">
        <v>0.09336284548044205</v>
      </c>
      <c r="AM158" s="7">
        <v>0.18687348067760468</v>
      </c>
      <c r="AN158" s="7">
        <v>0.28221240639686584</v>
      </c>
      <c r="AO158" s="7">
        <v>0.3782365322113037</v>
      </c>
      <c r="AP158" s="7">
        <v>0.47455188632011414</v>
      </c>
      <c r="AQ158" s="7">
        <v>0.5697420835494995</v>
      </c>
      <c r="AR158" s="7">
        <v>0.6630419492721558</v>
      </c>
      <c r="AS158" s="7">
        <v>0.7539387345314026</v>
      </c>
      <c r="AT158" s="7">
        <v>0.8415274024009705</v>
      </c>
      <c r="AU158" s="7">
        <v>0.9260561466217041</v>
      </c>
      <c r="AV158" s="7">
        <v>1.0074189901351929</v>
      </c>
      <c r="AW158" s="7">
        <v>1.0863213539123535</v>
      </c>
      <c r="AX158" s="7">
        <v>1.162009835243225</v>
      </c>
      <c r="AY158" s="7">
        <v>1.2352137565612793</v>
      </c>
      <c r="AZ158" s="7">
        <v>1.3057717084884644</v>
      </c>
      <c r="BA158" s="7">
        <v>1.3734666109085083</v>
      </c>
      <c r="BB158" s="7">
        <v>1.4383333921432495</v>
      </c>
      <c r="BC158" s="7">
        <v>1.5006414651870728</v>
      </c>
      <c r="BD158" s="7">
        <v>1.5604554414749146</v>
      </c>
      <c r="BE158" s="7">
        <v>1.6177234649658203</v>
      </c>
      <c r="BF158" s="7">
        <v>1.6725910902023315</v>
      </c>
      <c r="BG158" s="7">
        <v>1.7248460054397583</v>
      </c>
      <c r="BH158" s="7">
        <v>1.774612545967102</v>
      </c>
      <c r="BI158" s="7">
        <v>1.8220093250274658</v>
      </c>
      <c r="BJ158" s="7">
        <v>1.8671491146087646</v>
      </c>
      <c r="BK158" s="7">
        <v>2.0625805854797363</v>
      </c>
      <c r="BL158" s="7">
        <v>2.2157065868377686</v>
      </c>
      <c r="BM158" s="7">
        <v>2.3356845378875732</v>
      </c>
      <c r="BN158" s="7">
        <v>2.4296905994415283</v>
      </c>
      <c r="BO158" s="7">
        <v>2.5033466815948486</v>
      </c>
      <c r="BP158" s="7">
        <v>2.561058282852173</v>
      </c>
      <c r="BQ158" s="7">
        <v>2.6062769889831543</v>
      </c>
      <c r="BR158" s="7">
        <v>2.641706705093384</v>
      </c>
      <c r="BS158" s="7">
        <v>2.669466972351074</v>
      </c>
    </row>
    <row r="159" spans="1:71" ht="12.75">
      <c r="A159" s="405" t="s">
        <v>111</v>
      </c>
      <c r="B159" s="7">
        <v>0.11401133984327316</v>
      </c>
      <c r="C159" s="7">
        <v>0.22703096270561218</v>
      </c>
      <c r="D159" s="7">
        <v>0.3408104181289673</v>
      </c>
      <c r="E159" s="7">
        <v>0.45417481660842896</v>
      </c>
      <c r="F159" s="7">
        <v>0.5669777989387512</v>
      </c>
      <c r="G159" s="7">
        <v>0.6777533888816833</v>
      </c>
      <c r="H159" s="7">
        <v>0.7310714721679688</v>
      </c>
      <c r="I159" s="7">
        <v>0.8910073041915894</v>
      </c>
      <c r="J159" s="7">
        <v>0.9920555353164673</v>
      </c>
      <c r="K159" s="7">
        <v>1.0894426107406616</v>
      </c>
      <c r="L159" s="7">
        <v>1.1034975051879883</v>
      </c>
      <c r="M159" s="7">
        <v>1.2737184762954712</v>
      </c>
      <c r="N159" s="7">
        <v>1.3605233430862427</v>
      </c>
      <c r="O159" s="7">
        <v>1.4441391229629517</v>
      </c>
      <c r="P159" s="7">
        <v>1.5246928930282593</v>
      </c>
      <c r="Q159" s="7">
        <v>1.601825475692749</v>
      </c>
      <c r="R159" s="7">
        <v>1.6757317781448364</v>
      </c>
      <c r="S159" s="7">
        <v>1.7465732097625732</v>
      </c>
      <c r="T159" s="7">
        <v>1.8144865036010742</v>
      </c>
      <c r="U159" s="7">
        <v>1.8794755935668945</v>
      </c>
      <c r="V159" s="7">
        <v>1.9417799711227417</v>
      </c>
      <c r="W159" s="7">
        <v>2.001117467880249</v>
      </c>
      <c r="X159" s="7">
        <v>2.057629346847534</v>
      </c>
      <c r="Y159" s="7">
        <v>2.1114501953125</v>
      </c>
      <c r="Z159" s="7">
        <v>2.162708044052124</v>
      </c>
      <c r="AA159" s="7">
        <v>2.3846282958984375</v>
      </c>
      <c r="AB159" s="7">
        <v>2.5585083961486816</v>
      </c>
      <c r="AC159" s="7">
        <v>2.6947481632232666</v>
      </c>
      <c r="AD159" s="7">
        <v>2.8014955520629883</v>
      </c>
      <c r="AE159" s="7">
        <v>2.8851349353790283</v>
      </c>
      <c r="AF159" s="7">
        <v>2.9506685733795166</v>
      </c>
      <c r="AG159" s="7">
        <v>3.002016067504883</v>
      </c>
      <c r="AH159" s="7">
        <v>3.042248010635376</v>
      </c>
      <c r="AI159" s="7">
        <v>3.073770761489868</v>
      </c>
      <c r="AK159" s="8">
        <v>157</v>
      </c>
      <c r="AL159" s="7">
        <v>0.09687266498804092</v>
      </c>
      <c r="AM159" s="7">
        <v>0.19356976449489594</v>
      </c>
      <c r="AN159" s="7">
        <v>0.29180392622947693</v>
      </c>
      <c r="AO159" s="7">
        <v>0.39036327600479126</v>
      </c>
      <c r="AP159" s="7">
        <v>0.4890662431716919</v>
      </c>
      <c r="AQ159" s="7">
        <v>0.5864132046699524</v>
      </c>
      <c r="AR159" s="7">
        <v>0.681872546672821</v>
      </c>
      <c r="AS159" s="7">
        <v>0.7746978998184204</v>
      </c>
      <c r="AT159" s="7">
        <v>0.8641459941864014</v>
      </c>
      <c r="AU159" s="7">
        <v>0.950485348701477</v>
      </c>
      <c r="AV159" s="7">
        <v>1.0336519479751587</v>
      </c>
      <c r="AW159" s="7">
        <v>1.1142189502716064</v>
      </c>
      <c r="AX159" s="7">
        <v>1.1914803981781006</v>
      </c>
      <c r="AY159" s="7">
        <v>1.2660071849822998</v>
      </c>
      <c r="AZ159" s="7">
        <v>1.337904691696167</v>
      </c>
      <c r="BA159" s="7">
        <v>1.4067933559417725</v>
      </c>
      <c r="BB159" s="7">
        <v>1.4728482961654663</v>
      </c>
      <c r="BC159" s="7">
        <v>1.5362120866775513</v>
      </c>
      <c r="BD159" s="7">
        <v>1.5970039367675781</v>
      </c>
      <c r="BE159" s="7">
        <v>1.6552107334136963</v>
      </c>
      <c r="BF159" s="7">
        <v>1.7110556364059448</v>
      </c>
      <c r="BG159" s="7">
        <v>1.764241337776184</v>
      </c>
      <c r="BH159" s="7">
        <v>1.8148943185806274</v>
      </c>
      <c r="BI159" s="7">
        <v>1.8631353378295898</v>
      </c>
      <c r="BJ159" s="7">
        <v>1.9090790748596191</v>
      </c>
      <c r="BK159" s="7">
        <v>2.1079916954040527</v>
      </c>
      <c r="BL159" s="7">
        <v>2.2638449668884277</v>
      </c>
      <c r="BM159" s="7">
        <v>2.385960102081299</v>
      </c>
      <c r="BN159" s="7">
        <v>2.481640577316284</v>
      </c>
      <c r="BO159" s="7">
        <v>2.5566086769104004</v>
      </c>
      <c r="BP159" s="7">
        <v>2.6153481006622314</v>
      </c>
      <c r="BQ159" s="7">
        <v>2.661371946334839</v>
      </c>
      <c r="BR159" s="7">
        <v>2.6974329948425293</v>
      </c>
      <c r="BS159" s="7">
        <v>2.7256877422332764</v>
      </c>
    </row>
    <row r="160" spans="1:71" ht="12.75">
      <c r="A160" s="405" t="s">
        <v>112</v>
      </c>
      <c r="B160" s="7">
        <v>0.10696418583393097</v>
      </c>
      <c r="C160" s="7">
        <v>0.21329014003276825</v>
      </c>
      <c r="D160" s="7">
        <v>0.3206729590892792</v>
      </c>
      <c r="E160" s="7">
        <v>0.427995890378952</v>
      </c>
      <c r="F160" s="7">
        <v>0.5350630879402161</v>
      </c>
      <c r="G160" s="7">
        <v>0.6403382420539856</v>
      </c>
      <c r="H160" s="7">
        <v>0.7307658791542053</v>
      </c>
      <c r="I160" s="7">
        <v>0.8431915044784546</v>
      </c>
      <c r="J160" s="7">
        <v>0.9393648505210876</v>
      </c>
      <c r="K160" s="7">
        <v>1.0320827960968018</v>
      </c>
      <c r="L160" s="7">
        <v>1.1034103631973267</v>
      </c>
      <c r="M160" s="7">
        <v>1.2076729536056519</v>
      </c>
      <c r="N160" s="7">
        <v>1.2903952598571777</v>
      </c>
      <c r="O160" s="7">
        <v>1.370172142982483</v>
      </c>
      <c r="P160" s="7">
        <v>1.4470454454421997</v>
      </c>
      <c r="Q160" s="7">
        <v>1.520684003829956</v>
      </c>
      <c r="R160" s="7">
        <v>1.591242790222168</v>
      </c>
      <c r="S160" s="7">
        <v>1.658894658088684</v>
      </c>
      <c r="T160" s="7">
        <v>1.7237845659255981</v>
      </c>
      <c r="U160" s="7">
        <v>1.785893440246582</v>
      </c>
      <c r="V160" s="7">
        <v>1.845409631729126</v>
      </c>
      <c r="W160" s="7">
        <v>1.9020917415618896</v>
      </c>
      <c r="X160" s="7">
        <v>1.9560747146606445</v>
      </c>
      <c r="Y160" s="7">
        <v>2.0074870586395264</v>
      </c>
      <c r="Z160" s="7">
        <v>2.0564510822296143</v>
      </c>
      <c r="AA160" s="7">
        <v>2.268440008163452</v>
      </c>
      <c r="AB160" s="7">
        <v>2.4345390796661377</v>
      </c>
      <c r="AC160" s="7">
        <v>2.5646820068359375</v>
      </c>
      <c r="AD160" s="7">
        <v>2.6666524410247803</v>
      </c>
      <c r="AE160" s="7">
        <v>2.746548891067505</v>
      </c>
      <c r="AF160" s="7">
        <v>2.809149980545044</v>
      </c>
      <c r="AG160" s="7">
        <v>2.85819935798645</v>
      </c>
      <c r="AH160" s="7">
        <v>2.8966310024261475</v>
      </c>
      <c r="AI160" s="7">
        <v>2.926743268966675</v>
      </c>
      <c r="AK160" s="8">
        <v>158</v>
      </c>
      <c r="AL160" s="7">
        <v>0.08982504159212112</v>
      </c>
      <c r="AM160" s="7">
        <v>0.1798280030488968</v>
      </c>
      <c r="AN160" s="7">
        <v>0.271665096282959</v>
      </c>
      <c r="AO160" s="7">
        <v>0.36418262124061584</v>
      </c>
      <c r="AP160" s="7">
        <v>0.4571493864059448</v>
      </c>
      <c r="AQ160" s="7">
        <v>0.5489955544471741</v>
      </c>
      <c r="AR160" s="7">
        <v>0.6391007304191589</v>
      </c>
      <c r="AS160" s="7">
        <v>0.7268788814544678</v>
      </c>
      <c r="AT160" s="7">
        <v>0.8114517331123352</v>
      </c>
      <c r="AU160" s="7">
        <v>0.8931217193603516</v>
      </c>
      <c r="AV160" s="7">
        <v>0.9718498587608337</v>
      </c>
      <c r="AW160" s="7">
        <v>1.0481688976287842</v>
      </c>
      <c r="AX160" s="7">
        <v>1.1213475465774536</v>
      </c>
      <c r="AY160" s="7">
        <v>1.19203519821167</v>
      </c>
      <c r="AZ160" s="7">
        <v>1.2602519989013672</v>
      </c>
      <c r="BA160" s="7">
        <v>1.3256462812423706</v>
      </c>
      <c r="BB160" s="7">
        <v>1.3883534669876099</v>
      </c>
      <c r="BC160" s="7">
        <v>1.4485275745391846</v>
      </c>
      <c r="BD160" s="7">
        <v>1.5062958002090454</v>
      </c>
      <c r="BE160" s="7">
        <v>1.561622142791748</v>
      </c>
      <c r="BF160" s="7">
        <v>1.6146787405014038</v>
      </c>
      <c r="BG160" s="7">
        <v>1.6652088165283203</v>
      </c>
      <c r="BH160" s="7">
        <v>1.7133327722549438</v>
      </c>
      <c r="BI160" s="7">
        <v>1.7591650485992432</v>
      </c>
      <c r="BJ160" s="7">
        <v>1.8028148412704468</v>
      </c>
      <c r="BK160" s="7">
        <v>1.9917956590652466</v>
      </c>
      <c r="BL160" s="7">
        <v>2.139867067337036</v>
      </c>
      <c r="BM160" s="7">
        <v>2.255885124206543</v>
      </c>
      <c r="BN160" s="7">
        <v>2.346788167953491</v>
      </c>
      <c r="BO160" s="7">
        <v>2.418013095855713</v>
      </c>
      <c r="BP160" s="7">
        <v>2.4738197326660156</v>
      </c>
      <c r="BQ160" s="7">
        <v>2.517545700073242</v>
      </c>
      <c r="BR160" s="7">
        <v>2.5518062114715576</v>
      </c>
      <c r="BS160" s="7">
        <v>2.5786499977111816</v>
      </c>
    </row>
    <row r="161" spans="1:71" ht="12.75">
      <c r="A161" s="405" t="s">
        <v>131</v>
      </c>
      <c r="B161" s="7">
        <v>0.1170533150434494</v>
      </c>
      <c r="C161" s="7">
        <v>0.23321977257728577</v>
      </c>
      <c r="D161" s="7">
        <v>0.35020700097084045</v>
      </c>
      <c r="E161" s="7">
        <v>0.4669378101825714</v>
      </c>
      <c r="F161" s="7">
        <v>0.5829699039459229</v>
      </c>
      <c r="G161" s="7">
        <v>0.6970638632774353</v>
      </c>
      <c r="H161" s="7">
        <v>0.7303415536880493</v>
      </c>
      <c r="I161" s="7">
        <v>0.916487455368042</v>
      </c>
      <c r="J161" s="7">
        <v>1.020521879196167</v>
      </c>
      <c r="K161" s="7">
        <v>1.1207166910171509</v>
      </c>
      <c r="L161" s="7">
        <v>1.1022619009017944</v>
      </c>
      <c r="M161" s="7">
        <v>1.3100115060806274</v>
      </c>
      <c r="N161" s="7">
        <v>1.3992583751678467</v>
      </c>
      <c r="O161" s="7">
        <v>1.4854642152786255</v>
      </c>
      <c r="P161" s="7">
        <v>1.5683673620224</v>
      </c>
      <c r="Q161" s="7">
        <v>1.6478745937347412</v>
      </c>
      <c r="R161" s="7">
        <v>1.7239623069763184</v>
      </c>
      <c r="S161" s="7">
        <v>1.7970173358917236</v>
      </c>
      <c r="T161" s="7">
        <v>1.8670763969421387</v>
      </c>
      <c r="U161" s="7">
        <v>1.934098720550537</v>
      </c>
      <c r="V161" s="7">
        <v>1.9982260465621948</v>
      </c>
      <c r="W161" s="7">
        <v>2.0592997074127197</v>
      </c>
      <c r="X161" s="7">
        <v>2.117465019226074</v>
      </c>
      <c r="Y161" s="7">
        <v>2.172860622406006</v>
      </c>
      <c r="Z161" s="7">
        <v>2.2256181240081787</v>
      </c>
      <c r="AA161" s="7">
        <v>2.454031229019165</v>
      </c>
      <c r="AB161" s="7">
        <v>2.6329989433288574</v>
      </c>
      <c r="AC161" s="7">
        <v>2.7732250690460205</v>
      </c>
      <c r="AD161" s="7">
        <v>2.8830955028533936</v>
      </c>
      <c r="AE161" s="7">
        <v>2.969182014465332</v>
      </c>
      <c r="AF161" s="7">
        <v>3.036633014678955</v>
      </c>
      <c r="AG161" s="7">
        <v>3.0894827842712402</v>
      </c>
      <c r="AH161" s="7">
        <v>3.130892038345337</v>
      </c>
      <c r="AI161" s="7">
        <v>3.163337230682373</v>
      </c>
      <c r="AK161" s="8">
        <v>159</v>
      </c>
      <c r="AL161" s="7">
        <v>0.09991493821144104</v>
      </c>
      <c r="AM161" s="7">
        <v>0.19975914061069489</v>
      </c>
      <c r="AN161" s="7">
        <v>0.30120134353637695</v>
      </c>
      <c r="AO161" s="7">
        <v>0.40312740206718445</v>
      </c>
      <c r="AP161" s="7">
        <v>0.5050597190856934</v>
      </c>
      <c r="AQ161" s="7">
        <v>0.6057252883911133</v>
      </c>
      <c r="AR161" s="7">
        <v>0.704244077205658</v>
      </c>
      <c r="AS161" s="7">
        <v>0.8001800179481506</v>
      </c>
      <c r="AT161" s="7">
        <v>0.892614483833313</v>
      </c>
      <c r="AU161" s="7">
        <v>0.9817616939544678</v>
      </c>
      <c r="AV161" s="7">
        <v>1.0674433708190918</v>
      </c>
      <c r="AW161" s="7">
        <v>1.1505146026611328</v>
      </c>
      <c r="AX161" s="7">
        <v>1.2302181720733643</v>
      </c>
      <c r="AY161" s="7">
        <v>1.3073351383209229</v>
      </c>
      <c r="AZ161" s="7">
        <v>1.381582260131836</v>
      </c>
      <c r="BA161" s="7">
        <v>1.4528456926345825</v>
      </c>
      <c r="BB161" s="7">
        <v>1.5210821628570557</v>
      </c>
      <c r="BC161" s="7">
        <v>1.5866596698760986</v>
      </c>
      <c r="BD161" s="7">
        <v>1.649597406387329</v>
      </c>
      <c r="BE161" s="7">
        <v>1.709837555885315</v>
      </c>
      <c r="BF161" s="7">
        <v>1.7675055265426636</v>
      </c>
      <c r="BG161" s="7">
        <v>1.8224273920059204</v>
      </c>
      <c r="BH161" s="7">
        <v>1.8747339248657227</v>
      </c>
      <c r="BI161" s="7">
        <v>1.9245496988296509</v>
      </c>
      <c r="BJ161" s="7">
        <v>1.971993327140808</v>
      </c>
      <c r="BK161" s="7">
        <v>2.1773993968963623</v>
      </c>
      <c r="BL161" s="7">
        <v>2.3383405208587646</v>
      </c>
      <c r="BM161" s="7">
        <v>2.464442014694214</v>
      </c>
      <c r="BN161" s="7">
        <v>2.5632457733154297</v>
      </c>
      <c r="BO161" s="7">
        <v>2.6406612396240234</v>
      </c>
      <c r="BP161" s="7">
        <v>2.7013185024261475</v>
      </c>
      <c r="BQ161" s="7">
        <v>2.748844623565674</v>
      </c>
      <c r="BR161" s="7">
        <v>2.7860829830169678</v>
      </c>
      <c r="BS161" s="7">
        <v>2.8152599334716797</v>
      </c>
    </row>
    <row r="162" spans="1:71" ht="12.75">
      <c r="A162" s="405" t="s">
        <v>132</v>
      </c>
      <c r="B162" s="7">
        <v>0.11506897211074829</v>
      </c>
      <c r="C162" s="7">
        <v>0.22933745384216309</v>
      </c>
      <c r="D162" s="7">
        <v>0.3444136381149292</v>
      </c>
      <c r="E162" s="7">
        <v>0.459216445684433</v>
      </c>
      <c r="F162" s="7">
        <v>0.5734542608261108</v>
      </c>
      <c r="G162" s="7">
        <v>0.6857960224151611</v>
      </c>
      <c r="H162" s="7">
        <v>0.7303396463394165</v>
      </c>
      <c r="I162" s="7">
        <v>0.9021103978157043</v>
      </c>
      <c r="J162" s="7">
        <v>1.0047369003295898</v>
      </c>
      <c r="K162" s="7">
        <v>1.1036180257797241</v>
      </c>
      <c r="L162" s="7">
        <v>1.1021939516067505</v>
      </c>
      <c r="M162" s="7">
        <v>1.2905757427215576</v>
      </c>
      <c r="N162" s="7">
        <v>1.3787336349487305</v>
      </c>
      <c r="O162" s="7">
        <v>1.4638879299163818</v>
      </c>
      <c r="P162" s="7">
        <v>1.54568612575531</v>
      </c>
      <c r="Q162" s="7">
        <v>1.624169111251831</v>
      </c>
      <c r="R162" s="7">
        <v>1.6992754936218262</v>
      </c>
      <c r="S162" s="7">
        <v>1.7713992595672607</v>
      </c>
      <c r="T162" s="7">
        <v>1.8405545949935913</v>
      </c>
      <c r="U162" s="7">
        <v>1.9067319631576538</v>
      </c>
      <c r="V162" s="7">
        <v>1.9700270891189575</v>
      </c>
      <c r="W162" s="7">
        <v>2.0303080081939697</v>
      </c>
      <c r="X162" s="7">
        <v>2.0877184867858887</v>
      </c>
      <c r="Y162" s="7">
        <v>2.142395257949829</v>
      </c>
      <c r="Z162" s="7">
        <v>2.1944682598114014</v>
      </c>
      <c r="AA162" s="7">
        <v>2.419917345046997</v>
      </c>
      <c r="AB162" s="7">
        <v>2.596562623977661</v>
      </c>
      <c r="AC162" s="7">
        <v>2.734968900680542</v>
      </c>
      <c r="AD162" s="7">
        <v>2.843413829803467</v>
      </c>
      <c r="AE162" s="7">
        <v>2.9283831119537354</v>
      </c>
      <c r="AF162" s="7">
        <v>2.9949588775634766</v>
      </c>
      <c r="AG162" s="7">
        <v>3.0471227169036865</v>
      </c>
      <c r="AH162" s="7">
        <v>3.0879948139190674</v>
      </c>
      <c r="AI162" s="7">
        <v>3.12001895904541</v>
      </c>
      <c r="AK162" s="8">
        <v>160</v>
      </c>
      <c r="AL162" s="7">
        <v>0.09793322533369064</v>
      </c>
      <c r="AM162" s="7">
        <v>0.1958819478750229</v>
      </c>
      <c r="AN162" s="7">
        <v>0.2954154908657074</v>
      </c>
      <c r="AO162" s="7">
        <v>0.3954157829284668</v>
      </c>
      <c r="AP162" s="7">
        <v>0.4955559968948364</v>
      </c>
      <c r="AQ162" s="7">
        <v>0.5944714546203613</v>
      </c>
      <c r="AR162" s="7">
        <v>0.6913584470748901</v>
      </c>
      <c r="AS162" s="7">
        <v>0.7858208417892456</v>
      </c>
      <c r="AT162" s="7">
        <v>0.8768491148948669</v>
      </c>
      <c r="AU162" s="7">
        <v>0.9646844267845154</v>
      </c>
      <c r="AV162" s="7">
        <v>1.049199104309082</v>
      </c>
      <c r="AW162" s="7">
        <v>1.1311033964157104</v>
      </c>
      <c r="AX162" s="7">
        <v>1.2097193002700806</v>
      </c>
      <c r="AY162" s="7">
        <v>1.2857862710952759</v>
      </c>
      <c r="AZ162" s="7">
        <v>1.3589297533035278</v>
      </c>
      <c r="BA162" s="7">
        <v>1.42917001247406</v>
      </c>
      <c r="BB162" s="7">
        <v>1.4964262247085571</v>
      </c>
      <c r="BC162" s="7">
        <v>1.5610737800598145</v>
      </c>
      <c r="BD162" s="7">
        <v>1.6231087446212769</v>
      </c>
      <c r="BE162" s="7">
        <v>1.6825050115585327</v>
      </c>
      <c r="BF162" s="7">
        <v>1.7393417358398438</v>
      </c>
      <c r="BG162" s="7">
        <v>1.7934720516204834</v>
      </c>
      <c r="BH162" s="7">
        <v>1.8450247049331665</v>
      </c>
      <c r="BI162" s="7">
        <v>1.89412260055542</v>
      </c>
      <c r="BJ162" s="7">
        <v>1.9408823251724243</v>
      </c>
      <c r="BK162" s="7">
        <v>2.1433279514312744</v>
      </c>
      <c r="BL162" s="7">
        <v>2.3019490242004395</v>
      </c>
      <c r="BM162" s="7">
        <v>2.4262330532073975</v>
      </c>
      <c r="BN162" s="7">
        <v>2.5236127376556396</v>
      </c>
      <c r="BO162" s="7">
        <v>2.599912405014038</v>
      </c>
      <c r="BP162" s="7">
        <v>2.6596951484680176</v>
      </c>
      <c r="BQ162" s="7">
        <v>2.7065365314483643</v>
      </c>
      <c r="BR162" s="7">
        <v>2.7432379722595215</v>
      </c>
      <c r="BS162" s="7">
        <v>2.7719943523406982</v>
      </c>
    </row>
    <row r="163" spans="1:71" ht="12.75">
      <c r="A163" s="405" t="s">
        <v>133</v>
      </c>
      <c r="B163" s="7">
        <v>0.11332149058580399</v>
      </c>
      <c r="C163" s="7">
        <v>0.22597883641719818</v>
      </c>
      <c r="D163" s="7">
        <v>0.33956918120384216</v>
      </c>
      <c r="E163" s="7">
        <v>0.4530980885028839</v>
      </c>
      <c r="F163" s="7">
        <v>0.5661389231681824</v>
      </c>
      <c r="G163" s="7">
        <v>0.6774369478225708</v>
      </c>
      <c r="H163" s="7">
        <v>0.7301402688026428</v>
      </c>
      <c r="I163" s="7">
        <v>0.8917532563209534</v>
      </c>
      <c r="J163" s="7">
        <v>0.993535041809082</v>
      </c>
      <c r="K163" s="7">
        <v>1.0915659666061401</v>
      </c>
      <c r="L163" s="7">
        <v>1.1014492511749268</v>
      </c>
      <c r="M163" s="7">
        <v>1.2769179344177246</v>
      </c>
      <c r="N163" s="7">
        <v>1.364335060119629</v>
      </c>
      <c r="O163" s="7">
        <v>1.448805809020996</v>
      </c>
      <c r="P163" s="7">
        <v>1.5300829410552979</v>
      </c>
      <c r="Q163" s="7">
        <v>1.6080535650253296</v>
      </c>
      <c r="R163" s="7">
        <v>1.6826764345169067</v>
      </c>
      <c r="S163" s="7">
        <v>1.7543318271636963</v>
      </c>
      <c r="T163" s="7">
        <v>1.8230299949645996</v>
      </c>
      <c r="U163" s="7">
        <v>1.8888111114501953</v>
      </c>
      <c r="V163" s="7">
        <v>1.9517297744750977</v>
      </c>
      <c r="W163" s="7">
        <v>2.0116522312164307</v>
      </c>
      <c r="X163" s="7">
        <v>2.0687215328216553</v>
      </c>
      <c r="Y163" s="7">
        <v>2.123073101043701</v>
      </c>
      <c r="Z163" s="7">
        <v>2.1748363971710205</v>
      </c>
      <c r="AA163" s="7">
        <v>2.398944854736328</v>
      </c>
      <c r="AB163" s="7">
        <v>2.57453989982605</v>
      </c>
      <c r="AC163" s="7">
        <v>2.712122917175293</v>
      </c>
      <c r="AD163" s="7">
        <v>2.819923162460327</v>
      </c>
      <c r="AE163" s="7">
        <v>2.9043872356414795</v>
      </c>
      <c r="AF163" s="7">
        <v>2.970567226409912</v>
      </c>
      <c r="AG163" s="7">
        <v>3.022420883178711</v>
      </c>
      <c r="AH163" s="7">
        <v>3.063049554824829</v>
      </c>
      <c r="AI163" s="7">
        <v>3.0948832035064697</v>
      </c>
      <c r="AK163" s="8">
        <v>161</v>
      </c>
      <c r="AL163" s="7">
        <v>0.09618470817804337</v>
      </c>
      <c r="AM163" s="7">
        <v>0.19252130389213562</v>
      </c>
      <c r="AN163" s="7">
        <v>0.290568083524704</v>
      </c>
      <c r="AO163" s="7">
        <v>0.3892936110496521</v>
      </c>
      <c r="AP163" s="7">
        <v>0.4882359504699707</v>
      </c>
      <c r="AQ163" s="7">
        <v>0.5861068367958069</v>
      </c>
      <c r="AR163" s="7">
        <v>0.6819859743118286</v>
      </c>
      <c r="AS163" s="7">
        <v>0.7754566669464111</v>
      </c>
      <c r="AT163" s="7">
        <v>0.8656396269798279</v>
      </c>
      <c r="AU163" s="7">
        <v>0.9526239037513733</v>
      </c>
      <c r="AV163" s="7">
        <v>1.0362827777862549</v>
      </c>
      <c r="AW163" s="7">
        <v>1.1174359321594238</v>
      </c>
      <c r="AX163" s="7">
        <v>1.1953107118606567</v>
      </c>
      <c r="AY163" s="7">
        <v>1.2706934213638306</v>
      </c>
      <c r="AZ163" s="7">
        <v>1.3433153629302979</v>
      </c>
      <c r="BA163" s="7">
        <v>1.4130429029464722</v>
      </c>
      <c r="BB163" s="7">
        <v>1.4798152446746826</v>
      </c>
      <c r="BC163" s="7">
        <v>1.5439938306808472</v>
      </c>
      <c r="BD163" s="7">
        <v>1.6055712699890137</v>
      </c>
      <c r="BE163" s="7">
        <v>1.6645708084106445</v>
      </c>
      <c r="BF163" s="7">
        <v>1.721030831336975</v>
      </c>
      <c r="BG163" s="7">
        <v>1.7748022079467773</v>
      </c>
      <c r="BH163" s="7">
        <v>1.8260130882263184</v>
      </c>
      <c r="BI163" s="7">
        <v>1.8747854232788086</v>
      </c>
      <c r="BJ163" s="7">
        <v>1.921235203742981</v>
      </c>
      <c r="BK163" s="7">
        <v>2.1223387718200684</v>
      </c>
      <c r="BL163" s="7">
        <v>2.2799084186553955</v>
      </c>
      <c r="BM163" s="7">
        <v>2.4033687114715576</v>
      </c>
      <c r="BN163" s="7">
        <v>2.500102996826172</v>
      </c>
      <c r="BO163" s="7">
        <v>2.575896978378296</v>
      </c>
      <c r="BP163" s="7">
        <v>2.6352832317352295</v>
      </c>
      <c r="BQ163" s="7">
        <v>2.681814193725586</v>
      </c>
      <c r="BR163" s="7">
        <v>2.7182724475860596</v>
      </c>
      <c r="BS163" s="7">
        <v>2.746838331222534</v>
      </c>
    </row>
    <row r="164" spans="1:71" ht="12.75">
      <c r="A164" s="405" t="s">
        <v>134</v>
      </c>
      <c r="B164" s="7">
        <v>0.11362800747156143</v>
      </c>
      <c r="C164" s="7">
        <v>0.2266334742307663</v>
      </c>
      <c r="D164" s="7">
        <v>0.3405677080154419</v>
      </c>
      <c r="E164" s="7">
        <v>0.4544830918312073</v>
      </c>
      <c r="F164" s="7">
        <v>0.567932665348053</v>
      </c>
      <c r="G164" s="7">
        <v>0.6796474456787109</v>
      </c>
      <c r="H164" s="7">
        <v>0.7300945520401001</v>
      </c>
      <c r="I164" s="7">
        <v>0.8947800993919373</v>
      </c>
      <c r="J164" s="7">
        <v>0.9969778060913086</v>
      </c>
      <c r="K164" s="7">
        <v>1.09538996219635</v>
      </c>
      <c r="L164" s="7">
        <v>1.101230502128601</v>
      </c>
      <c r="M164" s="7">
        <v>1.2815121412277222</v>
      </c>
      <c r="N164" s="7">
        <v>1.3693037033081055</v>
      </c>
      <c r="O164" s="7">
        <v>1.4541728496551514</v>
      </c>
      <c r="P164" s="7">
        <v>1.5358535051345825</v>
      </c>
      <c r="Q164" s="7">
        <v>1.6142077445983887</v>
      </c>
      <c r="R164" s="7">
        <v>1.6892048120498657</v>
      </c>
      <c r="S164" s="7">
        <v>1.761216163635254</v>
      </c>
      <c r="T164" s="7">
        <v>1.83026123046875</v>
      </c>
      <c r="U164" s="7">
        <v>1.8963896036148071</v>
      </c>
      <c r="V164" s="7">
        <v>1.9596469402313232</v>
      </c>
      <c r="W164" s="7">
        <v>2.0198919773101807</v>
      </c>
      <c r="X164" s="7">
        <v>2.077268362045288</v>
      </c>
      <c r="Y164" s="7">
        <v>2.1319122314453125</v>
      </c>
      <c r="Z164" s="7">
        <v>2.1839542388916016</v>
      </c>
      <c r="AA164" s="7">
        <v>2.409268856048584</v>
      </c>
      <c r="AB164" s="7">
        <v>2.585808753967285</v>
      </c>
      <c r="AC164" s="7">
        <v>2.7241322994232178</v>
      </c>
      <c r="AD164" s="7">
        <v>2.832512378692627</v>
      </c>
      <c r="AE164" s="7">
        <v>2.917431354522705</v>
      </c>
      <c r="AF164" s="7">
        <v>2.9839673042297363</v>
      </c>
      <c r="AG164" s="7">
        <v>3.036100149154663</v>
      </c>
      <c r="AH164" s="7">
        <v>3.0769476890563965</v>
      </c>
      <c r="AI164" s="7">
        <v>3.108952760696411</v>
      </c>
      <c r="AK164" s="8">
        <v>162</v>
      </c>
      <c r="AL164" s="7">
        <v>0.09649161249399185</v>
      </c>
      <c r="AM164" s="7">
        <v>0.19317668676376343</v>
      </c>
      <c r="AN164" s="7">
        <v>0.29156768321990967</v>
      </c>
      <c r="AO164" s="7">
        <v>0.3906800150871277</v>
      </c>
      <c r="AP164" s="7">
        <v>0.4900314211845398</v>
      </c>
      <c r="AQ164" s="7">
        <v>0.5883193612098694</v>
      </c>
      <c r="AR164" s="7">
        <v>0.6846038103103638</v>
      </c>
      <c r="AS164" s="7">
        <v>0.7784860730171204</v>
      </c>
      <c r="AT164" s="7">
        <v>0.8690851926803589</v>
      </c>
      <c r="AU164" s="7">
        <v>0.9564510583877563</v>
      </c>
      <c r="AV164" s="7">
        <v>1.0404880046844482</v>
      </c>
      <c r="AW164" s="7">
        <v>1.122033715248108</v>
      </c>
      <c r="AX164" s="7">
        <v>1.2002830505371094</v>
      </c>
      <c r="AY164" s="7">
        <v>1.2760642766952515</v>
      </c>
      <c r="AZ164" s="7">
        <v>1.3490899801254272</v>
      </c>
      <c r="BA164" s="7">
        <v>1.4192012548446655</v>
      </c>
      <c r="BB164" s="7">
        <v>1.486348032951355</v>
      </c>
      <c r="BC164" s="7">
        <v>1.5508828163146973</v>
      </c>
      <c r="BD164" s="7">
        <v>1.612807273864746</v>
      </c>
      <c r="BE164" s="7">
        <v>1.6721543073654175</v>
      </c>
      <c r="BF164" s="7">
        <v>1.7289531230926514</v>
      </c>
      <c r="BG164" s="7">
        <v>1.783047080039978</v>
      </c>
      <c r="BH164" s="7">
        <v>1.834565281867981</v>
      </c>
      <c r="BI164" s="7">
        <v>1.8836302757263184</v>
      </c>
      <c r="BJ164" s="7">
        <v>1.9303587675094604</v>
      </c>
      <c r="BK164" s="7">
        <v>2.1326687335968018</v>
      </c>
      <c r="BL164" s="7">
        <v>2.2911839485168457</v>
      </c>
      <c r="BM164" s="7">
        <v>2.4153847694396973</v>
      </c>
      <c r="BN164" s="7">
        <v>2.5126993656158447</v>
      </c>
      <c r="BO164" s="7">
        <v>2.5889480113983154</v>
      </c>
      <c r="BP164" s="7">
        <v>2.648690938949585</v>
      </c>
      <c r="BQ164" s="7">
        <v>2.6955008506774902</v>
      </c>
      <c r="BR164" s="7">
        <v>2.732177734375</v>
      </c>
      <c r="BS164" s="7">
        <v>2.7609150409698486</v>
      </c>
    </row>
    <row r="165" spans="1:71" ht="12.75">
      <c r="A165" s="405" t="s">
        <v>135</v>
      </c>
      <c r="B165" s="7">
        <v>0.11377856880426407</v>
      </c>
      <c r="C165" s="7">
        <v>0.226973295211792</v>
      </c>
      <c r="D165" s="7">
        <v>0.3410617709159851</v>
      </c>
      <c r="E165" s="7">
        <v>0.4551241397857666</v>
      </c>
      <c r="F165" s="7">
        <v>0.5686895251274109</v>
      </c>
      <c r="G165" s="7">
        <v>0.6805633902549744</v>
      </c>
      <c r="H165" s="7">
        <v>0.7299540638923645</v>
      </c>
      <c r="I165" s="7">
        <v>0.8960356116294861</v>
      </c>
      <c r="J165" s="7">
        <v>0.9983817934989929</v>
      </c>
      <c r="K165" s="7">
        <v>1.0969401597976685</v>
      </c>
      <c r="L165" s="7">
        <v>1.1009420156478882</v>
      </c>
      <c r="M165" s="7">
        <v>1.2833548784255981</v>
      </c>
      <c r="N165" s="7">
        <v>1.3712899684906006</v>
      </c>
      <c r="O165" s="7">
        <v>1.4562915563583374</v>
      </c>
      <c r="P165" s="7">
        <v>1.5380959510803223</v>
      </c>
      <c r="Q165" s="7">
        <v>1.6165751218795776</v>
      </c>
      <c r="R165" s="7">
        <v>1.6917014122009277</v>
      </c>
      <c r="S165" s="7">
        <v>1.7638459205627441</v>
      </c>
      <c r="T165" s="7">
        <v>1.8330116271972656</v>
      </c>
      <c r="U165" s="7">
        <v>1.8992643356323242</v>
      </c>
      <c r="V165" s="7">
        <v>1.9626190662384033</v>
      </c>
      <c r="W165" s="7">
        <v>2.0229568481445312</v>
      </c>
      <c r="X165" s="7">
        <v>2.0804214477539062</v>
      </c>
      <c r="Y165" s="7">
        <v>2.1351497173309326</v>
      </c>
      <c r="Z165" s="7">
        <v>2.1872718334198</v>
      </c>
      <c r="AA165" s="7">
        <v>2.412933349609375</v>
      </c>
      <c r="AB165" s="7">
        <v>2.589744806289673</v>
      </c>
      <c r="AC165" s="7">
        <v>2.7282814979553223</v>
      </c>
      <c r="AD165" s="7">
        <v>2.8368284702301025</v>
      </c>
      <c r="AE165" s="7">
        <v>2.921877861022949</v>
      </c>
      <c r="AF165" s="7">
        <v>2.988516330718994</v>
      </c>
      <c r="AG165" s="7">
        <v>3.040729284286499</v>
      </c>
      <c r="AH165" s="7">
        <v>3.0816397666931152</v>
      </c>
      <c r="AI165" s="7">
        <v>3.113693952560425</v>
      </c>
      <c r="AK165" s="8">
        <v>163</v>
      </c>
      <c r="AL165" s="7">
        <v>0.09664198011159897</v>
      </c>
      <c r="AM165" s="7">
        <v>0.19351615011692047</v>
      </c>
      <c r="AN165" s="7">
        <v>0.2920612096786499</v>
      </c>
      <c r="AO165" s="7">
        <v>0.3913203775882721</v>
      </c>
      <c r="AP165" s="7">
        <v>0.49078744649887085</v>
      </c>
      <c r="AQ165" s="7">
        <v>0.5892343521118164</v>
      </c>
      <c r="AR165" s="7">
        <v>0.6856878399848938</v>
      </c>
      <c r="AS165" s="7">
        <v>0.7797403335571289</v>
      </c>
      <c r="AT165" s="7">
        <v>0.8704877495765686</v>
      </c>
      <c r="AU165" s="7">
        <v>0.9579997658729553</v>
      </c>
      <c r="AV165" s="7">
        <v>1.0421810150146484</v>
      </c>
      <c r="AW165" s="7">
        <v>1.1238746643066406</v>
      </c>
      <c r="AX165" s="7">
        <v>1.2022674083709717</v>
      </c>
      <c r="AY165" s="7">
        <v>1.2781811952590942</v>
      </c>
      <c r="AZ165" s="7">
        <v>1.3513303995132446</v>
      </c>
      <c r="BA165" s="7">
        <v>1.4215664863586426</v>
      </c>
      <c r="BB165" s="7">
        <v>1.4888423681259155</v>
      </c>
      <c r="BC165" s="7">
        <v>1.5535101890563965</v>
      </c>
      <c r="BD165" s="7">
        <v>1.6155552864074707</v>
      </c>
      <c r="BE165" s="7">
        <v>1.675026535987854</v>
      </c>
      <c r="BF165" s="7">
        <v>1.7319226264953613</v>
      </c>
      <c r="BG165" s="7">
        <v>1.786109447479248</v>
      </c>
      <c r="BH165" s="7">
        <v>1.8377158641815186</v>
      </c>
      <c r="BI165" s="7">
        <v>1.8868649005889893</v>
      </c>
      <c r="BJ165" s="7">
        <v>1.9336735010147095</v>
      </c>
      <c r="BK165" s="7">
        <v>2.1363303661346436</v>
      </c>
      <c r="BL165" s="7">
        <v>2.295117139816284</v>
      </c>
      <c r="BM165" s="7">
        <v>2.4195308685302734</v>
      </c>
      <c r="BN165" s="7">
        <v>2.517012357711792</v>
      </c>
      <c r="BO165" s="7">
        <v>2.5933916568756104</v>
      </c>
      <c r="BP165" s="7">
        <v>2.6532368659973145</v>
      </c>
      <c r="BQ165" s="7">
        <v>2.700126886367798</v>
      </c>
      <c r="BR165" s="7">
        <v>2.7368667125701904</v>
      </c>
      <c r="BS165" s="7">
        <v>2.765653371810913</v>
      </c>
    </row>
    <row r="166" spans="1:71" ht="12.75">
      <c r="A166" s="405" t="s">
        <v>136</v>
      </c>
      <c r="B166" s="7">
        <v>0.11688689887523651</v>
      </c>
      <c r="C166" s="7">
        <v>0.23294879496097565</v>
      </c>
      <c r="D166" s="7">
        <v>0.34973976016044617</v>
      </c>
      <c r="E166" s="7">
        <v>0.4662655293941498</v>
      </c>
      <c r="F166" s="7">
        <v>0.5821704268455505</v>
      </c>
      <c r="G166" s="7">
        <v>0.6962521076202393</v>
      </c>
      <c r="H166" s="7">
        <v>0.7287439107894897</v>
      </c>
      <c r="I166" s="7">
        <v>0.9158267378807068</v>
      </c>
      <c r="J166" s="7">
        <v>1.0200871229171753</v>
      </c>
      <c r="K166" s="7">
        <v>1.1204862594604492</v>
      </c>
      <c r="L166" s="7">
        <v>1.1003060340881348</v>
      </c>
      <c r="M166" s="7">
        <v>1.3102781772613525</v>
      </c>
      <c r="N166" s="7">
        <v>1.399777889251709</v>
      </c>
      <c r="O166" s="7">
        <v>1.4862529039382935</v>
      </c>
      <c r="P166" s="7">
        <v>1.5694457292556763</v>
      </c>
      <c r="Q166" s="7">
        <v>1.6492352485656738</v>
      </c>
      <c r="R166" s="7">
        <v>1.7256088256835938</v>
      </c>
      <c r="S166" s="7">
        <v>1.7989288568496704</v>
      </c>
      <c r="T166" s="7">
        <v>1.869221806526184</v>
      </c>
      <c r="U166" s="7">
        <v>1.9365383386611938</v>
      </c>
      <c r="V166" s="7">
        <v>2.000925064086914</v>
      </c>
      <c r="W166" s="7">
        <v>2.0622456073760986</v>
      </c>
      <c r="X166" s="7">
        <v>2.1206459999084473</v>
      </c>
      <c r="Y166" s="7">
        <v>2.1762654781341553</v>
      </c>
      <c r="Z166" s="7">
        <v>2.229236602783203</v>
      </c>
      <c r="AA166" s="7">
        <v>2.45857310295105</v>
      </c>
      <c r="AB166" s="7">
        <v>2.6382644176483154</v>
      </c>
      <c r="AC166" s="7">
        <v>2.779057264328003</v>
      </c>
      <c r="AD166" s="7">
        <v>2.8893721103668213</v>
      </c>
      <c r="AE166" s="7">
        <v>2.975806951522827</v>
      </c>
      <c r="AF166" s="7">
        <v>3.0435307025909424</v>
      </c>
      <c r="AG166" s="7">
        <v>3.0965938568115234</v>
      </c>
      <c r="AH166" s="7">
        <v>3.1381704807281494</v>
      </c>
      <c r="AI166" s="7">
        <v>3.1707468032836914</v>
      </c>
      <c r="AK166" s="8">
        <v>164</v>
      </c>
      <c r="AL166" s="7">
        <v>0.09975297749042511</v>
      </c>
      <c r="AM166" s="7">
        <v>0.19949685037136078</v>
      </c>
      <c r="AN166" s="7">
        <v>0.3007468283176422</v>
      </c>
      <c r="AO166" s="7">
        <v>0.402471661567688</v>
      </c>
      <c r="AP166" s="7">
        <v>0.5042804479598999</v>
      </c>
      <c r="AQ166" s="7">
        <v>0.6049372553825378</v>
      </c>
      <c r="AR166" s="7">
        <v>0.7034974098205566</v>
      </c>
      <c r="AS166" s="7">
        <v>0.7995495200157166</v>
      </c>
      <c r="AT166" s="7">
        <v>0.8922130465507507</v>
      </c>
      <c r="AU166" s="7">
        <v>0.9815673828125</v>
      </c>
      <c r="AV166" s="7">
        <v>1.067492127418518</v>
      </c>
      <c r="AW166" s="7">
        <v>1.150822639465332</v>
      </c>
      <c r="AX166" s="7">
        <v>1.2307816743850708</v>
      </c>
      <c r="AY166" s="7">
        <v>1.308170199394226</v>
      </c>
      <c r="AZ166" s="7">
        <v>1.3827091455459595</v>
      </c>
      <c r="BA166" s="7">
        <v>1.4542568922042847</v>
      </c>
      <c r="BB166" s="7">
        <v>1.522781252861023</v>
      </c>
      <c r="BC166" s="7">
        <v>1.5886257886886597</v>
      </c>
      <c r="BD166" s="7">
        <v>1.651799201965332</v>
      </c>
      <c r="BE166" s="7">
        <v>1.7123353481292725</v>
      </c>
      <c r="BF166" s="7">
        <v>1.7702642679214478</v>
      </c>
      <c r="BG166" s="7">
        <v>1.825434684753418</v>
      </c>
      <c r="BH166" s="7">
        <v>1.877977967262268</v>
      </c>
      <c r="BI166" s="7">
        <v>1.9280192852020264</v>
      </c>
      <c r="BJ166" s="7">
        <v>1.9756776094436646</v>
      </c>
      <c r="BK166" s="7">
        <v>2.1820130348205566</v>
      </c>
      <c r="BL166" s="7">
        <v>2.343682289123535</v>
      </c>
      <c r="BM166" s="7">
        <v>2.4703545570373535</v>
      </c>
      <c r="BN166" s="7">
        <v>2.569605588912964</v>
      </c>
      <c r="BO166" s="7">
        <v>2.647371292114258</v>
      </c>
      <c r="BP166" s="7">
        <v>2.7083029747009277</v>
      </c>
      <c r="BQ166" s="7">
        <v>2.756044387817383</v>
      </c>
      <c r="BR166" s="7">
        <v>2.7934510707855225</v>
      </c>
      <c r="BS166" s="7">
        <v>2.8227603435516357</v>
      </c>
    </row>
    <row r="167" spans="1:71" ht="12.75">
      <c r="A167" s="405" t="s">
        <v>137</v>
      </c>
      <c r="B167" s="7">
        <v>0.11770262569189072</v>
      </c>
      <c r="C167" s="7">
        <v>0.23454321920871735</v>
      </c>
      <c r="D167" s="7">
        <v>0.35196453332901</v>
      </c>
      <c r="E167" s="7">
        <v>0.46899399161338806</v>
      </c>
      <c r="F167" s="7">
        <v>0.5853502154350281</v>
      </c>
      <c r="G167" s="7">
        <v>0.6998082995414734</v>
      </c>
      <c r="H167" s="7">
        <v>0.7286373376846313</v>
      </c>
      <c r="I167" s="7">
        <v>0.9201316237449646</v>
      </c>
      <c r="J167" s="7">
        <v>1.0247374773025513</v>
      </c>
      <c r="K167" s="7">
        <v>1.125493049621582</v>
      </c>
      <c r="L167" s="7">
        <v>1.0998120307922363</v>
      </c>
      <c r="M167" s="7">
        <v>1.3160111904144287</v>
      </c>
      <c r="N167" s="7">
        <v>1.4058681726455688</v>
      </c>
      <c r="O167" s="7">
        <v>1.492691993713379</v>
      </c>
      <c r="P167" s="7">
        <v>1.576200246810913</v>
      </c>
      <c r="Q167" s="7">
        <v>1.6562939882278442</v>
      </c>
      <c r="R167" s="7">
        <v>1.7329628467559814</v>
      </c>
      <c r="S167" s="7">
        <v>1.8065738677978516</v>
      </c>
      <c r="T167" s="7">
        <v>1.877145528793335</v>
      </c>
      <c r="U167" s="7">
        <v>1.944746494293213</v>
      </c>
      <c r="V167" s="7">
        <v>2.0094077587127686</v>
      </c>
      <c r="W167" s="7">
        <v>2.0709900856018066</v>
      </c>
      <c r="X167" s="7">
        <v>2.1296398639678955</v>
      </c>
      <c r="Y167" s="7">
        <v>2.1854968070983887</v>
      </c>
      <c r="Z167" s="7">
        <v>2.2386937141418457</v>
      </c>
      <c r="AA167" s="7">
        <v>2.4690091609954834</v>
      </c>
      <c r="AB167" s="7">
        <v>2.6494674682617188</v>
      </c>
      <c r="AC167" s="7">
        <v>2.790861129760742</v>
      </c>
      <c r="AD167" s="7">
        <v>2.901646852493286</v>
      </c>
      <c r="AE167" s="7">
        <v>2.988450527191162</v>
      </c>
      <c r="AF167" s="7">
        <v>3.0564634799957275</v>
      </c>
      <c r="AG167" s="7">
        <v>3.109753131866455</v>
      </c>
      <c r="AH167" s="7">
        <v>3.1515071392059326</v>
      </c>
      <c r="AI167" s="7">
        <v>3.184222459793091</v>
      </c>
      <c r="AK167" s="8">
        <v>165</v>
      </c>
      <c r="AL167" s="7">
        <v>0.10056807845830917</v>
      </c>
      <c r="AM167" s="7">
        <v>0.20109005272388458</v>
      </c>
      <c r="AN167" s="7">
        <v>0.3029698133468628</v>
      </c>
      <c r="AO167" s="7">
        <v>0.40519779920578003</v>
      </c>
      <c r="AP167" s="7">
        <v>0.5074573755264282</v>
      </c>
      <c r="AQ167" s="7">
        <v>0.6084901094436646</v>
      </c>
      <c r="AR167" s="7">
        <v>0.7074310183525085</v>
      </c>
      <c r="AS167" s="7">
        <v>0.8038501143455505</v>
      </c>
      <c r="AT167" s="7">
        <v>0.8968585729598999</v>
      </c>
      <c r="AU167" s="7">
        <v>0.9865690469741821</v>
      </c>
      <c r="AV167" s="7">
        <v>1.0728611946105957</v>
      </c>
      <c r="AW167" s="7">
        <v>1.1565499305725098</v>
      </c>
      <c r="AX167" s="7">
        <v>1.236865758895874</v>
      </c>
      <c r="AY167" s="7">
        <v>1.3146027326583862</v>
      </c>
      <c r="AZ167" s="7">
        <v>1.389456868171692</v>
      </c>
      <c r="BA167" s="7">
        <v>1.4613085985183716</v>
      </c>
      <c r="BB167" s="7">
        <v>1.5301278829574585</v>
      </c>
      <c r="BC167" s="7">
        <v>1.5962632894515991</v>
      </c>
      <c r="BD167" s="7">
        <v>1.659715175628662</v>
      </c>
      <c r="BE167" s="7">
        <v>1.720535397529602</v>
      </c>
      <c r="BF167" s="7">
        <v>1.7787388563156128</v>
      </c>
      <c r="BG167" s="7">
        <v>1.8341706991195679</v>
      </c>
      <c r="BH167" s="7">
        <v>1.8869630098342896</v>
      </c>
      <c r="BI167" s="7">
        <v>1.9372414350509644</v>
      </c>
      <c r="BJ167" s="7">
        <v>1.9851256608963013</v>
      </c>
      <c r="BK167" s="7">
        <v>2.192439079284668</v>
      </c>
      <c r="BL167" s="7">
        <v>2.354874610900879</v>
      </c>
      <c r="BM167" s="7">
        <v>2.482147216796875</v>
      </c>
      <c r="BN167" s="7">
        <v>2.5818686485290527</v>
      </c>
      <c r="BO167" s="7">
        <v>2.6600029468536377</v>
      </c>
      <c r="BP167" s="7">
        <v>2.7212233543395996</v>
      </c>
      <c r="BQ167" s="7">
        <v>2.769191026687622</v>
      </c>
      <c r="BR167" s="7">
        <v>2.806774854660034</v>
      </c>
      <c r="BS167" s="7">
        <v>2.8362228870391846</v>
      </c>
    </row>
    <row r="168" spans="1:71" ht="12.75">
      <c r="A168" s="405" t="s">
        <v>138</v>
      </c>
      <c r="B168" s="7">
        <v>0.11849483847618103</v>
      </c>
      <c r="C168" s="7">
        <v>0.2360904961824417</v>
      </c>
      <c r="D168" s="7">
        <v>0.35408851504325867</v>
      </c>
      <c r="E168" s="7">
        <v>0.4714975655078888</v>
      </c>
      <c r="F168" s="7">
        <v>0.5881929397583008</v>
      </c>
      <c r="G168" s="7">
        <v>0.7029575109481812</v>
      </c>
      <c r="H168" s="7">
        <v>0.7281696200370789</v>
      </c>
      <c r="I168" s="7">
        <v>0.9238990545272827</v>
      </c>
      <c r="J168" s="7">
        <v>1.028767704963684</v>
      </c>
      <c r="K168" s="7">
        <v>1.1298010349273682</v>
      </c>
      <c r="L168" s="7">
        <v>1.099777340888977</v>
      </c>
      <c r="M168" s="7">
        <v>1.32089364528656</v>
      </c>
      <c r="N168" s="7">
        <v>1.4110530614852905</v>
      </c>
      <c r="O168" s="7">
        <v>1.498184084892273</v>
      </c>
      <c r="P168" s="7">
        <v>1.5819066762924194</v>
      </c>
      <c r="Q168" s="7">
        <v>1.6622275114059448</v>
      </c>
      <c r="R168" s="7">
        <v>1.739134669303894</v>
      </c>
      <c r="S168" s="7">
        <v>1.81296706199646</v>
      </c>
      <c r="T168" s="7">
        <v>1.883782148361206</v>
      </c>
      <c r="U168" s="7">
        <v>1.9515730142593384</v>
      </c>
      <c r="V168" s="7">
        <v>2.0164291858673096</v>
      </c>
      <c r="W168" s="7">
        <v>2.0781970024108887</v>
      </c>
      <c r="X168" s="7">
        <v>2.137023687362671</v>
      </c>
      <c r="Y168" s="7">
        <v>2.1930489540100098</v>
      </c>
      <c r="Z168" s="7">
        <v>2.246406316757202</v>
      </c>
      <c r="AA168" s="7">
        <v>2.4774160385131836</v>
      </c>
      <c r="AB168" s="7">
        <v>2.6584184169769287</v>
      </c>
      <c r="AC168" s="7">
        <v>2.8002383708953857</v>
      </c>
      <c r="AD168" s="7">
        <v>2.911358118057251</v>
      </c>
      <c r="AE168" s="7">
        <v>2.9984233379364014</v>
      </c>
      <c r="AF168" s="7">
        <v>3.066641092300415</v>
      </c>
      <c r="AG168" s="7">
        <v>3.120091676712036</v>
      </c>
      <c r="AH168" s="7">
        <v>3.1619718074798584</v>
      </c>
      <c r="AI168" s="7">
        <v>3.1947855949401855</v>
      </c>
      <c r="AK168" s="8">
        <v>166</v>
      </c>
      <c r="AL168" s="7">
        <v>0.10136178135871887</v>
      </c>
      <c r="AM168" s="7">
        <v>0.20264023542404175</v>
      </c>
      <c r="AN168" s="7">
        <v>0.3050980567932129</v>
      </c>
      <c r="AO168" s="7">
        <v>0.4077068865299225</v>
      </c>
      <c r="AP168" s="7">
        <v>0.5103068947792053</v>
      </c>
      <c r="AQ168" s="7">
        <v>0.6116472482681274</v>
      </c>
      <c r="AR168" s="7">
        <v>0.7108721733093262</v>
      </c>
      <c r="AS168" s="7">
        <v>0.8076276779174805</v>
      </c>
      <c r="AT168" s="7">
        <v>0.9009000062942505</v>
      </c>
      <c r="AU168" s="7">
        <v>0.9908891320228577</v>
      </c>
      <c r="AV168" s="7">
        <v>1.0774670839309692</v>
      </c>
      <c r="AW168" s="7">
        <v>1.161446213722229</v>
      </c>
      <c r="AX168" s="7">
        <v>1.242065191268921</v>
      </c>
      <c r="AY168" s="7">
        <v>1.3201102018356323</v>
      </c>
      <c r="AZ168" s="7">
        <v>1.3951793909072876</v>
      </c>
      <c r="BA168" s="7">
        <v>1.4672589302062988</v>
      </c>
      <c r="BB168" s="7">
        <v>1.5363173484802246</v>
      </c>
      <c r="BC168" s="7">
        <v>1.6026746034622192</v>
      </c>
      <c r="BD168" s="7">
        <v>1.6663705110549927</v>
      </c>
      <c r="BE168" s="7">
        <v>1.7273811101913452</v>
      </c>
      <c r="BF168" s="7">
        <v>1.7857801914215088</v>
      </c>
      <c r="BG168" s="7">
        <v>1.8413982391357422</v>
      </c>
      <c r="BH168" s="7">
        <v>1.8943679332733154</v>
      </c>
      <c r="BI168" s="7">
        <v>1.9448151588439941</v>
      </c>
      <c r="BJ168" s="7">
        <v>1.9928600788116455</v>
      </c>
      <c r="BK168" s="7">
        <v>2.2008697986602783</v>
      </c>
      <c r="BL168" s="7">
        <v>2.3638510704040527</v>
      </c>
      <c r="BM168" s="7">
        <v>2.491551160812378</v>
      </c>
      <c r="BN168" s="7">
        <v>2.5916073322296143</v>
      </c>
      <c r="BO168" s="7">
        <v>2.67000412940979</v>
      </c>
      <c r="BP168" s="7">
        <v>2.7314300537109375</v>
      </c>
      <c r="BQ168" s="7">
        <v>2.7795588970184326</v>
      </c>
      <c r="BR168" s="7">
        <v>2.8172690868377686</v>
      </c>
      <c r="BS168" s="7">
        <v>2.846816062927246</v>
      </c>
    </row>
    <row r="169" spans="1:71" ht="12.75">
      <c r="A169" s="405" t="s">
        <v>139</v>
      </c>
      <c r="B169" s="7">
        <v>0.1202811449766159</v>
      </c>
      <c r="C169" s="7">
        <v>0.2396630197763443</v>
      </c>
      <c r="D169" s="7">
        <v>0.3596430718898773</v>
      </c>
      <c r="E169" s="7">
        <v>0.4791254997253418</v>
      </c>
      <c r="F169" s="7">
        <v>0.5978320837020874</v>
      </c>
      <c r="G169" s="7">
        <v>0.7145208716392517</v>
      </c>
      <c r="H169" s="7">
        <v>0.7280780673027039</v>
      </c>
      <c r="I169" s="7">
        <v>0.9389944672584534</v>
      </c>
      <c r="J169" s="7">
        <v>1.0454130172729492</v>
      </c>
      <c r="K169" s="7">
        <v>1.1478943824768066</v>
      </c>
      <c r="L169" s="7">
        <v>1.099090576171875</v>
      </c>
      <c r="M169" s="7">
        <v>1.341691493988037</v>
      </c>
      <c r="N169" s="7">
        <v>1.4330675601959229</v>
      </c>
      <c r="O169" s="7">
        <v>1.5213314294815063</v>
      </c>
      <c r="P169" s="7">
        <v>1.6061806678771973</v>
      </c>
      <c r="Q169" s="7">
        <v>1.6875191926956177</v>
      </c>
      <c r="R169" s="7">
        <v>1.7653871774673462</v>
      </c>
      <c r="S169" s="7">
        <v>1.840145468711853</v>
      </c>
      <c r="T169" s="7">
        <v>1.911836862564087</v>
      </c>
      <c r="U169" s="7">
        <v>1.9804275035858154</v>
      </c>
      <c r="V169" s="7">
        <v>2.04604434967041</v>
      </c>
      <c r="W169" s="7">
        <v>2.108536958694458</v>
      </c>
      <c r="X169" s="7">
        <v>2.168053388595581</v>
      </c>
      <c r="Y169" s="7">
        <v>2.224735736846924</v>
      </c>
      <c r="Z169" s="7">
        <v>2.278719186782837</v>
      </c>
      <c r="AA169" s="7">
        <v>2.5124385356903076</v>
      </c>
      <c r="AB169" s="7">
        <v>2.695563793182373</v>
      </c>
      <c r="AC169" s="7">
        <v>2.8390471935272217</v>
      </c>
      <c r="AD169" s="7">
        <v>2.951470375061035</v>
      </c>
      <c r="AE169" s="7">
        <v>3.0395567417144775</v>
      </c>
      <c r="AF169" s="7">
        <v>3.108574867248535</v>
      </c>
      <c r="AG169" s="7">
        <v>3.1626522541046143</v>
      </c>
      <c r="AH169" s="7">
        <v>3.2050230503082275</v>
      </c>
      <c r="AI169" s="7">
        <v>3.238222122192383</v>
      </c>
      <c r="AK169" s="8">
        <v>167</v>
      </c>
      <c r="AL169" s="7">
        <v>0.10314638912677765</v>
      </c>
      <c r="AM169" s="7">
        <v>0.2062094360589981</v>
      </c>
      <c r="AN169" s="7">
        <v>0.31064775586128235</v>
      </c>
      <c r="AO169" s="7">
        <v>0.4153285324573517</v>
      </c>
      <c r="AP169" s="7">
        <v>0.5199382901191711</v>
      </c>
      <c r="AQ169" s="7">
        <v>0.6232014894485474</v>
      </c>
      <c r="AR169" s="7">
        <v>0.7242811322212219</v>
      </c>
      <c r="AS169" s="7">
        <v>0.8227115273475647</v>
      </c>
      <c r="AT169" s="7">
        <v>0.9175325632095337</v>
      </c>
      <c r="AU169" s="7">
        <v>1.008968710899353</v>
      </c>
      <c r="AV169" s="7">
        <v>1.0969371795654297</v>
      </c>
      <c r="AW169" s="7">
        <v>1.1822283267974854</v>
      </c>
      <c r="AX169" s="7">
        <v>1.2640630006790161</v>
      </c>
      <c r="AY169" s="7">
        <v>1.3432400226593018</v>
      </c>
      <c r="AZ169" s="7">
        <v>1.4194350242614746</v>
      </c>
      <c r="BA169" s="7">
        <v>1.4925315380096436</v>
      </c>
      <c r="BB169" s="7">
        <v>1.5625498294830322</v>
      </c>
      <c r="BC169" s="7">
        <v>1.6298322677612305</v>
      </c>
      <c r="BD169" s="7">
        <v>1.6944037675857544</v>
      </c>
      <c r="BE169" s="7">
        <v>1.7562135457992554</v>
      </c>
      <c r="BF169" s="7">
        <v>1.8153727054595947</v>
      </c>
      <c r="BG169" s="7">
        <v>1.87171471118927</v>
      </c>
      <c r="BH169" s="7">
        <v>1.9253736734390259</v>
      </c>
      <c r="BI169" s="7">
        <v>1.9764776229858398</v>
      </c>
      <c r="BJ169" s="7">
        <v>2.0251479148864746</v>
      </c>
      <c r="BK169" s="7">
        <v>2.2358651161193848</v>
      </c>
      <c r="BL169" s="7">
        <v>2.400967597961426</v>
      </c>
      <c r="BM169" s="7">
        <v>2.530329465866089</v>
      </c>
      <c r="BN169" s="7">
        <v>2.631688117980957</v>
      </c>
      <c r="BO169" s="7">
        <v>2.7111053466796875</v>
      </c>
      <c r="BP169" s="7">
        <v>2.7733309268951416</v>
      </c>
      <c r="BQ169" s="7">
        <v>2.8220860958099365</v>
      </c>
      <c r="BR169" s="7">
        <v>2.8602871894836426</v>
      </c>
      <c r="BS169" s="7">
        <v>2.890218734741211</v>
      </c>
    </row>
    <row r="170" spans="1:71" ht="12.75">
      <c r="A170" s="405" t="s">
        <v>140</v>
      </c>
      <c r="B170" s="7">
        <v>0.11929567158222198</v>
      </c>
      <c r="C170" s="7">
        <v>0.23764623701572418</v>
      </c>
      <c r="D170" s="7">
        <v>0.35670915246009827</v>
      </c>
      <c r="E170" s="7">
        <v>0.4755241274833679</v>
      </c>
      <c r="F170" s="7">
        <v>0.593631386756897</v>
      </c>
      <c r="G170" s="7">
        <v>0.7096798419952393</v>
      </c>
      <c r="H170" s="7">
        <v>0.7279382348060608</v>
      </c>
      <c r="I170" s="7">
        <v>0.9328275322914124</v>
      </c>
      <c r="J170" s="7">
        <v>1.0386722087860107</v>
      </c>
      <c r="K170" s="7">
        <v>1.1405599117279053</v>
      </c>
      <c r="L170" s="7">
        <v>1.099090576171875</v>
      </c>
      <c r="M170" s="7">
        <v>1.3331233263015747</v>
      </c>
      <c r="N170" s="7">
        <v>1.423875331878662</v>
      </c>
      <c r="O170" s="7">
        <v>1.5115193128585815</v>
      </c>
      <c r="P170" s="7">
        <v>1.5958319902420044</v>
      </c>
      <c r="Q170" s="7">
        <v>1.6766825914382935</v>
      </c>
      <c r="R170" s="7">
        <v>1.7540515661239624</v>
      </c>
      <c r="S170" s="7">
        <v>1.8283047676086426</v>
      </c>
      <c r="T170" s="7">
        <v>1.8994803428649902</v>
      </c>
      <c r="U170" s="7">
        <v>1.9676262140274048</v>
      </c>
      <c r="V170" s="7">
        <v>2.032834768295288</v>
      </c>
      <c r="W170" s="7">
        <v>2.094938039779663</v>
      </c>
      <c r="X170" s="7">
        <v>2.1540839672088623</v>
      </c>
      <c r="Y170" s="7">
        <v>2.2104134559631348</v>
      </c>
      <c r="Z170" s="7">
        <v>2.2640607357025146</v>
      </c>
      <c r="AA170" s="7">
        <v>2.4963247776031494</v>
      </c>
      <c r="AB170" s="7">
        <v>2.678309917449951</v>
      </c>
      <c r="AC170" s="7">
        <v>2.8208999633789062</v>
      </c>
      <c r="AD170" s="7">
        <v>2.9326231479644775</v>
      </c>
      <c r="AE170" s="7">
        <v>3.0201611518859863</v>
      </c>
      <c r="AF170" s="7">
        <v>3.088749408721924</v>
      </c>
      <c r="AG170" s="7">
        <v>3.1424901485443115</v>
      </c>
      <c r="AH170" s="7">
        <v>3.1845974922180176</v>
      </c>
      <c r="AI170" s="7">
        <v>3.2175896167755127</v>
      </c>
      <c r="AK170" s="8">
        <v>168</v>
      </c>
      <c r="AL170" s="7">
        <v>0.10215780138969421</v>
      </c>
      <c r="AM170" s="7">
        <v>0.2041865736246109</v>
      </c>
      <c r="AN170" s="7">
        <v>0.30770495533943176</v>
      </c>
      <c r="AO170" s="7">
        <v>0.4117155969142914</v>
      </c>
      <c r="AP170" s="7">
        <v>0.515723466873169</v>
      </c>
      <c r="AQ170" s="7">
        <v>0.6183438897132874</v>
      </c>
      <c r="AR170" s="7">
        <v>0.7187680602073669</v>
      </c>
      <c r="AS170" s="7">
        <v>0.8165234923362732</v>
      </c>
      <c r="AT170" s="7">
        <v>0.9107686877250671</v>
      </c>
      <c r="AU170" s="7">
        <v>1.0016090869903564</v>
      </c>
      <c r="AV170" s="7">
        <v>1.0889543294906616</v>
      </c>
      <c r="AW170" s="7">
        <v>1.173631191253662</v>
      </c>
      <c r="AX170" s="7">
        <v>1.2548402547836304</v>
      </c>
      <c r="AY170" s="7">
        <v>1.3333954811096191</v>
      </c>
      <c r="AZ170" s="7">
        <v>1.4090523719787598</v>
      </c>
      <c r="BA170" s="7">
        <v>1.4816594123840332</v>
      </c>
      <c r="BB170" s="7">
        <v>1.5511773824691772</v>
      </c>
      <c r="BC170" s="7">
        <v>1.6179534196853638</v>
      </c>
      <c r="BD170" s="7">
        <v>1.6820077896118164</v>
      </c>
      <c r="BE170" s="7">
        <v>1.7433717250823975</v>
      </c>
      <c r="BF170" s="7">
        <v>1.8021211624145508</v>
      </c>
      <c r="BG170" s="7">
        <v>1.8580728769302368</v>
      </c>
      <c r="BH170" s="7">
        <v>1.911360263824463</v>
      </c>
      <c r="BI170" s="7">
        <v>1.9621102809906006</v>
      </c>
      <c r="BJ170" s="7">
        <v>2.0104434490203857</v>
      </c>
      <c r="BK170" s="7">
        <v>2.219701051712036</v>
      </c>
      <c r="BL170" s="7">
        <v>2.383660078048706</v>
      </c>
      <c r="BM170" s="7">
        <v>2.5121262073516846</v>
      </c>
      <c r="BN170" s="7">
        <v>2.6127829551696777</v>
      </c>
      <c r="BO170" s="7">
        <v>2.691650152206421</v>
      </c>
      <c r="BP170" s="7">
        <v>2.7534446716308594</v>
      </c>
      <c r="BQ170" s="7">
        <v>2.8018622398376465</v>
      </c>
      <c r="BR170" s="7">
        <v>2.83979868888855</v>
      </c>
      <c r="BS170" s="7">
        <v>2.8695228099823</v>
      </c>
    </row>
    <row r="171" spans="1:71" ht="12.75">
      <c r="A171" s="405" t="s">
        <v>141</v>
      </c>
      <c r="B171" s="7">
        <v>0.11993099004030228</v>
      </c>
      <c r="C171" s="7">
        <v>0.23891645669937134</v>
      </c>
      <c r="D171" s="7">
        <v>0.3585590720176697</v>
      </c>
      <c r="E171" s="7">
        <v>0.47793048620224</v>
      </c>
      <c r="F171" s="7">
        <v>0.5965725183486938</v>
      </c>
      <c r="G171" s="7">
        <v>0.7132102251052856</v>
      </c>
      <c r="H171" s="7">
        <v>0.7278705835342407</v>
      </c>
      <c r="I171" s="7">
        <v>0.9374992847442627</v>
      </c>
      <c r="J171" s="7">
        <v>1.0439163446426392</v>
      </c>
      <c r="K171" s="7">
        <v>1.1463522911071777</v>
      </c>
      <c r="L171" s="7">
        <v>1.0990852117538452</v>
      </c>
      <c r="M171" s="7">
        <v>1.3399860858917236</v>
      </c>
      <c r="N171" s="7">
        <v>1.4312480688095093</v>
      </c>
      <c r="O171" s="7">
        <v>1.5194143056869507</v>
      </c>
      <c r="P171" s="7">
        <v>1.6042383909225464</v>
      </c>
      <c r="Q171" s="7">
        <v>1.6855868101119995</v>
      </c>
      <c r="R171" s="7">
        <v>1.7634222507476807</v>
      </c>
      <c r="S171" s="7">
        <v>1.8381344079971313</v>
      </c>
      <c r="T171" s="7">
        <v>1.9097554683685303</v>
      </c>
      <c r="U171" s="7">
        <v>1.9783339500427246</v>
      </c>
      <c r="V171" s="7">
        <v>2.043943405151367</v>
      </c>
      <c r="W171" s="7">
        <v>2.106428623199463</v>
      </c>
      <c r="X171" s="7">
        <v>2.165938377380371</v>
      </c>
      <c r="Y171" s="7">
        <v>2.222614288330078</v>
      </c>
      <c r="Z171" s="7">
        <v>2.2765913009643555</v>
      </c>
      <c r="AA171" s="7">
        <v>2.510283946990967</v>
      </c>
      <c r="AB171" s="7">
        <v>2.6933882236480713</v>
      </c>
      <c r="AC171" s="7">
        <v>2.836855411529541</v>
      </c>
      <c r="AD171" s="7">
        <v>2.949265718460083</v>
      </c>
      <c r="AE171" s="7">
        <v>3.037342071533203</v>
      </c>
      <c r="AF171" s="7">
        <v>3.1063520908355713</v>
      </c>
      <c r="AG171" s="7">
        <v>3.1604232788085938</v>
      </c>
      <c r="AH171" s="7">
        <v>3.202789545059204</v>
      </c>
      <c r="AI171" s="7">
        <v>3.2359845638275146</v>
      </c>
      <c r="AK171" s="8">
        <v>169</v>
      </c>
      <c r="AL171" s="7">
        <v>0.10279503464698792</v>
      </c>
      <c r="AM171" s="7">
        <v>0.2054605334997177</v>
      </c>
      <c r="AN171" s="7">
        <v>0.3095603287220001</v>
      </c>
      <c r="AO171" s="7">
        <v>0.4141290485858917</v>
      </c>
      <c r="AP171" s="7">
        <v>0.518673300743103</v>
      </c>
      <c r="AQ171" s="7">
        <v>0.6218845248222351</v>
      </c>
      <c r="AR171" s="7">
        <v>0.7228719592094421</v>
      </c>
      <c r="AS171" s="7">
        <v>0.8212082386016846</v>
      </c>
      <c r="AT171" s="7">
        <v>0.9160270094871521</v>
      </c>
      <c r="AU171" s="7">
        <v>1.0074169635772705</v>
      </c>
      <c r="AV171" s="7">
        <v>1.0953104496002197</v>
      </c>
      <c r="AW171" s="7">
        <v>1.180511713027954</v>
      </c>
      <c r="AX171" s="7">
        <v>1.2622318267822266</v>
      </c>
      <c r="AY171" s="7">
        <v>1.3413103818893433</v>
      </c>
      <c r="AZ171" s="7">
        <v>1.4174796342849731</v>
      </c>
      <c r="BA171" s="7">
        <v>1.490585446357727</v>
      </c>
      <c r="BB171" s="7">
        <v>1.5605707168579102</v>
      </c>
      <c r="BC171" s="7">
        <v>1.6278064250946045</v>
      </c>
      <c r="BD171" s="7">
        <v>1.6923071146011353</v>
      </c>
      <c r="BE171" s="7">
        <v>1.7541042566299438</v>
      </c>
      <c r="BF171" s="7">
        <v>1.8132554292678833</v>
      </c>
      <c r="BG171" s="7">
        <v>1.8695898056030273</v>
      </c>
      <c r="BH171" s="7">
        <v>1.9232414960861206</v>
      </c>
      <c r="BI171" s="7">
        <v>1.9743385314941406</v>
      </c>
      <c r="BJ171" s="7">
        <v>2.0230023860931396</v>
      </c>
      <c r="BK171" s="7">
        <v>2.2336909770965576</v>
      </c>
      <c r="BL171" s="7">
        <v>2.398771047592163</v>
      </c>
      <c r="BM171" s="7">
        <v>2.528115749359131</v>
      </c>
      <c r="BN171" s="7">
        <v>2.629460573196411</v>
      </c>
      <c r="BO171" s="7">
        <v>2.708867073059082</v>
      </c>
      <c r="BP171" s="7">
        <v>2.7710840702056885</v>
      </c>
      <c r="BQ171" s="7">
        <v>2.8198328018188477</v>
      </c>
      <c r="BR171" s="7">
        <v>2.8580284118652344</v>
      </c>
      <c r="BS171" s="7">
        <v>2.887955904006958</v>
      </c>
    </row>
    <row r="172" spans="1:71" ht="12.75">
      <c r="A172" s="406" t="s">
        <v>142</v>
      </c>
      <c r="B172" s="7">
        <v>0.10516473650932312</v>
      </c>
      <c r="C172" s="7">
        <v>0.20977310836315155</v>
      </c>
      <c r="D172" s="7">
        <v>0.3155983090400696</v>
      </c>
      <c r="E172" s="7">
        <v>0.42151546478271484</v>
      </c>
      <c r="F172" s="7">
        <v>0.5272441506385803</v>
      </c>
      <c r="G172" s="7">
        <v>0.6311784386634827</v>
      </c>
      <c r="H172" s="7">
        <v>0.7278705835342407</v>
      </c>
      <c r="I172" s="7">
        <v>0.8313983082771301</v>
      </c>
      <c r="J172" s="7">
        <v>0.9262697100639343</v>
      </c>
      <c r="K172" s="7">
        <v>1.017716884613037</v>
      </c>
      <c r="L172" s="7">
        <v>1.0990080833435059</v>
      </c>
      <c r="M172" s="7">
        <v>1.1908994913101196</v>
      </c>
      <c r="N172" s="7">
        <v>1.2724517583847046</v>
      </c>
      <c r="O172" s="7">
        <v>1.351115345954895</v>
      </c>
      <c r="P172" s="7">
        <v>1.4269049167633057</v>
      </c>
      <c r="Q172" s="7">
        <v>1.4995121955871582</v>
      </c>
      <c r="R172" s="7">
        <v>1.5690773725509644</v>
      </c>
      <c r="S172" s="7">
        <v>1.6357712745666504</v>
      </c>
      <c r="T172" s="7">
        <v>1.6997495889663696</v>
      </c>
      <c r="U172" s="7">
        <v>1.7609657049179077</v>
      </c>
      <c r="V172" s="7">
        <v>1.819622278213501</v>
      </c>
      <c r="W172" s="7">
        <v>1.8754856586456299</v>
      </c>
      <c r="X172" s="7">
        <v>1.9286887645721436</v>
      </c>
      <c r="Y172" s="7">
        <v>1.9793585538864136</v>
      </c>
      <c r="Z172" s="7">
        <v>2.027615547180176</v>
      </c>
      <c r="AA172" s="7">
        <v>2.2365427017211914</v>
      </c>
      <c r="AB172" s="7">
        <v>2.400242567062378</v>
      </c>
      <c r="AC172" s="7">
        <v>2.528505563735962</v>
      </c>
      <c r="AD172" s="7">
        <v>2.6290030479431152</v>
      </c>
      <c r="AE172" s="7">
        <v>2.7077457904815674</v>
      </c>
      <c r="AF172" s="7">
        <v>2.7694427967071533</v>
      </c>
      <c r="AG172" s="7">
        <v>2.817783832550049</v>
      </c>
      <c r="AH172" s="7">
        <v>2.8556602001190186</v>
      </c>
      <c r="AI172" s="7">
        <v>2.8853373527526855</v>
      </c>
      <c r="AK172" s="8">
        <v>170</v>
      </c>
      <c r="AL172" s="7">
        <v>0.08802317827939987</v>
      </c>
      <c r="AM172" s="7">
        <v>0.17630626261234283</v>
      </c>
      <c r="AN172" s="7">
        <v>0.26658356189727783</v>
      </c>
      <c r="AO172" s="7">
        <v>0.3576931953430176</v>
      </c>
      <c r="AP172" s="7">
        <v>0.4493195116519928</v>
      </c>
      <c r="AQ172" s="7">
        <v>0.5398229360580444</v>
      </c>
      <c r="AR172" s="7">
        <v>0.6285914778709412</v>
      </c>
      <c r="AS172" s="7">
        <v>0.7150692939758301</v>
      </c>
      <c r="AT172" s="7">
        <v>0.7983386516571045</v>
      </c>
      <c r="AU172" s="7">
        <v>0.8787361979484558</v>
      </c>
      <c r="AV172" s="7">
        <v>0.9562445878982544</v>
      </c>
      <c r="AW172" s="7">
        <v>1.0313729047775269</v>
      </c>
      <c r="AX172" s="7">
        <v>1.1033802032470703</v>
      </c>
      <c r="AY172" s="7">
        <v>1.1729531288146973</v>
      </c>
      <c r="AZ172" s="7">
        <v>1.2400850057601929</v>
      </c>
      <c r="BA172" s="7">
        <v>1.304447054862976</v>
      </c>
      <c r="BB172" s="7">
        <v>1.366159439086914</v>
      </c>
      <c r="BC172" s="7">
        <v>1.4253745079040527</v>
      </c>
      <c r="BD172" s="7">
        <v>1.4822301864624023</v>
      </c>
      <c r="BE172" s="7">
        <v>1.5366626977920532</v>
      </c>
      <c r="BF172" s="7">
        <v>1.5888588428497314</v>
      </c>
      <c r="BG172" s="7">
        <v>1.6385693550109863</v>
      </c>
      <c r="BH172" s="7">
        <v>1.6859127283096313</v>
      </c>
      <c r="BI172" s="7">
        <v>1.731001615524292</v>
      </c>
      <c r="BJ172" s="7">
        <v>1.773943543434143</v>
      </c>
      <c r="BK172" s="7">
        <v>1.9598592519760132</v>
      </c>
      <c r="BL172" s="7">
        <v>2.1055290699005127</v>
      </c>
      <c r="BM172" s="7">
        <v>2.219665288925171</v>
      </c>
      <c r="BN172" s="7">
        <v>2.309093952178955</v>
      </c>
      <c r="BO172" s="7">
        <v>2.379163980484009</v>
      </c>
      <c r="BP172" s="7">
        <v>2.434065580368042</v>
      </c>
      <c r="BQ172" s="7">
        <v>2.4770822525024414</v>
      </c>
      <c r="BR172" s="7">
        <v>2.510787010192871</v>
      </c>
      <c r="BS172" s="7">
        <v>2.5371956825256348</v>
      </c>
    </row>
    <row r="173" spans="1:71" ht="12.75">
      <c r="A173" s="405" t="s">
        <v>995</v>
      </c>
      <c r="B173" s="7">
        <v>0.1105150654911995</v>
      </c>
      <c r="C173" s="7">
        <v>0.2203139066696167</v>
      </c>
      <c r="D173" s="7">
        <v>0.3309084177017212</v>
      </c>
      <c r="E173" s="7">
        <v>0.4412299692630768</v>
      </c>
      <c r="F173" s="7">
        <v>0.5511691570281982</v>
      </c>
      <c r="G173" s="7">
        <v>0.65936678647995</v>
      </c>
      <c r="H173" s="7">
        <v>0.727294921875</v>
      </c>
      <c r="I173" s="7">
        <v>0.8678645491600037</v>
      </c>
      <c r="J173" s="7">
        <v>0.966839075088501</v>
      </c>
      <c r="K173" s="7">
        <v>1.062255620956421</v>
      </c>
      <c r="L173" s="7">
        <v>1.0982882976531982</v>
      </c>
      <c r="M173" s="7">
        <v>1.2428818941116333</v>
      </c>
      <c r="N173" s="7">
        <v>1.3280413150787354</v>
      </c>
      <c r="O173" s="7">
        <v>1.4102336168289185</v>
      </c>
      <c r="P173" s="7">
        <v>1.4893865585327148</v>
      </c>
      <c r="Q173" s="7">
        <v>1.5652529001235962</v>
      </c>
      <c r="R173" s="7">
        <v>1.6379255056381226</v>
      </c>
      <c r="S173" s="7">
        <v>1.7076480388641357</v>
      </c>
      <c r="T173" s="7">
        <v>1.7745122909545898</v>
      </c>
      <c r="U173" s="7">
        <v>1.838539481163025</v>
      </c>
      <c r="V173" s="7">
        <v>1.8998521566390991</v>
      </c>
      <c r="W173" s="7">
        <v>1.958245038986206</v>
      </c>
      <c r="X173" s="7">
        <v>2.013857364654541</v>
      </c>
      <c r="Y173" s="7">
        <v>2.066821575164795</v>
      </c>
      <c r="Z173" s="7">
        <v>2.1172635555267334</v>
      </c>
      <c r="AA173" s="7">
        <v>2.335651397705078</v>
      </c>
      <c r="AB173" s="7">
        <v>2.5067639350891113</v>
      </c>
      <c r="AC173" s="7">
        <v>2.6408350467681885</v>
      </c>
      <c r="AD173" s="7">
        <v>2.7458832263946533</v>
      </c>
      <c r="AE173" s="7">
        <v>2.8281915187835693</v>
      </c>
      <c r="AF173" s="7">
        <v>2.8926820755004883</v>
      </c>
      <c r="AG173" s="7">
        <v>2.9432120323181152</v>
      </c>
      <c r="AH173" s="7">
        <v>2.9828035831451416</v>
      </c>
      <c r="AI173" s="7">
        <v>3.013824701309204</v>
      </c>
      <c r="AK173" s="8">
        <v>171</v>
      </c>
      <c r="AL173" s="7">
        <v>0.09338058531284332</v>
      </c>
      <c r="AM173" s="7">
        <v>0.18686087429523468</v>
      </c>
      <c r="AN173" s="7">
        <v>0.2819139063358307</v>
      </c>
      <c r="AO173" s="7">
        <v>0.37743404507637024</v>
      </c>
      <c r="AP173" s="7">
        <v>0.47327667474746704</v>
      </c>
      <c r="AQ173" s="7">
        <v>0.5680489540100098</v>
      </c>
      <c r="AR173" s="7">
        <v>0.6609843373298645</v>
      </c>
      <c r="AS173" s="7">
        <v>0.7515835165977478</v>
      </c>
      <c r="AT173" s="7">
        <v>0.8389607667922974</v>
      </c>
      <c r="AU173" s="7">
        <v>0.9233322739601135</v>
      </c>
      <c r="AV173" s="7">
        <v>1.0046119689941406</v>
      </c>
      <c r="AW173" s="7">
        <v>1.083421230316162</v>
      </c>
      <c r="AX173" s="7">
        <v>1.1590396165847778</v>
      </c>
      <c r="AY173" s="7">
        <v>1.232145071029663</v>
      </c>
      <c r="AZ173" s="7">
        <v>1.3026440143585205</v>
      </c>
      <c r="BA173" s="7">
        <v>1.3702683448791504</v>
      </c>
      <c r="BB173" s="7">
        <v>1.435091495513916</v>
      </c>
      <c r="BC173" s="7">
        <v>1.4973382949829102</v>
      </c>
      <c r="BD173" s="7">
        <v>1.5570827722549438</v>
      </c>
      <c r="BE173" s="7">
        <v>1.614329218864441</v>
      </c>
      <c r="BF173" s="7">
        <v>1.6691840887069702</v>
      </c>
      <c r="BG173" s="7">
        <v>1.7214267253875732</v>
      </c>
      <c r="BH173" s="7">
        <v>1.771181583404541</v>
      </c>
      <c r="BI173" s="7">
        <v>1.8185672760009766</v>
      </c>
      <c r="BJ173" s="7">
        <v>1.8636964559555054</v>
      </c>
      <c r="BK173" s="7">
        <v>2.059082269668579</v>
      </c>
      <c r="BL173" s="7">
        <v>2.212172269821167</v>
      </c>
      <c r="BM173" s="7">
        <v>2.332122325897217</v>
      </c>
      <c r="BN173" s="7">
        <v>2.4261062145233154</v>
      </c>
      <c r="BO173" s="7">
        <v>2.4997451305389404</v>
      </c>
      <c r="BP173" s="7">
        <v>2.557443141937256</v>
      </c>
      <c r="BQ173" s="7">
        <v>2.6026511192321777</v>
      </c>
      <c r="BR173" s="7">
        <v>2.6380727291107178</v>
      </c>
      <c r="BS173" s="7">
        <v>2.6658265590667725</v>
      </c>
    </row>
    <row r="174" spans="1:71" ht="12.75">
      <c r="A174" s="407" t="s">
        <v>143</v>
      </c>
      <c r="B174" s="7">
        <v>0.11519484221935272</v>
      </c>
      <c r="C174" s="7">
        <v>0.22933009266853333</v>
      </c>
      <c r="D174" s="7">
        <v>0.344093382358551</v>
      </c>
      <c r="E174" s="7">
        <v>0.45833173394203186</v>
      </c>
      <c r="F174" s="7">
        <v>0.5719728469848633</v>
      </c>
      <c r="G174" s="7">
        <v>0.6835363507270813</v>
      </c>
      <c r="H174" s="7">
        <v>0.7271716594696045</v>
      </c>
      <c r="I174" s="7">
        <v>0.8982595801353455</v>
      </c>
      <c r="J174" s="7">
        <v>1.0000040531158447</v>
      </c>
      <c r="K174" s="7">
        <v>1.0980644226074219</v>
      </c>
      <c r="L174" s="7">
        <v>1.0979758501052856</v>
      </c>
      <c r="M174" s="7">
        <v>1.2836253643035889</v>
      </c>
      <c r="N174" s="7">
        <v>1.3710182905197144</v>
      </c>
      <c r="O174" s="7">
        <v>1.4552052021026611</v>
      </c>
      <c r="P174" s="7">
        <v>1.5362931489944458</v>
      </c>
      <c r="Q174" s="7">
        <v>1.613931655883789</v>
      </c>
      <c r="R174" s="7">
        <v>1.6883225440979004</v>
      </c>
      <c r="S174" s="7">
        <v>1.7596217393875122</v>
      </c>
      <c r="T174" s="7">
        <v>1.8279756307601929</v>
      </c>
      <c r="U174" s="7">
        <v>1.8933879137039185</v>
      </c>
      <c r="V174" s="7">
        <v>1.9560859203338623</v>
      </c>
      <c r="W174" s="7">
        <v>2.015798330307007</v>
      </c>
      <c r="X174" s="7">
        <v>2.072667360305786</v>
      </c>
      <c r="Y174" s="7">
        <v>2.126828193664551</v>
      </c>
      <c r="Z174" s="7">
        <v>2.178410053253174</v>
      </c>
      <c r="AA174" s="7">
        <v>2.4017324447631836</v>
      </c>
      <c r="AB174" s="7">
        <v>2.576711416244507</v>
      </c>
      <c r="AC174" s="7">
        <v>2.7138121128082275</v>
      </c>
      <c r="AD174" s="7">
        <v>2.8212339878082275</v>
      </c>
      <c r="AE174" s="7">
        <v>2.9054019451141357</v>
      </c>
      <c r="AF174" s="7">
        <v>2.9713494777679443</v>
      </c>
      <c r="AG174" s="7">
        <v>3.0230214595794678</v>
      </c>
      <c r="AH174" s="7">
        <v>3.063507556915283</v>
      </c>
      <c r="AI174" s="7">
        <v>3.0952296257019043</v>
      </c>
      <c r="AK174" s="8">
        <v>172</v>
      </c>
      <c r="AL174" s="7">
        <v>0.09805777668952942</v>
      </c>
      <c r="AM174" s="7">
        <v>0.1958720088005066</v>
      </c>
      <c r="AN174" s="7">
        <v>0.2950914800167084</v>
      </c>
      <c r="AO174" s="7">
        <v>0.3945261836051941</v>
      </c>
      <c r="AP174" s="7">
        <v>0.49406856298446655</v>
      </c>
      <c r="AQ174" s="7">
        <v>0.5922046899795532</v>
      </c>
      <c r="AR174" s="7">
        <v>0.6884017586708069</v>
      </c>
      <c r="AS174" s="7">
        <v>0.7819610238075256</v>
      </c>
      <c r="AT174" s="7">
        <v>0.8721064329147339</v>
      </c>
      <c r="AU174" s="7">
        <v>0.9591200947761536</v>
      </c>
      <c r="AV174" s="7">
        <v>1.0429507493972778</v>
      </c>
      <c r="AW174" s="7">
        <v>1.1241406202316284</v>
      </c>
      <c r="AX174" s="7">
        <v>1.2019909620285034</v>
      </c>
      <c r="AY174" s="7">
        <v>1.2770897150039673</v>
      </c>
      <c r="AZ174" s="7">
        <v>1.3495222330093384</v>
      </c>
      <c r="BA174" s="7">
        <v>1.4189175367355347</v>
      </c>
      <c r="BB174" s="7">
        <v>1.4854576587677002</v>
      </c>
      <c r="BC174" s="7">
        <v>1.549280047416687</v>
      </c>
      <c r="BD174" s="7">
        <v>1.6105130910873413</v>
      </c>
      <c r="BE174" s="7">
        <v>1.6691436767578125</v>
      </c>
      <c r="BF174" s="7">
        <v>1.725382924079895</v>
      </c>
      <c r="BG174" s="7">
        <v>1.7789441347122192</v>
      </c>
      <c r="BH174" s="7">
        <v>1.8299548625946045</v>
      </c>
      <c r="BI174" s="7">
        <v>1.878536343574524</v>
      </c>
      <c r="BJ174" s="7">
        <v>1.924804449081421</v>
      </c>
      <c r="BK174" s="7">
        <v>2.125121593475342</v>
      </c>
      <c r="BL174" s="7">
        <v>2.2820751667022705</v>
      </c>
      <c r="BM174" s="7">
        <v>2.405052423477173</v>
      </c>
      <c r="BN174" s="7">
        <v>2.501408338546753</v>
      </c>
      <c r="BO174" s="7">
        <v>2.5769057273864746</v>
      </c>
      <c r="BP174" s="7">
        <v>2.6360599994659424</v>
      </c>
      <c r="BQ174" s="7">
        <v>2.6824088096618652</v>
      </c>
      <c r="BR174" s="7">
        <v>2.718724489212036</v>
      </c>
      <c r="BS174" s="7">
        <v>2.747178792953491</v>
      </c>
    </row>
    <row r="175" spans="1:71" ht="12.75">
      <c r="A175" s="405" t="s">
        <v>144</v>
      </c>
      <c r="B175" s="7">
        <v>0.11679738759994507</v>
      </c>
      <c r="C175" s="7">
        <v>0.23219621181488037</v>
      </c>
      <c r="D175" s="7">
        <v>0.3481346666812897</v>
      </c>
      <c r="E175" s="7">
        <v>0.4638650417327881</v>
      </c>
      <c r="F175" s="7">
        <v>0.5790297985076904</v>
      </c>
      <c r="G175" s="7">
        <v>0.691437840461731</v>
      </c>
      <c r="H175" s="7">
        <v>0.7266987562179565</v>
      </c>
      <c r="I175" s="7">
        <v>0.9071288108825684</v>
      </c>
      <c r="J175" s="7">
        <v>1.009095549583435</v>
      </c>
      <c r="K175" s="7">
        <v>1.1072537899017334</v>
      </c>
      <c r="L175" s="7">
        <v>1.097446322441101</v>
      </c>
      <c r="M175" s="7">
        <v>1.2932356595993042</v>
      </c>
      <c r="N175" s="7">
        <v>1.3806886672973633</v>
      </c>
      <c r="O175" s="7">
        <v>1.4649012088775635</v>
      </c>
      <c r="P175" s="7">
        <v>1.546014428138733</v>
      </c>
      <c r="Q175" s="7">
        <v>1.6238055229187012</v>
      </c>
      <c r="R175" s="7">
        <v>1.698250412940979</v>
      </c>
      <c r="S175" s="7">
        <v>1.7695209980010986</v>
      </c>
      <c r="T175" s="7">
        <v>1.8379111289978027</v>
      </c>
      <c r="U175" s="7">
        <v>1.903296709060669</v>
      </c>
      <c r="V175" s="7">
        <v>1.9661865234375</v>
      </c>
      <c r="W175" s="7">
        <v>2.0260815620422363</v>
      </c>
      <c r="X175" s="7">
        <v>2.0831243991851807</v>
      </c>
      <c r="Y175" s="7">
        <v>2.137450933456421</v>
      </c>
      <c r="Z175" s="7">
        <v>2.18919038772583</v>
      </c>
      <c r="AA175" s="7">
        <v>2.4131956100463867</v>
      </c>
      <c r="AB175" s="7">
        <v>2.588709592819214</v>
      </c>
      <c r="AC175" s="7">
        <v>2.726229190826416</v>
      </c>
      <c r="AD175" s="7">
        <v>2.833979368209839</v>
      </c>
      <c r="AE175" s="7">
        <v>2.9184048175811768</v>
      </c>
      <c r="AF175" s="7">
        <v>2.9845542907714844</v>
      </c>
      <c r="AG175" s="7">
        <v>3.036384105682373</v>
      </c>
      <c r="AH175" s="7">
        <v>3.076993942260742</v>
      </c>
      <c r="AI175" s="7">
        <v>3.1088130474090576</v>
      </c>
      <c r="AK175" s="8">
        <v>173</v>
      </c>
      <c r="AL175" s="7">
        <v>0.09964657574892044</v>
      </c>
      <c r="AM175" s="7">
        <v>0.19871129095554352</v>
      </c>
      <c r="AN175" s="7">
        <v>0.29909345507621765</v>
      </c>
      <c r="AO175" s="7">
        <v>0.40000832080841064</v>
      </c>
      <c r="AP175" s="7">
        <v>0.5010630488395691</v>
      </c>
      <c r="AQ175" s="7">
        <v>0.6000329852104187</v>
      </c>
      <c r="AR175" s="7">
        <v>0.6967571973800659</v>
      </c>
      <c r="AS175" s="7">
        <v>0.790736973285675</v>
      </c>
      <c r="AT175" s="7">
        <v>0.8810954093933105</v>
      </c>
      <c r="AU175" s="7">
        <v>0.9681980013847351</v>
      </c>
      <c r="AV175" s="7">
        <v>1.0523066520690918</v>
      </c>
      <c r="AW175" s="7">
        <v>1.1336231231689453</v>
      </c>
      <c r="AX175" s="7">
        <v>1.211525797843933</v>
      </c>
      <c r="AY175" s="7">
        <v>1.2866429090499878</v>
      </c>
      <c r="AZ175" s="7">
        <v>1.3590939044952393</v>
      </c>
      <c r="BA175" s="7">
        <v>1.4286351203918457</v>
      </c>
      <c r="BB175" s="7">
        <v>1.4952229261398315</v>
      </c>
      <c r="BC175" s="7">
        <v>1.5590107440948486</v>
      </c>
      <c r="BD175" s="7">
        <v>1.620274305343628</v>
      </c>
      <c r="BE175" s="7">
        <v>1.6788727045059204</v>
      </c>
      <c r="BF175" s="7">
        <v>1.73529851436615</v>
      </c>
      <c r="BG175" s="7">
        <v>1.7890372276306152</v>
      </c>
      <c r="BH175" s="7">
        <v>1.840217113494873</v>
      </c>
      <c r="BI175" s="7">
        <v>1.8889597654342651</v>
      </c>
      <c r="BJ175" s="7">
        <v>1.9353814125061035</v>
      </c>
      <c r="BK175" s="7">
        <v>2.1363627910614014</v>
      </c>
      <c r="BL175" s="7">
        <v>2.293837070465088</v>
      </c>
      <c r="BM175" s="7">
        <v>2.417222023010254</v>
      </c>
      <c r="BN175" s="7">
        <v>2.513897657394409</v>
      </c>
      <c r="BO175" s="7">
        <v>2.5896456241607666</v>
      </c>
      <c r="BP175" s="7">
        <v>2.648995876312256</v>
      </c>
      <c r="BQ175" s="7">
        <v>2.695498466491699</v>
      </c>
      <c r="BR175" s="7">
        <v>2.7319345474243164</v>
      </c>
      <c r="BS175" s="7">
        <v>2.7604830265045166</v>
      </c>
    </row>
    <row r="176" spans="1:71" ht="12.75">
      <c r="A176" s="405" t="s">
        <v>145</v>
      </c>
      <c r="B176" s="7">
        <v>0.1166650578379631</v>
      </c>
      <c r="C176" s="7">
        <v>0.2320067137479782</v>
      </c>
      <c r="D176" s="7">
        <v>0.34777748584747314</v>
      </c>
      <c r="E176" s="7">
        <v>0.46341046690940857</v>
      </c>
      <c r="F176" s="7">
        <v>0.578470766544342</v>
      </c>
      <c r="G176" s="7">
        <v>0.6908964514732361</v>
      </c>
      <c r="H176" s="7">
        <v>0.7266513109207153</v>
      </c>
      <c r="I176" s="7">
        <v>0.9068446755409241</v>
      </c>
      <c r="J176" s="7">
        <v>1.0088754892349243</v>
      </c>
      <c r="K176" s="7">
        <v>1.1071020364761353</v>
      </c>
      <c r="L176" s="7">
        <v>1.097010612487793</v>
      </c>
      <c r="M176" s="7">
        <v>1.2933857440948486</v>
      </c>
      <c r="N176" s="7">
        <v>1.380792498588562</v>
      </c>
      <c r="O176" s="7">
        <v>1.4649057388305664</v>
      </c>
      <c r="P176" s="7">
        <v>1.546053409576416</v>
      </c>
      <c r="Q176" s="7">
        <v>1.623739242553711</v>
      </c>
      <c r="R176" s="7">
        <v>1.6981576681137085</v>
      </c>
      <c r="S176" s="7">
        <v>1.7692958116531372</v>
      </c>
      <c r="T176" s="7">
        <v>1.8375376462936401</v>
      </c>
      <c r="U176" s="7">
        <v>1.9029213190078735</v>
      </c>
      <c r="V176" s="7">
        <v>1.9657485485076904</v>
      </c>
      <c r="W176" s="7">
        <v>2.0255839824676514</v>
      </c>
      <c r="X176" s="7">
        <v>2.0825703144073486</v>
      </c>
      <c r="Y176" s="7">
        <v>2.136842727661133</v>
      </c>
      <c r="Z176" s="7">
        <v>2.188530921936035</v>
      </c>
      <c r="AA176" s="7">
        <v>2.412313461303711</v>
      </c>
      <c r="AB176" s="7">
        <v>2.5876529216766357</v>
      </c>
      <c r="AC176" s="7">
        <v>2.7250359058380127</v>
      </c>
      <c r="AD176" s="7">
        <v>2.832679271697998</v>
      </c>
      <c r="AE176" s="7">
        <v>2.917020797729492</v>
      </c>
      <c r="AF176" s="7">
        <v>2.9831044673919678</v>
      </c>
      <c r="AG176" s="7">
        <v>3.0348827838897705</v>
      </c>
      <c r="AH176" s="7">
        <v>3.0754523277282715</v>
      </c>
      <c r="AI176" s="7">
        <v>3.1072397232055664</v>
      </c>
      <c r="AK176" s="8">
        <v>174</v>
      </c>
      <c r="AL176" s="7">
        <v>0.0995163694024086</v>
      </c>
      <c r="AM176" s="7">
        <v>0.19852593541145325</v>
      </c>
      <c r="AN176" s="7">
        <v>0.2987423539161682</v>
      </c>
      <c r="AO176" s="7">
        <v>0.39956164360046387</v>
      </c>
      <c r="AP176" s="7">
        <v>0.5005136728286743</v>
      </c>
      <c r="AQ176" s="7">
        <v>0.5995028614997864</v>
      </c>
      <c r="AR176" s="7">
        <v>0.6963821053504944</v>
      </c>
      <c r="AS176" s="7">
        <v>0.7904672026634216</v>
      </c>
      <c r="AT176" s="7">
        <v>0.8808910250663757</v>
      </c>
      <c r="AU176" s="7">
        <v>0.9680633544921875</v>
      </c>
      <c r="AV176" s="7">
        <v>1.0523368120193481</v>
      </c>
      <c r="AW176" s="7">
        <v>1.133792757987976</v>
      </c>
      <c r="AX176" s="7">
        <v>1.2116504907608032</v>
      </c>
      <c r="AY176" s="7">
        <v>1.2866694927215576</v>
      </c>
      <c r="AZ176" s="7">
        <v>1.3591558933258057</v>
      </c>
      <c r="BA176" s="7">
        <v>1.4285928010940552</v>
      </c>
      <c r="BB176" s="7">
        <v>1.4951552152633667</v>
      </c>
      <c r="BC176" s="7">
        <v>1.5588114261627197</v>
      </c>
      <c r="BD176" s="7">
        <v>1.6199276447296143</v>
      </c>
      <c r="BE176" s="7">
        <v>1.6785249710083008</v>
      </c>
      <c r="BF176" s="7">
        <v>1.734889030456543</v>
      </c>
      <c r="BG176" s="7">
        <v>1.7885690927505493</v>
      </c>
      <c r="BH176" s="7">
        <v>1.8396929502487183</v>
      </c>
      <c r="BI176" s="7">
        <v>1.8883823156356812</v>
      </c>
      <c r="BJ176" s="7">
        <v>1.9347532987594604</v>
      </c>
      <c r="BK176" s="7">
        <v>2.135514736175537</v>
      </c>
      <c r="BL176" s="7">
        <v>2.2928168773651123</v>
      </c>
      <c r="BM176" s="7">
        <v>2.416067123413086</v>
      </c>
      <c r="BN176" s="7">
        <v>2.512637138366699</v>
      </c>
      <c r="BO176" s="7">
        <v>2.5883021354675293</v>
      </c>
      <c r="BP176" s="7">
        <v>2.647587537765503</v>
      </c>
      <c r="BQ176" s="7">
        <v>2.6940393447875977</v>
      </c>
      <c r="BR176" s="7">
        <v>2.730435371398926</v>
      </c>
      <c r="BS176" s="7">
        <v>2.7589528560638428</v>
      </c>
    </row>
    <row r="177" spans="1:71" ht="12.75">
      <c r="A177" s="405" t="s">
        <v>146</v>
      </c>
      <c r="B177" s="7">
        <v>0.11679738759994507</v>
      </c>
      <c r="C177" s="7">
        <v>0.23219621181488037</v>
      </c>
      <c r="D177" s="7">
        <v>0.3481346666812897</v>
      </c>
      <c r="E177" s="7">
        <v>0.4638650417327881</v>
      </c>
      <c r="F177" s="7">
        <v>0.5790297985076904</v>
      </c>
      <c r="G177" s="7">
        <v>0.691437840461731</v>
      </c>
      <c r="H177" s="7">
        <v>0.7260755300521851</v>
      </c>
      <c r="I177" s="7">
        <v>0.9071288108825684</v>
      </c>
      <c r="J177" s="7">
        <v>1.009095549583435</v>
      </c>
      <c r="K177" s="7">
        <v>1.1072537899017334</v>
      </c>
      <c r="L177" s="7">
        <v>1.095997929573059</v>
      </c>
      <c r="M177" s="7">
        <v>1.2932356595993042</v>
      </c>
      <c r="N177" s="7">
        <v>1.3806886672973633</v>
      </c>
      <c r="O177" s="7">
        <v>1.4649012088775635</v>
      </c>
      <c r="P177" s="7">
        <v>1.546014428138733</v>
      </c>
      <c r="Q177" s="7">
        <v>1.6238055229187012</v>
      </c>
      <c r="R177" s="7">
        <v>1.698250412940979</v>
      </c>
      <c r="S177" s="7">
        <v>1.7695209980010986</v>
      </c>
      <c r="T177" s="7">
        <v>1.8379111289978027</v>
      </c>
      <c r="U177" s="7">
        <v>1.903296709060669</v>
      </c>
      <c r="V177" s="7">
        <v>1.9661865234375</v>
      </c>
      <c r="W177" s="7">
        <v>2.0260815620422363</v>
      </c>
      <c r="X177" s="7">
        <v>2.0831243991851807</v>
      </c>
      <c r="Y177" s="7">
        <v>2.137450933456421</v>
      </c>
      <c r="Z177" s="7">
        <v>2.18919038772583</v>
      </c>
      <c r="AA177" s="7">
        <v>2.4131956100463867</v>
      </c>
      <c r="AB177" s="7">
        <v>2.588709592819214</v>
      </c>
      <c r="AC177" s="7">
        <v>2.726229190826416</v>
      </c>
      <c r="AD177" s="7">
        <v>2.833979368209839</v>
      </c>
      <c r="AE177" s="7">
        <v>2.9184048175811768</v>
      </c>
      <c r="AF177" s="7">
        <v>2.9845542907714844</v>
      </c>
      <c r="AG177" s="7">
        <v>3.036384105682373</v>
      </c>
      <c r="AH177" s="7">
        <v>3.076993942260742</v>
      </c>
      <c r="AI177" s="7">
        <v>3.1088130474090576</v>
      </c>
      <c r="AK177" s="8">
        <v>175</v>
      </c>
      <c r="AL177" s="7">
        <v>0.09964657574892044</v>
      </c>
      <c r="AM177" s="7">
        <v>0.19871129095554352</v>
      </c>
      <c r="AN177" s="7">
        <v>0.29909345507621765</v>
      </c>
      <c r="AO177" s="7">
        <v>0.40000832080841064</v>
      </c>
      <c r="AP177" s="7">
        <v>0.5010630488395691</v>
      </c>
      <c r="AQ177" s="7">
        <v>0.6000329852104187</v>
      </c>
      <c r="AR177" s="7">
        <v>0.6967571973800659</v>
      </c>
      <c r="AS177" s="7">
        <v>0.790736973285675</v>
      </c>
      <c r="AT177" s="7">
        <v>0.8810954093933105</v>
      </c>
      <c r="AU177" s="7">
        <v>0.9681980013847351</v>
      </c>
      <c r="AV177" s="7">
        <v>1.0523066520690918</v>
      </c>
      <c r="AW177" s="7">
        <v>1.1336231231689453</v>
      </c>
      <c r="AX177" s="7">
        <v>1.211525797843933</v>
      </c>
      <c r="AY177" s="7">
        <v>1.2866429090499878</v>
      </c>
      <c r="AZ177" s="7">
        <v>1.3590939044952393</v>
      </c>
      <c r="BA177" s="7">
        <v>1.4286351203918457</v>
      </c>
      <c r="BB177" s="7">
        <v>1.4952229261398315</v>
      </c>
      <c r="BC177" s="7">
        <v>1.5590107440948486</v>
      </c>
      <c r="BD177" s="7">
        <v>1.620274305343628</v>
      </c>
      <c r="BE177" s="7">
        <v>1.6788727045059204</v>
      </c>
      <c r="BF177" s="7">
        <v>1.73529851436615</v>
      </c>
      <c r="BG177" s="7">
        <v>1.7890372276306152</v>
      </c>
      <c r="BH177" s="7">
        <v>1.840217113494873</v>
      </c>
      <c r="BI177" s="7">
        <v>1.8889597654342651</v>
      </c>
      <c r="BJ177" s="7">
        <v>1.9353814125061035</v>
      </c>
      <c r="BK177" s="7">
        <v>2.1363627910614014</v>
      </c>
      <c r="BL177" s="7">
        <v>2.293837070465088</v>
      </c>
      <c r="BM177" s="7">
        <v>2.417222023010254</v>
      </c>
      <c r="BN177" s="7">
        <v>2.513897657394409</v>
      </c>
      <c r="BO177" s="7">
        <v>2.5896456241607666</v>
      </c>
      <c r="BP177" s="7">
        <v>2.648995876312256</v>
      </c>
      <c r="BQ177" s="7">
        <v>2.695498466491699</v>
      </c>
      <c r="BR177" s="7">
        <v>2.7319345474243164</v>
      </c>
      <c r="BS177" s="7">
        <v>2.7604830265045166</v>
      </c>
    </row>
    <row r="178" spans="1:71" ht="12.75">
      <c r="A178" s="405" t="s">
        <v>147</v>
      </c>
      <c r="B178" s="7">
        <v>0.11901426315307617</v>
      </c>
      <c r="C178" s="7">
        <v>0.2366187423467636</v>
      </c>
      <c r="D178" s="7">
        <v>0.35459786653518677</v>
      </c>
      <c r="E178" s="7">
        <v>0.472229927778244</v>
      </c>
      <c r="F178" s="7">
        <v>0.589342474937439</v>
      </c>
      <c r="G178" s="7">
        <v>0.7039501070976257</v>
      </c>
      <c r="H178" s="7">
        <v>0.7254146337509155</v>
      </c>
      <c r="I178" s="7">
        <v>0.924101710319519</v>
      </c>
      <c r="J178" s="7">
        <v>1.0284185409545898</v>
      </c>
      <c r="K178" s="7">
        <v>1.1288725137710571</v>
      </c>
      <c r="L178" s="7">
        <v>1.094875693321228</v>
      </c>
      <c r="M178" s="7">
        <v>1.3191611766815186</v>
      </c>
      <c r="N178" s="7">
        <v>1.408692717552185</v>
      </c>
      <c r="O178" s="7">
        <v>1.4951047897338867</v>
      </c>
      <c r="P178" s="7">
        <v>1.5782972574234009</v>
      </c>
      <c r="Q178" s="7">
        <v>1.6581604480743408</v>
      </c>
      <c r="R178" s="7">
        <v>1.7345216274261475</v>
      </c>
      <c r="S178" s="7">
        <v>1.8076468706130981</v>
      </c>
      <c r="T178" s="7">
        <v>1.8778202533721924</v>
      </c>
      <c r="U178" s="7">
        <v>1.9450645446777344</v>
      </c>
      <c r="V178" s="7">
        <v>2.009672164916992</v>
      </c>
      <c r="W178" s="7">
        <v>2.0712032318115234</v>
      </c>
      <c r="X178" s="7">
        <v>2.1298043727874756</v>
      </c>
      <c r="Y178" s="7">
        <v>2.185614824295044</v>
      </c>
      <c r="Z178" s="7">
        <v>2.238767623901367</v>
      </c>
      <c r="AA178" s="7">
        <v>2.4688918590545654</v>
      </c>
      <c r="AB178" s="7">
        <v>2.649200201034546</v>
      </c>
      <c r="AC178" s="7">
        <v>2.7904767990112305</v>
      </c>
      <c r="AD178" s="7">
        <v>2.901170492172241</v>
      </c>
      <c r="AE178" s="7">
        <v>2.9879019260406494</v>
      </c>
      <c r="AF178" s="7">
        <v>3.0558583736419678</v>
      </c>
      <c r="AG178" s="7">
        <v>3.1091039180755615</v>
      </c>
      <c r="AH178" s="7">
        <v>3.1508233547210693</v>
      </c>
      <c r="AI178" s="7">
        <v>3.18351149559021</v>
      </c>
      <c r="AK178" s="8">
        <v>176</v>
      </c>
      <c r="AL178" s="7">
        <v>0.10187549144029617</v>
      </c>
      <c r="AM178" s="7">
        <v>0.20315733551979065</v>
      </c>
      <c r="AN178" s="7">
        <v>0.3055911064147949</v>
      </c>
      <c r="AO178" s="7">
        <v>0.40841802954673767</v>
      </c>
      <c r="AP178" s="7">
        <v>0.5114304423332214</v>
      </c>
      <c r="AQ178" s="7">
        <v>0.6126094460487366</v>
      </c>
      <c r="AR178" s="7">
        <v>0.7115311026573181</v>
      </c>
      <c r="AS178" s="7">
        <v>0.8077915906906128</v>
      </c>
      <c r="AT178" s="7">
        <v>0.9005082845687866</v>
      </c>
      <c r="AU178" s="7">
        <v>0.9899144768714905</v>
      </c>
      <c r="AV178" s="7">
        <v>1.0762012004852295</v>
      </c>
      <c r="AW178" s="7">
        <v>1.159660816192627</v>
      </c>
      <c r="AX178" s="7">
        <v>1.2396488189697266</v>
      </c>
      <c r="AY178" s="7">
        <v>1.3169718980789185</v>
      </c>
      <c r="AZ178" s="7">
        <v>1.3915081024169922</v>
      </c>
      <c r="BA178" s="7">
        <v>1.4631272554397583</v>
      </c>
      <c r="BB178" s="7">
        <v>1.5316369533538818</v>
      </c>
      <c r="BC178" s="7">
        <v>1.5972845554351807</v>
      </c>
      <c r="BD178" s="7">
        <v>1.6603364944458008</v>
      </c>
      <c r="BE178" s="7">
        <v>1.720798373222351</v>
      </c>
      <c r="BF178" s="7">
        <v>1.7789466381072998</v>
      </c>
      <c r="BG178" s="7">
        <v>1.834325909614563</v>
      </c>
      <c r="BH178" s="7">
        <v>1.8870680332183838</v>
      </c>
      <c r="BI178" s="7">
        <v>1.9372986555099487</v>
      </c>
      <c r="BJ178" s="7">
        <v>1.9851372241973877</v>
      </c>
      <c r="BK178" s="7">
        <v>2.192253828048706</v>
      </c>
      <c r="BL178" s="7">
        <v>2.354534864425659</v>
      </c>
      <c r="BM178" s="7">
        <v>2.481686592102051</v>
      </c>
      <c r="BN178" s="7">
        <v>2.581313371658325</v>
      </c>
      <c r="BO178" s="7">
        <v>2.6593732833862305</v>
      </c>
      <c r="BP178" s="7">
        <v>2.7205355167388916</v>
      </c>
      <c r="BQ178" s="7">
        <v>2.7684574127197266</v>
      </c>
      <c r="BR178" s="7">
        <v>2.8060057163238525</v>
      </c>
      <c r="BS178" s="7">
        <v>2.835425853729248</v>
      </c>
    </row>
    <row r="179" spans="1:71" ht="12.75">
      <c r="A179" s="405" t="s">
        <v>148</v>
      </c>
      <c r="B179" s="7">
        <v>0.1162271574139595</v>
      </c>
      <c r="C179" s="7">
        <v>0.23131811618804932</v>
      </c>
      <c r="D179" s="7">
        <v>0.3467452824115753</v>
      </c>
      <c r="E179" s="7">
        <v>0.46143895387649536</v>
      </c>
      <c r="F179" s="7">
        <v>0.5755188465118408</v>
      </c>
      <c r="G179" s="7">
        <v>0.6875043511390686</v>
      </c>
      <c r="H179" s="7">
        <v>0.7250682711601257</v>
      </c>
      <c r="I179" s="7">
        <v>0.9029819369316101</v>
      </c>
      <c r="J179" s="7">
        <v>1.0051088333129883</v>
      </c>
      <c r="K179" s="7">
        <v>1.1035577058792114</v>
      </c>
      <c r="L179" s="7">
        <v>1.0948525667190552</v>
      </c>
      <c r="M179" s="7">
        <v>1.2898515462875366</v>
      </c>
      <c r="N179" s="7">
        <v>1.3775835037231445</v>
      </c>
      <c r="O179" s="7">
        <v>1.4621386528015137</v>
      </c>
      <c r="P179" s="7">
        <v>1.5435569286346436</v>
      </c>
      <c r="Q179" s="7">
        <v>1.62152099609375</v>
      </c>
      <c r="R179" s="7">
        <v>1.69622004032135</v>
      </c>
      <c r="S179" s="7">
        <v>1.7678121328353882</v>
      </c>
      <c r="T179" s="7">
        <v>1.836471676826477</v>
      </c>
      <c r="U179" s="7">
        <v>1.9022129774093628</v>
      </c>
      <c r="V179" s="7">
        <v>1.965162754058838</v>
      </c>
      <c r="W179" s="7">
        <v>2.0251150131225586</v>
      </c>
      <c r="X179" s="7">
        <v>2.082212448120117</v>
      </c>
      <c r="Y179" s="7">
        <v>2.1365909576416016</v>
      </c>
      <c r="Z179" s="7">
        <v>2.1883797645568848</v>
      </c>
      <c r="AA179" s="7">
        <v>2.4125990867614746</v>
      </c>
      <c r="AB179" s="7">
        <v>2.5882809162139893</v>
      </c>
      <c r="AC179" s="7">
        <v>2.7259323596954346</v>
      </c>
      <c r="AD179" s="7">
        <v>2.8337857723236084</v>
      </c>
      <c r="AE179" s="7">
        <v>2.9182915687561035</v>
      </c>
      <c r="AF179" s="7">
        <v>2.984504222869873</v>
      </c>
      <c r="AG179" s="7">
        <v>3.036383628845215</v>
      </c>
      <c r="AH179" s="7">
        <v>3.0770325660705566</v>
      </c>
      <c r="AI179" s="7">
        <v>3.108881950378418</v>
      </c>
      <c r="AK179" s="8">
        <v>177</v>
      </c>
      <c r="AL179" s="7">
        <v>0.09909392148256302</v>
      </c>
      <c r="AM179" s="7">
        <v>0.1978675127029419</v>
      </c>
      <c r="AN179" s="7">
        <v>0.29775431752204895</v>
      </c>
      <c r="AO179" s="7">
        <v>0.3976476788520813</v>
      </c>
      <c r="AP179" s="7">
        <v>0.4976319968700409</v>
      </c>
      <c r="AQ179" s="7">
        <v>0.5961931943893433</v>
      </c>
      <c r="AR179" s="7">
        <v>0.6927255392074585</v>
      </c>
      <c r="AS179" s="7">
        <v>0.7867094278335571</v>
      </c>
      <c r="AT179" s="7">
        <v>0.8772398233413696</v>
      </c>
      <c r="AU179" s="7">
        <v>0.9646444916725159</v>
      </c>
      <c r="AV179" s="7">
        <v>1.04886794090271</v>
      </c>
      <c r="AW179" s="7">
        <v>1.1304025650024414</v>
      </c>
      <c r="AX179" s="7">
        <v>1.2085940837860107</v>
      </c>
      <c r="AY179" s="7">
        <v>1.2840631008148193</v>
      </c>
      <c r="AZ179" s="7">
        <v>1.356827974319458</v>
      </c>
      <c r="BA179" s="7">
        <v>1.4265506267547607</v>
      </c>
      <c r="BB179" s="7">
        <v>1.4934006929397583</v>
      </c>
      <c r="BC179" s="7">
        <v>1.557517647743225</v>
      </c>
      <c r="BD179" s="7">
        <v>1.6190578937530518</v>
      </c>
      <c r="BE179" s="7">
        <v>1.6780189275741577</v>
      </c>
      <c r="BF179" s="7">
        <v>1.7345114946365356</v>
      </c>
      <c r="BG179" s="7">
        <v>1.788313865661621</v>
      </c>
      <c r="BH179" s="7">
        <v>1.8395541906356812</v>
      </c>
      <c r="BI179" s="7">
        <v>1.8883546590805054</v>
      </c>
      <c r="BJ179" s="7">
        <v>1.934831142425537</v>
      </c>
      <c r="BK179" s="7">
        <v>2.1360504627227783</v>
      </c>
      <c r="BL179" s="7">
        <v>2.293710947036743</v>
      </c>
      <c r="BM179" s="7">
        <v>2.4172420501708984</v>
      </c>
      <c r="BN179" s="7">
        <v>2.5140321254730225</v>
      </c>
      <c r="BO179" s="7">
        <v>2.589869499206543</v>
      </c>
      <c r="BP179" s="7">
        <v>2.649290084838867</v>
      </c>
      <c r="BQ179" s="7">
        <v>2.695847749710083</v>
      </c>
      <c r="BR179" s="7">
        <v>2.7323267459869385</v>
      </c>
      <c r="BS179" s="7">
        <v>2.760909080505371</v>
      </c>
    </row>
    <row r="180" spans="1:71" ht="12.75">
      <c r="A180" s="405" t="s">
        <v>149</v>
      </c>
      <c r="B180" s="7">
        <v>0.1177845299243927</v>
      </c>
      <c r="C180" s="7">
        <v>0.23421916365623474</v>
      </c>
      <c r="D180" s="7">
        <v>0.35003548860549927</v>
      </c>
      <c r="E180" s="7">
        <v>0.4643838405609131</v>
      </c>
      <c r="F180" s="7">
        <v>0.5782058835029602</v>
      </c>
      <c r="G180" s="7">
        <v>0.6898924112319946</v>
      </c>
      <c r="H180" s="7">
        <v>0.7250682711601257</v>
      </c>
      <c r="I180" s="7">
        <v>0.9047344923019409</v>
      </c>
      <c r="J180" s="7">
        <v>1.006704330444336</v>
      </c>
      <c r="K180" s="7">
        <v>1.1050913333892822</v>
      </c>
      <c r="L180" s="7">
        <v>1.0946677923202515</v>
      </c>
      <c r="M180" s="7">
        <v>1.2915562391281128</v>
      </c>
      <c r="N180" s="7">
        <v>1.3792619705200195</v>
      </c>
      <c r="O180" s="7">
        <v>1.4639489650726318</v>
      </c>
      <c r="P180" s="7">
        <v>1.5454082489013672</v>
      </c>
      <c r="Q180" s="7">
        <v>1.6234108209609985</v>
      </c>
      <c r="R180" s="7">
        <v>1.6981383562088013</v>
      </c>
      <c r="S180" s="7">
        <v>1.769718050956726</v>
      </c>
      <c r="T180" s="7">
        <v>1.8384312391281128</v>
      </c>
      <c r="U180" s="7">
        <v>1.9043089151382446</v>
      </c>
      <c r="V180" s="7">
        <v>1.967268705368042</v>
      </c>
      <c r="W180" s="7">
        <v>2.0272302627563477</v>
      </c>
      <c r="X180" s="7">
        <v>2.084336757659912</v>
      </c>
      <c r="Y180" s="7">
        <v>2.138723611831665</v>
      </c>
      <c r="Z180" s="7">
        <v>2.190520763397217</v>
      </c>
      <c r="AA180" s="7">
        <v>2.4147753715515137</v>
      </c>
      <c r="AB180" s="7">
        <v>2.590484619140625</v>
      </c>
      <c r="AC180" s="7">
        <v>2.7281575202941895</v>
      </c>
      <c r="AD180" s="7">
        <v>2.8360278606414795</v>
      </c>
      <c r="AE180" s="7">
        <v>2.9205470085144043</v>
      </c>
      <c r="AF180" s="7">
        <v>2.9867701530456543</v>
      </c>
      <c r="AG180" s="7">
        <v>3.0386574268341064</v>
      </c>
      <c r="AH180" s="7">
        <v>3.079312562942505</v>
      </c>
      <c r="AI180" s="7">
        <v>3.1111669540405273</v>
      </c>
      <c r="AK180" s="8">
        <v>178</v>
      </c>
      <c r="AL180" s="7">
        <v>0.10066863894462585</v>
      </c>
      <c r="AM180" s="7">
        <v>0.20080241560935974</v>
      </c>
      <c r="AN180" s="7">
        <v>0.301094114780426</v>
      </c>
      <c r="AO180" s="7">
        <v>0.40065711736679077</v>
      </c>
      <c r="AP180" s="7">
        <v>0.5003979206085205</v>
      </c>
      <c r="AQ180" s="7">
        <v>0.5986736416816711</v>
      </c>
      <c r="AR180" s="7">
        <v>0.6946911215782166</v>
      </c>
      <c r="AS180" s="7">
        <v>0.7885795831680298</v>
      </c>
      <c r="AT180" s="7">
        <v>0.8789647221565247</v>
      </c>
      <c r="AU180" s="7">
        <v>0.9663186073303223</v>
      </c>
      <c r="AV180" s="7">
        <v>1.0507011413574219</v>
      </c>
      <c r="AW180" s="7">
        <v>1.1322685480117798</v>
      </c>
      <c r="AX180" s="7">
        <v>1.2104436159133911</v>
      </c>
      <c r="AY180" s="7">
        <v>1.2860536575317383</v>
      </c>
      <c r="AZ180" s="7">
        <v>1.3588682413101196</v>
      </c>
      <c r="BA180" s="7">
        <v>1.4286377429962158</v>
      </c>
      <c r="BB180" s="7">
        <v>1.4955241680145264</v>
      </c>
      <c r="BC180" s="7">
        <v>1.5596363544464111</v>
      </c>
      <c r="BD180" s="7">
        <v>1.6212375164031982</v>
      </c>
      <c r="BE180" s="7">
        <v>1.6803419589996338</v>
      </c>
      <c r="BF180" s="7">
        <v>1.7368508577346802</v>
      </c>
      <c r="BG180" s="7">
        <v>1.7906688451766968</v>
      </c>
      <c r="BH180" s="7">
        <v>1.8419240713119507</v>
      </c>
      <c r="BI180" s="7">
        <v>1.890738606452942</v>
      </c>
      <c r="BJ180" s="7">
        <v>1.9372286796569824</v>
      </c>
      <c r="BK180" s="7">
        <v>2.1385061740875244</v>
      </c>
      <c r="BL180" s="7">
        <v>2.2962124347686768</v>
      </c>
      <c r="BM180" s="7">
        <v>2.4197795391082764</v>
      </c>
      <c r="BN180" s="7">
        <v>2.5165975093841553</v>
      </c>
      <c r="BO180" s="7">
        <v>2.5924570560455322</v>
      </c>
      <c r="BP180" s="7">
        <v>2.651895046234131</v>
      </c>
      <c r="BQ180" s="7">
        <v>2.6984660625457764</v>
      </c>
      <c r="BR180" s="7">
        <v>2.7349557876586914</v>
      </c>
      <c r="BS180" s="7">
        <v>2.7635464668273926</v>
      </c>
    </row>
    <row r="181" spans="1:71" ht="12.75">
      <c r="A181" s="405" t="s">
        <v>150</v>
      </c>
      <c r="B181" s="7">
        <v>0.10916897654533386</v>
      </c>
      <c r="C181" s="7">
        <v>0.2175581008195877</v>
      </c>
      <c r="D181" s="7">
        <v>0.3268100619316101</v>
      </c>
      <c r="E181" s="7">
        <v>0.43566974997520447</v>
      </c>
      <c r="F181" s="7">
        <v>0.5441566109657288</v>
      </c>
      <c r="G181" s="7">
        <v>0.650957465171814</v>
      </c>
      <c r="H181" s="7">
        <v>0.7249435782432556</v>
      </c>
      <c r="I181" s="7">
        <v>0.8571876883506775</v>
      </c>
      <c r="J181" s="7">
        <v>0.9551268219947815</v>
      </c>
      <c r="K181" s="7">
        <v>1.0496242046356201</v>
      </c>
      <c r="L181" s="7">
        <v>1.094584345817566</v>
      </c>
      <c r="M181" s="7">
        <v>1.228580355644226</v>
      </c>
      <c r="N181" s="7">
        <v>1.313036561012268</v>
      </c>
      <c r="O181" s="7">
        <v>1.3943712711334229</v>
      </c>
      <c r="P181" s="7">
        <v>1.472806692123413</v>
      </c>
      <c r="Q181" s="7">
        <v>1.5479148626327515</v>
      </c>
      <c r="R181" s="7">
        <v>1.619925618171692</v>
      </c>
      <c r="S181" s="7">
        <v>1.6889787912368774</v>
      </c>
      <c r="T181" s="7">
        <v>1.755180835723877</v>
      </c>
      <c r="U181" s="7">
        <v>1.81858491897583</v>
      </c>
      <c r="V181" s="7">
        <v>1.8794282674789429</v>
      </c>
      <c r="W181" s="7">
        <v>1.937374234199524</v>
      </c>
      <c r="X181" s="7">
        <v>1.992560863494873</v>
      </c>
      <c r="Y181" s="7">
        <v>2.045119524002075</v>
      </c>
      <c r="Z181" s="7">
        <v>2.0951755046844482</v>
      </c>
      <c r="AA181" s="7">
        <v>2.3118913173675537</v>
      </c>
      <c r="AB181" s="7">
        <v>2.481694221496582</v>
      </c>
      <c r="AC181" s="7">
        <v>2.614738941192627</v>
      </c>
      <c r="AD181" s="7">
        <v>2.7189829349517822</v>
      </c>
      <c r="AE181" s="7">
        <v>2.800661087036133</v>
      </c>
      <c r="AF181" s="7">
        <v>2.8646581172943115</v>
      </c>
      <c r="AG181" s="7">
        <v>2.9148013591766357</v>
      </c>
      <c r="AH181" s="7">
        <v>2.954089879989624</v>
      </c>
      <c r="AI181" s="7">
        <v>2.9848735332489014</v>
      </c>
      <c r="AK181" s="8">
        <v>179</v>
      </c>
      <c r="AL181" s="7">
        <v>0.09203442186117172</v>
      </c>
      <c r="AM181" s="7">
        <v>0.18410491943359375</v>
      </c>
      <c r="AN181" s="7">
        <v>0.2778153419494629</v>
      </c>
      <c r="AO181" s="7">
        <v>0.37187352776527405</v>
      </c>
      <c r="AP181" s="7">
        <v>0.4662637710571289</v>
      </c>
      <c r="AQ181" s="7">
        <v>0.5596392750740051</v>
      </c>
      <c r="AR181" s="7">
        <v>0.6515043377876282</v>
      </c>
      <c r="AS181" s="7">
        <v>0.7409062385559082</v>
      </c>
      <c r="AT181" s="7">
        <v>0.8272479772567749</v>
      </c>
      <c r="AU181" s="7">
        <v>0.910700261592865</v>
      </c>
      <c r="AV181" s="7">
        <v>0.9911166429519653</v>
      </c>
      <c r="AW181" s="7">
        <v>1.0691190958023071</v>
      </c>
      <c r="AX181" s="7">
        <v>1.1440341472625732</v>
      </c>
      <c r="AY181" s="7">
        <v>1.2162820100784302</v>
      </c>
      <c r="AZ181" s="7">
        <v>1.286063313484192</v>
      </c>
      <c r="BA181" s="7">
        <v>1.3529294729232788</v>
      </c>
      <c r="BB181" s="7">
        <v>1.417090654373169</v>
      </c>
      <c r="BC181" s="7">
        <v>1.4786680936813354</v>
      </c>
      <c r="BD181" s="7">
        <v>1.5377503633499146</v>
      </c>
      <c r="BE181" s="7">
        <v>1.5943737030029297</v>
      </c>
      <c r="BF181" s="7">
        <v>1.648759126663208</v>
      </c>
      <c r="BG181" s="7">
        <v>1.7005548477172852</v>
      </c>
      <c r="BH181" s="7">
        <v>1.749884009361267</v>
      </c>
      <c r="BI181" s="7">
        <v>1.7968642711639404</v>
      </c>
      <c r="BJ181" s="7">
        <v>1.8416072130203247</v>
      </c>
      <c r="BK181" s="7">
        <v>2.0353212356567383</v>
      </c>
      <c r="BL181" s="7">
        <v>2.187101364135742</v>
      </c>
      <c r="BM181" s="7">
        <v>2.3060250282287598</v>
      </c>
      <c r="BN181" s="7">
        <v>2.399204730987549</v>
      </c>
      <c r="BO181" s="7">
        <v>2.4722135066986084</v>
      </c>
      <c r="BP181" s="7">
        <v>2.5294179916381836</v>
      </c>
      <c r="BQ181" s="7">
        <v>2.5742390155792236</v>
      </c>
      <c r="BR181" s="7">
        <v>2.6093575954437256</v>
      </c>
      <c r="BS181" s="7">
        <v>2.636873722076416</v>
      </c>
    </row>
    <row r="182" spans="1:71" ht="12.75">
      <c r="A182" s="405" t="s">
        <v>151</v>
      </c>
      <c r="B182" s="7">
        <v>0.10402830690145493</v>
      </c>
      <c r="C182" s="7">
        <v>0.20778629183769226</v>
      </c>
      <c r="D182" s="7">
        <v>0.31422245502471924</v>
      </c>
      <c r="E182" s="7">
        <v>0.4221879541873932</v>
      </c>
      <c r="F182" s="7">
        <v>0.5298436284065247</v>
      </c>
      <c r="G182" s="7">
        <v>0.6353990435600281</v>
      </c>
      <c r="H182" s="7">
        <v>0.724853515625</v>
      </c>
      <c r="I182" s="7">
        <v>0.8373289704322815</v>
      </c>
      <c r="J182" s="7">
        <v>0.9323122501373291</v>
      </c>
      <c r="K182" s="7">
        <v>1.0234873294830322</v>
      </c>
      <c r="L182" s="7">
        <v>1.094584345817566</v>
      </c>
      <c r="M182" s="7">
        <v>1.195429801940918</v>
      </c>
      <c r="N182" s="7">
        <v>1.276172399520874</v>
      </c>
      <c r="O182" s="7">
        <v>1.3540925979614258</v>
      </c>
      <c r="P182" s="7">
        <v>1.4291517734527588</v>
      </c>
      <c r="Q182" s="7">
        <v>1.5011714696884155</v>
      </c>
      <c r="R182" s="7">
        <v>1.5699924230575562</v>
      </c>
      <c r="S182" s="7">
        <v>1.6359981298446655</v>
      </c>
      <c r="T182" s="7">
        <v>1.6993130445480347</v>
      </c>
      <c r="U182" s="7">
        <v>1.7597628831863403</v>
      </c>
      <c r="V182" s="7">
        <v>1.8176136016845703</v>
      </c>
      <c r="W182" s="7">
        <v>1.8727095127105713</v>
      </c>
      <c r="X182" s="7">
        <v>1.9251817464828491</v>
      </c>
      <c r="Y182" s="7">
        <v>1.9751553535461426</v>
      </c>
      <c r="Z182" s="7">
        <v>2.022749185562134</v>
      </c>
      <c r="AA182" s="7">
        <v>2.2288060188293457</v>
      </c>
      <c r="AB182" s="7">
        <v>2.390256881713867</v>
      </c>
      <c r="AC182" s="7">
        <v>2.5167579650878906</v>
      </c>
      <c r="AD182" s="7">
        <v>2.615874767303467</v>
      </c>
      <c r="AE182" s="7">
        <v>2.693535327911377</v>
      </c>
      <c r="AF182" s="7">
        <v>2.754384756088257</v>
      </c>
      <c r="AG182" s="7">
        <v>2.8020615577697754</v>
      </c>
      <c r="AH182" s="7">
        <v>2.8394176959991455</v>
      </c>
      <c r="AI182" s="7">
        <v>2.868687391281128</v>
      </c>
      <c r="AK182" s="8">
        <v>180</v>
      </c>
      <c r="AL182" s="7">
        <v>0.08685088902711868</v>
      </c>
      <c r="AM182" s="7">
        <v>0.17424942553043365</v>
      </c>
      <c r="AN182" s="7">
        <v>0.26510515809059143</v>
      </c>
      <c r="AO182" s="7">
        <v>0.35823217034339905</v>
      </c>
      <c r="AP182" s="7">
        <v>0.45175591111183167</v>
      </c>
      <c r="AQ182" s="7">
        <v>0.5438523888587952</v>
      </c>
      <c r="AR182" s="7">
        <v>0.6336590051651001</v>
      </c>
      <c r="AS182" s="7">
        <v>0.7207565903663635</v>
      </c>
      <c r="AT182" s="7">
        <v>0.804113507270813</v>
      </c>
      <c r="AU182" s="7">
        <v>0.8842158317565918</v>
      </c>
      <c r="AV182" s="7">
        <v>0.9610885381698608</v>
      </c>
      <c r="AW182" s="7">
        <v>1.035569667816162</v>
      </c>
      <c r="AX182" s="7">
        <v>1.1067471504211426</v>
      </c>
      <c r="AY182" s="7">
        <v>1.1755577325820923</v>
      </c>
      <c r="AZ182" s="7">
        <v>1.241941213607788</v>
      </c>
      <c r="BA182" s="7">
        <v>1.305698275566101</v>
      </c>
      <c r="BB182" s="7">
        <v>1.3666499853134155</v>
      </c>
      <c r="BC182" s="7">
        <v>1.4251612424850464</v>
      </c>
      <c r="BD182" s="7">
        <v>1.4813385009765625</v>
      </c>
      <c r="BE182" s="7">
        <v>1.534990668296814</v>
      </c>
      <c r="BF182" s="7">
        <v>1.5863673686981201</v>
      </c>
      <c r="BG182" s="7">
        <v>1.6352976560592651</v>
      </c>
      <c r="BH182" s="7">
        <v>1.6818978786468506</v>
      </c>
      <c r="BI182" s="7">
        <v>1.7262790203094482</v>
      </c>
      <c r="BJ182" s="7">
        <v>1.7685467004776</v>
      </c>
      <c r="BK182" s="7">
        <v>1.951543927192688</v>
      </c>
      <c r="BL182" s="7">
        <v>2.0949270725250244</v>
      </c>
      <c r="BM182" s="7">
        <v>2.2072715759277344</v>
      </c>
      <c r="BN182" s="7">
        <v>2.2952966690063477</v>
      </c>
      <c r="BO182" s="7">
        <v>2.3642663955688477</v>
      </c>
      <c r="BP182" s="7">
        <v>2.4183061122894287</v>
      </c>
      <c r="BQ182" s="7">
        <v>2.4606475830078125</v>
      </c>
      <c r="BR182" s="7">
        <v>2.493823289871216</v>
      </c>
      <c r="BS182" s="7">
        <v>2.519817352294922</v>
      </c>
    </row>
    <row r="183" spans="1:71" ht="12.75">
      <c r="A183" s="405" t="s">
        <v>152</v>
      </c>
      <c r="B183" s="7">
        <v>0.12688574194908142</v>
      </c>
      <c r="C183" s="7">
        <v>0.25248071551322937</v>
      </c>
      <c r="D183" s="7">
        <v>0.38004031777381897</v>
      </c>
      <c r="E183" s="7">
        <v>0.5081742405891418</v>
      </c>
      <c r="F183" s="7">
        <v>0.6350575089454651</v>
      </c>
      <c r="G183" s="7">
        <v>0.7585928440093994</v>
      </c>
      <c r="H183" s="7">
        <v>0.7242897152900696</v>
      </c>
      <c r="I183" s="7">
        <v>0.9952654242515564</v>
      </c>
      <c r="J183" s="7">
        <v>1.1065878868103027</v>
      </c>
      <c r="K183" s="7">
        <v>1.2135119438171387</v>
      </c>
      <c r="L183" s="7">
        <v>1.093977451324463</v>
      </c>
      <c r="M183" s="7">
        <v>1.4156019687652588</v>
      </c>
      <c r="N183" s="7">
        <v>1.5104265213012695</v>
      </c>
      <c r="O183" s="7">
        <v>1.6014660596847534</v>
      </c>
      <c r="P183" s="7">
        <v>1.6889111995697021</v>
      </c>
      <c r="Q183" s="7">
        <v>1.7724627256393433</v>
      </c>
      <c r="R183" s="7">
        <v>1.8525787591934204</v>
      </c>
      <c r="S183" s="7">
        <v>1.9293009042739868</v>
      </c>
      <c r="T183" s="7">
        <v>2.0026748180389404</v>
      </c>
      <c r="U183" s="7">
        <v>2.072324275970459</v>
      </c>
      <c r="V183" s="7">
        <v>2.1392922401428223</v>
      </c>
      <c r="W183" s="7">
        <v>2.203071355819702</v>
      </c>
      <c r="X183" s="7">
        <v>2.2638134956359863</v>
      </c>
      <c r="Y183" s="7">
        <v>2.3216631412506104</v>
      </c>
      <c r="Z183" s="7">
        <v>2.376757860183716</v>
      </c>
      <c r="AA183" s="7">
        <v>2.6152896881103516</v>
      </c>
      <c r="AB183" s="7">
        <v>2.802185535430908</v>
      </c>
      <c r="AC183" s="7">
        <v>2.9486236572265625</v>
      </c>
      <c r="AD183" s="7">
        <v>3.063361644744873</v>
      </c>
      <c r="AE183" s="7">
        <v>3.15326189994812</v>
      </c>
      <c r="AF183" s="7">
        <v>3.223701000213623</v>
      </c>
      <c r="AG183" s="7">
        <v>3.2788920402526855</v>
      </c>
      <c r="AH183" s="7">
        <v>3.3221359252929688</v>
      </c>
      <c r="AI183" s="7">
        <v>3.356018543243408</v>
      </c>
      <c r="AK183" s="8">
        <v>181</v>
      </c>
      <c r="AL183" s="7">
        <v>0.10971317440271378</v>
      </c>
      <c r="AM183" s="7">
        <v>0.21895332634449005</v>
      </c>
      <c r="AN183" s="7">
        <v>0.33093690872192383</v>
      </c>
      <c r="AO183" s="7">
        <v>0.44423648715019226</v>
      </c>
      <c r="AP183" s="7">
        <v>0.5569918155670166</v>
      </c>
      <c r="AQ183" s="7">
        <v>0.6670719981193542</v>
      </c>
      <c r="AR183" s="7">
        <v>0.7748814821243286</v>
      </c>
      <c r="AS183" s="7">
        <v>0.8787259459495544</v>
      </c>
      <c r="AT183" s="7">
        <v>0.9784253239631653</v>
      </c>
      <c r="AU183" s="7">
        <v>1.07427978515625</v>
      </c>
      <c r="AV183" s="7">
        <v>1.1665282249450684</v>
      </c>
      <c r="AW183" s="7">
        <v>1.2557868957519531</v>
      </c>
      <c r="AX183" s="7">
        <v>1.3410491943359375</v>
      </c>
      <c r="AY183" s="7">
        <v>1.4229817390441895</v>
      </c>
      <c r="AZ183" s="7">
        <v>1.501753568649292</v>
      </c>
      <c r="BA183" s="7">
        <v>1.5770448446273804</v>
      </c>
      <c r="BB183" s="7">
        <v>1.6492938995361328</v>
      </c>
      <c r="BC183" s="7">
        <v>1.718523621559143</v>
      </c>
      <c r="BD183" s="7">
        <v>1.7847620248794556</v>
      </c>
      <c r="BE183" s="7">
        <v>1.8476155996322632</v>
      </c>
      <c r="BF183" s="7">
        <v>1.908111572265625</v>
      </c>
      <c r="BG183" s="7">
        <v>1.9657267332077026</v>
      </c>
      <c r="BH183" s="7">
        <v>2.0205984115600586</v>
      </c>
      <c r="BI183" s="7">
        <v>2.072857141494751</v>
      </c>
      <c r="BJ183" s="7">
        <v>2.1226272583007812</v>
      </c>
      <c r="BK183" s="7">
        <v>2.3381059169769287</v>
      </c>
      <c r="BL183" s="7">
        <v>2.50693941116333</v>
      </c>
      <c r="BM183" s="7">
        <v>2.6392247676849365</v>
      </c>
      <c r="BN183" s="7">
        <v>2.7428739070892334</v>
      </c>
      <c r="BO183" s="7">
        <v>2.8240857124328613</v>
      </c>
      <c r="BP183" s="7">
        <v>2.8877172470092773</v>
      </c>
      <c r="BQ183" s="7">
        <v>2.9375743865966797</v>
      </c>
      <c r="BR183" s="7">
        <v>2.9766385555267334</v>
      </c>
      <c r="BS183" s="7">
        <v>3.007246494293213</v>
      </c>
    </row>
    <row r="184" spans="1:71" ht="12.75">
      <c r="A184" s="405" t="s">
        <v>153</v>
      </c>
      <c r="B184" s="7">
        <v>0.10380556434392929</v>
      </c>
      <c r="C184" s="7">
        <v>0.20709529519081116</v>
      </c>
      <c r="D184" s="7">
        <v>0.311598002910614</v>
      </c>
      <c r="E184" s="7">
        <v>0.41611722111701965</v>
      </c>
      <c r="F184" s="7">
        <v>0.5205309987068176</v>
      </c>
      <c r="G184" s="7">
        <v>0.623262882232666</v>
      </c>
      <c r="H184" s="7">
        <v>0.7240872383117676</v>
      </c>
      <c r="I184" s="7">
        <v>0.8213726878166199</v>
      </c>
      <c r="J184" s="7">
        <v>0.9153315424919128</v>
      </c>
      <c r="K184" s="7">
        <v>1.0059444904327393</v>
      </c>
      <c r="L184" s="7">
        <v>1.0932446718215942</v>
      </c>
      <c r="M184" s="7">
        <v>1.177639365196228</v>
      </c>
      <c r="N184" s="7">
        <v>1.2585417032241821</v>
      </c>
      <c r="O184" s="7">
        <v>1.3365923166275024</v>
      </c>
      <c r="P184" s="7">
        <v>1.4118016958236694</v>
      </c>
      <c r="Q184" s="7">
        <v>1.483852505683899</v>
      </c>
      <c r="R184" s="7">
        <v>1.5528916120529175</v>
      </c>
      <c r="S184" s="7">
        <v>1.619088053703308</v>
      </c>
      <c r="T184" s="7">
        <v>1.682603120803833</v>
      </c>
      <c r="U184" s="7">
        <v>1.74338960647583</v>
      </c>
      <c r="V184" s="7">
        <v>1.8016611337661743</v>
      </c>
      <c r="W184" s="7">
        <v>1.8571577072143555</v>
      </c>
      <c r="X184" s="7">
        <v>1.910011649131775</v>
      </c>
      <c r="Y184" s="7">
        <v>1.9603487253189087</v>
      </c>
      <c r="Z184" s="7">
        <v>2.008288621902466</v>
      </c>
      <c r="AA184" s="7">
        <v>2.21584415435791</v>
      </c>
      <c r="AB184" s="7">
        <v>2.378469228744507</v>
      </c>
      <c r="AC184" s="7">
        <v>2.505890369415283</v>
      </c>
      <c r="AD184" s="7">
        <v>2.6057281494140625</v>
      </c>
      <c r="AE184" s="7">
        <v>2.6839535236358643</v>
      </c>
      <c r="AF184" s="7">
        <v>2.7452454566955566</v>
      </c>
      <c r="AG184" s="7">
        <v>2.793269157409668</v>
      </c>
      <c r="AH184" s="7">
        <v>2.8308968544006348</v>
      </c>
      <c r="AI184" s="7">
        <v>2.860379457473755</v>
      </c>
      <c r="AK184" s="8">
        <v>182</v>
      </c>
      <c r="AL184" s="7">
        <v>0.08666817843914032</v>
      </c>
      <c r="AM184" s="7">
        <v>0.17363658547401428</v>
      </c>
      <c r="AN184" s="7">
        <v>0.26259517669677734</v>
      </c>
      <c r="AO184" s="7">
        <v>0.352310448884964</v>
      </c>
      <c r="AP184" s="7">
        <v>0.4426252543926239</v>
      </c>
      <c r="AQ184" s="7">
        <v>0.5319295525550842</v>
      </c>
      <c r="AR184" s="7">
        <v>0.6195994019508362</v>
      </c>
      <c r="AS184" s="7">
        <v>0.7050719261169434</v>
      </c>
      <c r="AT184" s="7">
        <v>0.787431538105011</v>
      </c>
      <c r="AU184" s="7">
        <v>0.8669975399971008</v>
      </c>
      <c r="AV184" s="7">
        <v>0.9437352418899536</v>
      </c>
      <c r="AW184" s="7">
        <v>1.0181517601013184</v>
      </c>
      <c r="AX184" s="7">
        <v>1.0895112752914429</v>
      </c>
      <c r="AY184" s="7">
        <v>1.1584736108779907</v>
      </c>
      <c r="AZ184" s="7">
        <v>1.225027322769165</v>
      </c>
      <c r="BA184" s="7">
        <v>1.2888346910476685</v>
      </c>
      <c r="BB184" s="7">
        <v>1.3500231504440308</v>
      </c>
      <c r="BC184" s="7">
        <v>1.4087425470352173</v>
      </c>
      <c r="BD184" s="7">
        <v>1.4651365280151367</v>
      </c>
      <c r="BE184" s="7">
        <v>1.5191411972045898</v>
      </c>
      <c r="BF184" s="7">
        <v>1.5709537267684937</v>
      </c>
      <c r="BG184" s="7">
        <v>1.620298981666565</v>
      </c>
      <c r="BH184" s="7">
        <v>1.6672945022583008</v>
      </c>
      <c r="BI184" s="7">
        <v>1.7120521068572998</v>
      </c>
      <c r="BJ184" s="7">
        <v>1.75467848777771</v>
      </c>
      <c r="BK184" s="7">
        <v>1.9392280578613281</v>
      </c>
      <c r="BL184" s="7">
        <v>2.083827495574951</v>
      </c>
      <c r="BM184" s="7">
        <v>2.19712495803833</v>
      </c>
      <c r="BN184" s="7">
        <v>2.2858965396881104</v>
      </c>
      <c r="BO184" s="7">
        <v>2.3554513454437256</v>
      </c>
      <c r="BP184" s="7">
        <v>2.40994930267334</v>
      </c>
      <c r="BQ184" s="7">
        <v>2.4526498317718506</v>
      </c>
      <c r="BR184" s="7">
        <v>2.486107110977173</v>
      </c>
      <c r="BS184" s="7">
        <v>2.5123214721679688</v>
      </c>
    </row>
    <row r="185" spans="1:71" ht="12.75">
      <c r="A185" s="405" t="s">
        <v>154</v>
      </c>
      <c r="B185" s="7">
        <v>0.10502059012651443</v>
      </c>
      <c r="C185" s="7">
        <v>0.2094796597957611</v>
      </c>
      <c r="D185" s="7">
        <v>0.3150109052658081</v>
      </c>
      <c r="E185" s="7">
        <v>0.4205002784729004</v>
      </c>
      <c r="F185" s="7">
        <v>0.5258270502090454</v>
      </c>
      <c r="G185" s="7">
        <v>0.6294609308242798</v>
      </c>
      <c r="H185" s="7">
        <v>0.7238098382949829</v>
      </c>
      <c r="I185" s="7">
        <v>0.8292582035064697</v>
      </c>
      <c r="J185" s="7">
        <v>0.9240335822105408</v>
      </c>
      <c r="K185" s="7">
        <v>1.0154246091842651</v>
      </c>
      <c r="L185" s="7">
        <v>1.093203067779541</v>
      </c>
      <c r="M185" s="7">
        <v>1.1885286569595337</v>
      </c>
      <c r="N185" s="7">
        <v>1.270087718963623</v>
      </c>
      <c r="O185" s="7">
        <v>1.3487845659255981</v>
      </c>
      <c r="P185" s="7">
        <v>1.4246139526367188</v>
      </c>
      <c r="Q185" s="7">
        <v>1.4972635507583618</v>
      </c>
      <c r="R185" s="7">
        <v>1.5668730735778809</v>
      </c>
      <c r="S185" s="7">
        <v>1.6336203813552856</v>
      </c>
      <c r="T185" s="7">
        <v>1.697657823562622</v>
      </c>
      <c r="U185" s="7">
        <v>1.7589694261550903</v>
      </c>
      <c r="V185" s="7">
        <v>1.8177032470703125</v>
      </c>
      <c r="W185" s="7">
        <v>1.8736404180526733</v>
      </c>
      <c r="X185" s="7">
        <v>1.926913857460022</v>
      </c>
      <c r="Y185" s="7">
        <v>1.9776504039764404</v>
      </c>
      <c r="Z185" s="7">
        <v>2.025970935821533</v>
      </c>
      <c r="AA185" s="7">
        <v>2.2351737022399902</v>
      </c>
      <c r="AB185" s="7">
        <v>2.3990895748138428</v>
      </c>
      <c r="AC185" s="7">
        <v>2.527522087097168</v>
      </c>
      <c r="AD185" s="7">
        <v>2.628152370452881</v>
      </c>
      <c r="AE185" s="7">
        <v>2.706998586654663</v>
      </c>
      <c r="AF185" s="7">
        <v>2.7687768936157227</v>
      </c>
      <c r="AG185" s="7">
        <v>2.8171818256378174</v>
      </c>
      <c r="AH185" s="7">
        <v>2.8551084995269775</v>
      </c>
      <c r="AI185" s="7">
        <v>2.884824752807617</v>
      </c>
      <c r="AK185" s="8">
        <v>183</v>
      </c>
      <c r="AL185" s="7">
        <v>0.08788365870714188</v>
      </c>
      <c r="AM185" s="7">
        <v>0.17602184414863586</v>
      </c>
      <c r="AN185" s="7">
        <v>0.2660093903541565</v>
      </c>
      <c r="AO185" s="7">
        <v>0.3566952347755432</v>
      </c>
      <c r="AP185" s="7">
        <v>0.4479234218597412</v>
      </c>
      <c r="AQ185" s="7">
        <v>0.5381301045417786</v>
      </c>
      <c r="AR185" s="7">
        <v>0.6266471743583679</v>
      </c>
      <c r="AS185" s="7">
        <v>0.7129606008529663</v>
      </c>
      <c r="AT185" s="7">
        <v>0.7961370348930359</v>
      </c>
      <c r="AU185" s="7">
        <v>0.8764814138412476</v>
      </c>
      <c r="AV185" s="7">
        <v>0.953946590423584</v>
      </c>
      <c r="AW185" s="7">
        <v>1.0290452241897583</v>
      </c>
      <c r="AX185" s="7">
        <v>1.1010619401931763</v>
      </c>
      <c r="AY185" s="7">
        <v>1.1706706285476685</v>
      </c>
      <c r="AZ185" s="7">
        <v>1.237844705581665</v>
      </c>
      <c r="BA185" s="7">
        <v>1.3022511005401611</v>
      </c>
      <c r="BB185" s="7">
        <v>1.3640100955963135</v>
      </c>
      <c r="BC185" s="7">
        <v>1.4232805967330933</v>
      </c>
      <c r="BD185" s="7">
        <v>1.4801973104476929</v>
      </c>
      <c r="BE185" s="7">
        <v>1.5347270965576172</v>
      </c>
      <c r="BF185" s="7">
        <v>1.5870023965835571</v>
      </c>
      <c r="BG185" s="7">
        <v>1.636788249015808</v>
      </c>
      <c r="BH185" s="7">
        <v>1.6842033863067627</v>
      </c>
      <c r="BI185" s="7">
        <v>1.7293606996536255</v>
      </c>
      <c r="BJ185" s="7">
        <v>1.7723677158355713</v>
      </c>
      <c r="BK185" s="7">
        <v>1.9585652351379395</v>
      </c>
      <c r="BL185" s="7">
        <v>2.1044559478759766</v>
      </c>
      <c r="BM185" s="7">
        <v>2.2187652587890625</v>
      </c>
      <c r="BN185" s="7">
        <v>2.3083295822143555</v>
      </c>
      <c r="BO185" s="7">
        <v>2.3785054683685303</v>
      </c>
      <c r="BP185" s="7">
        <v>2.43349027633667</v>
      </c>
      <c r="BQ185" s="7">
        <v>2.476572275161743</v>
      </c>
      <c r="BR185" s="7">
        <v>2.5103280544281006</v>
      </c>
      <c r="BS185" s="7">
        <v>2.5367767810821533</v>
      </c>
    </row>
    <row r="186" spans="1:71" ht="12.75">
      <c r="A186" s="405" t="s">
        <v>155</v>
      </c>
      <c r="B186" s="7">
        <v>0.10303762555122375</v>
      </c>
      <c r="C186" s="7">
        <v>0.2055894136428833</v>
      </c>
      <c r="D186" s="7">
        <v>0.30941256880760193</v>
      </c>
      <c r="E186" s="7">
        <v>0.4133870005607605</v>
      </c>
      <c r="F186" s="7">
        <v>0.5172609090805054</v>
      </c>
      <c r="G186" s="7">
        <v>0.619466245174408</v>
      </c>
      <c r="H186" s="7">
        <v>0.7237266898155212</v>
      </c>
      <c r="I186" s="7">
        <v>0.8165899515151978</v>
      </c>
      <c r="J186" s="7">
        <v>0.9100788235664368</v>
      </c>
      <c r="K186" s="7">
        <v>1.0002326965332031</v>
      </c>
      <c r="L186" s="7">
        <v>1.093104362487793</v>
      </c>
      <c r="M186" s="7">
        <v>1.1710197925567627</v>
      </c>
      <c r="N186" s="7">
        <v>1.25149667263031</v>
      </c>
      <c r="O186" s="7">
        <v>1.3291150331497192</v>
      </c>
      <c r="P186" s="7">
        <v>1.4039387702941895</v>
      </c>
      <c r="Q186" s="7">
        <v>1.4756202697753906</v>
      </c>
      <c r="R186" s="7">
        <v>1.5443156957626343</v>
      </c>
      <c r="S186" s="7">
        <v>1.6101800203323364</v>
      </c>
      <c r="T186" s="7">
        <v>1.6733644008636475</v>
      </c>
      <c r="U186" s="7">
        <v>1.7338484525680542</v>
      </c>
      <c r="V186" s="7">
        <v>1.7918286323547363</v>
      </c>
      <c r="W186" s="7">
        <v>1.8470478057861328</v>
      </c>
      <c r="X186" s="7">
        <v>1.8996375799179077</v>
      </c>
      <c r="Y186" s="7">
        <v>1.9497230052947998</v>
      </c>
      <c r="Z186" s="7">
        <v>1.997423529624939</v>
      </c>
      <c r="AA186" s="7">
        <v>2.203941583633423</v>
      </c>
      <c r="AB186" s="7">
        <v>2.3657538890838623</v>
      </c>
      <c r="AC186" s="7">
        <v>2.4925382137298584</v>
      </c>
      <c r="AD186" s="7">
        <v>2.591876745223999</v>
      </c>
      <c r="AE186" s="7">
        <v>2.6697113513946533</v>
      </c>
      <c r="AF186" s="7">
        <v>2.730696678161621</v>
      </c>
      <c r="AG186" s="7">
        <v>2.778480291366577</v>
      </c>
      <c r="AH186" s="7">
        <v>2.815920114517212</v>
      </c>
      <c r="AI186" s="7">
        <v>2.845255136489868</v>
      </c>
      <c r="AK186" s="8">
        <v>184</v>
      </c>
      <c r="AL186" s="7">
        <v>0.0858975276350975</v>
      </c>
      <c r="AM186" s="7">
        <v>0.1721254140138626</v>
      </c>
      <c r="AN186" s="7">
        <v>0.26040199398994446</v>
      </c>
      <c r="AO186" s="7">
        <v>0.3495701551437378</v>
      </c>
      <c r="AP186" s="7">
        <v>0.4393428564071655</v>
      </c>
      <c r="AQ186" s="7">
        <v>0.5281184911727905</v>
      </c>
      <c r="AR186" s="7">
        <v>0.6153051853179932</v>
      </c>
      <c r="AS186" s="7">
        <v>0.7002708911895752</v>
      </c>
      <c r="AT186" s="7">
        <v>0.7821586728096008</v>
      </c>
      <c r="AU186" s="7">
        <v>0.8612638711929321</v>
      </c>
      <c r="AV186" s="7">
        <v>0.9375423192977905</v>
      </c>
      <c r="AW186" s="7">
        <v>1.0115070343017578</v>
      </c>
      <c r="AX186" s="7">
        <v>1.0824395418167114</v>
      </c>
      <c r="AY186" s="7">
        <v>1.1509681940078735</v>
      </c>
      <c r="AZ186" s="7">
        <v>1.217134952545166</v>
      </c>
      <c r="BA186" s="7">
        <v>1.2805718183517456</v>
      </c>
      <c r="BB186" s="7">
        <v>1.3414151668548584</v>
      </c>
      <c r="BC186" s="7">
        <v>1.399801254272461</v>
      </c>
      <c r="BD186" s="7">
        <v>1.45586359500885</v>
      </c>
      <c r="BE186" s="7">
        <v>1.509564757347107</v>
      </c>
      <c r="BF186" s="7">
        <v>1.5610849857330322</v>
      </c>
      <c r="BG186" s="7">
        <v>1.6101518869400024</v>
      </c>
      <c r="BH186" s="7">
        <v>1.6568822860717773</v>
      </c>
      <c r="BI186" s="7">
        <v>1.7013874053955078</v>
      </c>
      <c r="BJ186" s="7">
        <v>1.7437732219696045</v>
      </c>
      <c r="BK186" s="7">
        <v>1.9272818565368652</v>
      </c>
      <c r="BL186" s="7">
        <v>2.071065664291382</v>
      </c>
      <c r="BM186" s="7">
        <v>2.1837239265441895</v>
      </c>
      <c r="BN186" s="7">
        <v>2.2719945907592773</v>
      </c>
      <c r="BO186" s="7">
        <v>2.3411571979522705</v>
      </c>
      <c r="BP186" s="7">
        <v>2.395347833633423</v>
      </c>
      <c r="BQ186" s="7">
        <v>2.437807559967041</v>
      </c>
      <c r="BR186" s="7">
        <v>2.471076011657715</v>
      </c>
      <c r="BS186" s="7">
        <v>2.497142791748047</v>
      </c>
    </row>
    <row r="187" spans="1:71" ht="12.75">
      <c r="A187" s="405" t="s">
        <v>156</v>
      </c>
      <c r="B187" s="7">
        <v>0.10354796797037125</v>
      </c>
      <c r="C187" s="7">
        <v>0.20662739872932434</v>
      </c>
      <c r="D187" s="7">
        <v>0.31096431612968445</v>
      </c>
      <c r="E187" s="7">
        <v>0.41540950536727905</v>
      </c>
      <c r="F187" s="7">
        <v>0.5197369456291199</v>
      </c>
      <c r="G187" s="7">
        <v>0.6224109530448914</v>
      </c>
      <c r="H187" s="7">
        <v>0.7237209677696228</v>
      </c>
      <c r="I187" s="7">
        <v>0.8204411864280701</v>
      </c>
      <c r="J187" s="7">
        <v>0.9143654704093933</v>
      </c>
      <c r="K187" s="7">
        <v>1.004938006401062</v>
      </c>
      <c r="L187" s="7">
        <v>1.0929391384124756</v>
      </c>
      <c r="M187" s="7">
        <v>1.1765110492706299</v>
      </c>
      <c r="N187" s="7">
        <v>1.2573717832565308</v>
      </c>
      <c r="O187" s="7">
        <v>1.3353796005249023</v>
      </c>
      <c r="P187" s="7">
        <v>1.4105559587478638</v>
      </c>
      <c r="Q187" s="7">
        <v>1.4825878143310547</v>
      </c>
      <c r="R187" s="7">
        <v>1.5516135692596436</v>
      </c>
      <c r="S187" s="7">
        <v>1.6178098917007446</v>
      </c>
      <c r="T187" s="7">
        <v>1.6813147068023682</v>
      </c>
      <c r="U187" s="7">
        <v>1.742093563079834</v>
      </c>
      <c r="V187" s="7">
        <v>1.8003407716751099</v>
      </c>
      <c r="W187" s="7">
        <v>1.8558143377304077</v>
      </c>
      <c r="X187" s="7">
        <v>1.9086463451385498</v>
      </c>
      <c r="Y187" s="7">
        <v>1.9589624404907227</v>
      </c>
      <c r="Z187" s="7">
        <v>2.006882429122925</v>
      </c>
      <c r="AA187" s="7">
        <v>2.2143516540527344</v>
      </c>
      <c r="AB187" s="7">
        <v>2.3769092559814453</v>
      </c>
      <c r="AC187" s="7">
        <v>2.504277467727661</v>
      </c>
      <c r="AD187" s="7">
        <v>2.6040737628936768</v>
      </c>
      <c r="AE187" s="7">
        <v>2.6822669506073</v>
      </c>
      <c r="AF187" s="7">
        <v>2.743533134460449</v>
      </c>
      <c r="AG187" s="7">
        <v>2.791536808013916</v>
      </c>
      <c r="AH187" s="7">
        <v>2.8291492462158203</v>
      </c>
      <c r="AI187" s="7">
        <v>2.858619213104248</v>
      </c>
      <c r="AK187" s="8">
        <v>185</v>
      </c>
      <c r="AL187" s="7">
        <v>0.08640827238559723</v>
      </c>
      <c r="AM187" s="7">
        <v>0.17316418886184692</v>
      </c>
      <c r="AN187" s="7">
        <v>0.2619549036026001</v>
      </c>
      <c r="AO187" s="7">
        <v>0.3515942096710205</v>
      </c>
      <c r="AP187" s="7">
        <v>0.44182077050209045</v>
      </c>
      <c r="AQ187" s="7">
        <v>0.5310654044151306</v>
      </c>
      <c r="AR187" s="7">
        <v>0.6187013983726501</v>
      </c>
      <c r="AS187" s="7">
        <v>0.7041248083114624</v>
      </c>
      <c r="AT187" s="7">
        <v>0.7864482998847961</v>
      </c>
      <c r="AU187" s="7">
        <v>0.8659723997116089</v>
      </c>
      <c r="AV187" s="7">
        <v>0.9426451325416565</v>
      </c>
      <c r="AW187" s="7">
        <v>1.017001986503601</v>
      </c>
      <c r="AX187" s="7">
        <v>1.0883187055587769</v>
      </c>
      <c r="AY187" s="7">
        <v>1.157236933708191</v>
      </c>
      <c r="AZ187" s="7">
        <v>1.2237565517425537</v>
      </c>
      <c r="BA187" s="7">
        <v>1.2875438928604126</v>
      </c>
      <c r="BB187" s="7">
        <v>1.3487178087234497</v>
      </c>
      <c r="BC187" s="7">
        <v>1.4074361324310303</v>
      </c>
      <c r="BD187" s="7">
        <v>1.4638190269470215</v>
      </c>
      <c r="BE187" s="7">
        <v>1.517815113067627</v>
      </c>
      <c r="BF187" s="7">
        <v>1.5696024894714355</v>
      </c>
      <c r="BG187" s="7">
        <v>1.6189239025115967</v>
      </c>
      <c r="BH187" s="7">
        <v>1.6658966541290283</v>
      </c>
      <c r="BI187" s="7">
        <v>1.710632562637329</v>
      </c>
      <c r="BJ187" s="7">
        <v>1.753238320350647</v>
      </c>
      <c r="BK187" s="7">
        <v>1.9376986026763916</v>
      </c>
      <c r="BL187" s="7">
        <v>2.082227945327759</v>
      </c>
      <c r="BM187" s="7">
        <v>2.1954705715179443</v>
      </c>
      <c r="BN187" s="7">
        <v>2.2841992378234863</v>
      </c>
      <c r="BO187" s="7">
        <v>2.3537204265594482</v>
      </c>
      <c r="BP187" s="7">
        <v>2.4081921577453613</v>
      </c>
      <c r="BQ187" s="7">
        <v>2.4508721828460693</v>
      </c>
      <c r="BR187" s="7">
        <v>2.4843130111694336</v>
      </c>
      <c r="BS187" s="7">
        <v>2.510514974594116</v>
      </c>
    </row>
    <row r="188" spans="1:71" ht="12.75">
      <c r="A188" s="405" t="s">
        <v>157</v>
      </c>
      <c r="B188" s="7">
        <v>0.10300745815038681</v>
      </c>
      <c r="C188" s="7">
        <v>0.20554667711257935</v>
      </c>
      <c r="D188" s="7">
        <v>0.309343546628952</v>
      </c>
      <c r="E188" s="7">
        <v>0.41324540972709656</v>
      </c>
      <c r="F188" s="7">
        <v>0.5170454978942871</v>
      </c>
      <c r="G188" s="7">
        <v>0.6191529631614685</v>
      </c>
      <c r="H188" s="7">
        <v>0.7236242890357971</v>
      </c>
      <c r="I188" s="7">
        <v>0.8160938620567322</v>
      </c>
      <c r="J188" s="7">
        <v>0.90946364402771</v>
      </c>
      <c r="K188" s="7">
        <v>0.9995095729827881</v>
      </c>
      <c r="L188" s="7">
        <v>1.0928672552108765</v>
      </c>
      <c r="M188" s="7">
        <v>1.1701325178146362</v>
      </c>
      <c r="N188" s="7">
        <v>1.2505311965942383</v>
      </c>
      <c r="O188" s="7">
        <v>1.3280669450759888</v>
      </c>
      <c r="P188" s="7">
        <v>1.402799129486084</v>
      </c>
      <c r="Q188" s="7">
        <v>1.474387526512146</v>
      </c>
      <c r="R188" s="7">
        <v>1.54299795627594</v>
      </c>
      <c r="S188" s="7">
        <v>1.6087859869003296</v>
      </c>
      <c r="T188" s="7">
        <v>1.6718981266021729</v>
      </c>
      <c r="U188" s="7">
        <v>1.7322953939437866</v>
      </c>
      <c r="V188" s="7">
        <v>1.7901915311813354</v>
      </c>
      <c r="W188" s="7">
        <v>1.8453305959701538</v>
      </c>
      <c r="X188" s="7">
        <v>1.8978440761566162</v>
      </c>
      <c r="Y188" s="7">
        <v>1.9478569030761719</v>
      </c>
      <c r="Z188" s="7">
        <v>1.995488166809082</v>
      </c>
      <c r="AA188" s="7">
        <v>2.201706647872925</v>
      </c>
      <c r="AB188" s="7">
        <v>2.3632843494415283</v>
      </c>
      <c r="AC188" s="7">
        <v>2.489884614944458</v>
      </c>
      <c r="AD188" s="7">
        <v>2.5890793800354004</v>
      </c>
      <c r="AE188" s="7">
        <v>2.6668009757995605</v>
      </c>
      <c r="AF188" s="7">
        <v>2.7276978492736816</v>
      </c>
      <c r="AG188" s="7">
        <v>2.7754123210906982</v>
      </c>
      <c r="AH188" s="7">
        <v>2.812797784805298</v>
      </c>
      <c r="AI188" s="7">
        <v>2.842090129852295</v>
      </c>
      <c r="AK188" s="8">
        <v>186</v>
      </c>
      <c r="AL188" s="7">
        <v>0.08586693555116653</v>
      </c>
      <c r="AM188" s="7">
        <v>0.1720818430185318</v>
      </c>
      <c r="AN188" s="7">
        <v>0.26033174991607666</v>
      </c>
      <c r="AO188" s="7">
        <v>0.3494269847869873</v>
      </c>
      <c r="AP188" s="7">
        <v>0.43912550806999207</v>
      </c>
      <c r="AQ188" s="7">
        <v>0.5278029441833496</v>
      </c>
      <c r="AR188" s="7">
        <v>0.6148965954780579</v>
      </c>
      <c r="AS188" s="7">
        <v>0.6997718214988708</v>
      </c>
      <c r="AT188" s="7">
        <v>0.7815402746200562</v>
      </c>
      <c r="AU188" s="7">
        <v>0.8605372905731201</v>
      </c>
      <c r="AV188" s="7">
        <v>0.9367278814315796</v>
      </c>
      <c r="AW188" s="7">
        <v>1.0106157064437866</v>
      </c>
      <c r="AX188" s="7">
        <v>1.0814698934555054</v>
      </c>
      <c r="AY188" s="7">
        <v>1.1499156951904297</v>
      </c>
      <c r="AZ188" s="7">
        <v>1.2159907817840576</v>
      </c>
      <c r="BA188" s="7">
        <v>1.2793341875076294</v>
      </c>
      <c r="BB188" s="7">
        <v>1.340092420578003</v>
      </c>
      <c r="BC188" s="7">
        <v>1.3984019756317139</v>
      </c>
      <c r="BD188" s="7">
        <v>1.4543919563293457</v>
      </c>
      <c r="BE188" s="7">
        <v>1.5080060958862305</v>
      </c>
      <c r="BF188" s="7">
        <v>1.559442162513733</v>
      </c>
      <c r="BG188" s="7">
        <v>1.6084288358688354</v>
      </c>
      <c r="BH188" s="7">
        <v>1.6550828218460083</v>
      </c>
      <c r="BI188" s="7">
        <v>1.6995151042938232</v>
      </c>
      <c r="BJ188" s="7">
        <v>1.741831660270691</v>
      </c>
      <c r="BK188" s="7">
        <v>1.9250401258468628</v>
      </c>
      <c r="BL188" s="7">
        <v>2.0685887336730957</v>
      </c>
      <c r="BM188" s="7">
        <v>2.181062936782837</v>
      </c>
      <c r="BN188" s="7">
        <v>2.2691893577575684</v>
      </c>
      <c r="BO188" s="7">
        <v>2.3382389545440674</v>
      </c>
      <c r="BP188" s="7">
        <v>2.392340898513794</v>
      </c>
      <c r="BQ188" s="7">
        <v>2.4347312450408936</v>
      </c>
      <c r="BR188" s="7">
        <v>2.4679453372955322</v>
      </c>
      <c r="BS188" s="7">
        <v>2.493969202041626</v>
      </c>
    </row>
    <row r="189" spans="1:71" ht="12.75">
      <c r="A189" s="405" t="s">
        <v>158</v>
      </c>
      <c r="B189" s="7">
        <v>0.10389883816242218</v>
      </c>
      <c r="C189" s="7">
        <v>0.2073199301958084</v>
      </c>
      <c r="D189" s="7">
        <v>0.31197887659072876</v>
      </c>
      <c r="E189" s="7">
        <v>0.4167015552520752</v>
      </c>
      <c r="F189" s="7">
        <v>0.5212956666946411</v>
      </c>
      <c r="G189" s="7">
        <v>0.6242073774337769</v>
      </c>
      <c r="H189" s="7">
        <v>0.7236084938049316</v>
      </c>
      <c r="I189" s="7">
        <v>0.8226584196090698</v>
      </c>
      <c r="J189" s="7">
        <v>0.916769802570343</v>
      </c>
      <c r="K189" s="7">
        <v>1.0075174570083618</v>
      </c>
      <c r="L189" s="7">
        <v>1.0926964282989502</v>
      </c>
      <c r="M189" s="7">
        <v>1.1794146299362183</v>
      </c>
      <c r="N189" s="7">
        <v>1.2604186534881592</v>
      </c>
      <c r="O189" s="7">
        <v>1.3385564088821411</v>
      </c>
      <c r="P189" s="7">
        <v>1.4138574600219727</v>
      </c>
      <c r="Q189" s="7">
        <v>1.4860033988952637</v>
      </c>
      <c r="R189" s="7">
        <v>1.5551345348358154</v>
      </c>
      <c r="S189" s="7">
        <v>1.6214314699172974</v>
      </c>
      <c r="T189" s="7">
        <v>1.6850240230560303</v>
      </c>
      <c r="U189" s="7">
        <v>1.7458813190460205</v>
      </c>
      <c r="V189" s="7">
        <v>1.8042060136795044</v>
      </c>
      <c r="W189" s="7">
        <v>1.8597532510757446</v>
      </c>
      <c r="X189" s="7">
        <v>1.9126554727554321</v>
      </c>
      <c r="Y189" s="7">
        <v>1.9630385637283325</v>
      </c>
      <c r="Z189" s="7">
        <v>2.0110225677490234</v>
      </c>
      <c r="AA189" s="7">
        <v>2.2187676429748535</v>
      </c>
      <c r="AB189" s="7">
        <v>2.3815414905548096</v>
      </c>
      <c r="AC189" s="7">
        <v>2.5090789794921875</v>
      </c>
      <c r="AD189" s="7">
        <v>2.6090078353881836</v>
      </c>
      <c r="AE189" s="7">
        <v>2.687304973602295</v>
      </c>
      <c r="AF189" s="7">
        <v>2.748652696609497</v>
      </c>
      <c r="AG189" s="7">
        <v>2.796720266342163</v>
      </c>
      <c r="AH189" s="7">
        <v>2.8343825340270996</v>
      </c>
      <c r="AI189" s="7">
        <v>2.863892078399658</v>
      </c>
      <c r="AK189" s="8">
        <v>187</v>
      </c>
      <c r="AL189" s="7">
        <v>0.08675884455442429</v>
      </c>
      <c r="AM189" s="7">
        <v>0.17385612428188324</v>
      </c>
      <c r="AN189" s="7">
        <v>0.2629685699939728</v>
      </c>
      <c r="AO189" s="7">
        <v>0.35288506746292114</v>
      </c>
      <c r="AP189" s="7">
        <v>0.4433780610561371</v>
      </c>
      <c r="AQ189" s="7">
        <v>0.5328601002693176</v>
      </c>
      <c r="AR189" s="7">
        <v>0.6207160949707031</v>
      </c>
      <c r="AS189" s="7">
        <v>0.7063398957252502</v>
      </c>
      <c r="AT189" s="7">
        <v>0.7888503074645996</v>
      </c>
      <c r="AU189" s="7">
        <v>0.8685493469238281</v>
      </c>
      <c r="AV189" s="7">
        <v>0.9453851580619812</v>
      </c>
      <c r="AW189" s="7">
        <v>1.0199027061462402</v>
      </c>
      <c r="AX189" s="7">
        <v>1.091362476348877</v>
      </c>
      <c r="AY189" s="7">
        <v>1.1604105234146118</v>
      </c>
      <c r="AZ189" s="7">
        <v>1.2270545959472656</v>
      </c>
      <c r="BA189" s="7">
        <v>1.2909560203552246</v>
      </c>
      <c r="BB189" s="7">
        <v>1.3522350788116455</v>
      </c>
      <c r="BC189" s="7">
        <v>1.4110537767410278</v>
      </c>
      <c r="BD189" s="7">
        <v>1.4675242900848389</v>
      </c>
      <c r="BE189" s="7">
        <v>1.5215986967086792</v>
      </c>
      <c r="BF189" s="7">
        <v>1.5734634399414062</v>
      </c>
      <c r="BG189" s="7">
        <v>1.6228585243225098</v>
      </c>
      <c r="BH189" s="7">
        <v>1.6699013710021973</v>
      </c>
      <c r="BI189" s="7">
        <v>1.714704155921936</v>
      </c>
      <c r="BJ189" s="7">
        <v>1.7573734521865845</v>
      </c>
      <c r="BK189" s="7">
        <v>1.942109227180481</v>
      </c>
      <c r="BL189" s="7">
        <v>2.0868544578552246</v>
      </c>
      <c r="BM189" s="7">
        <v>2.2002663612365723</v>
      </c>
      <c r="BN189" s="7">
        <v>2.2891275882720947</v>
      </c>
      <c r="BO189" s="7">
        <v>2.358752489089966</v>
      </c>
      <c r="BP189" s="7">
        <v>2.4133055210113525</v>
      </c>
      <c r="BQ189" s="7">
        <v>2.4560494422912598</v>
      </c>
      <c r="BR189" s="7">
        <v>2.4895403385162354</v>
      </c>
      <c r="BS189" s="7">
        <v>2.5157811641693115</v>
      </c>
    </row>
    <row r="190" spans="1:71" ht="12.75">
      <c r="A190" s="405" t="s">
        <v>159</v>
      </c>
      <c r="B190" s="7">
        <v>0.10458765178918839</v>
      </c>
      <c r="C190" s="7">
        <v>0.20861797034740448</v>
      </c>
      <c r="D190" s="7">
        <v>0.31373050808906555</v>
      </c>
      <c r="E190" s="7">
        <v>0.41880175471305847</v>
      </c>
      <c r="F190" s="7">
        <v>0.5237253308296204</v>
      </c>
      <c r="G190" s="7">
        <v>0.6269419193267822</v>
      </c>
      <c r="H190" s="7">
        <v>0.7232552170753479</v>
      </c>
      <c r="I190" s="7">
        <v>0.8259792327880859</v>
      </c>
      <c r="J190" s="7">
        <v>0.9203808903694153</v>
      </c>
      <c r="K190" s="7">
        <v>1.0114214420318604</v>
      </c>
      <c r="L190" s="7">
        <v>1.0923773050308228</v>
      </c>
      <c r="M190" s="7">
        <v>1.1839011907577515</v>
      </c>
      <c r="N190" s="7">
        <v>1.265167474746704</v>
      </c>
      <c r="O190" s="7">
        <v>1.34355890750885</v>
      </c>
      <c r="P190" s="7">
        <v>1.4191081523895264</v>
      </c>
      <c r="Q190" s="7">
        <v>1.4914782047271729</v>
      </c>
      <c r="R190" s="7">
        <v>1.560832142829895</v>
      </c>
      <c r="S190" s="7">
        <v>1.627327799797058</v>
      </c>
      <c r="T190" s="7">
        <v>1.6911226511001587</v>
      </c>
      <c r="U190" s="7">
        <v>1.7521990537643433</v>
      </c>
      <c r="V190" s="7">
        <v>1.8107209205627441</v>
      </c>
      <c r="W190" s="7">
        <v>1.866456151008606</v>
      </c>
      <c r="X190" s="7">
        <v>1.9195373058319092</v>
      </c>
      <c r="Y190" s="7">
        <v>1.9700907468795776</v>
      </c>
      <c r="Z190" s="7">
        <v>2.0182368755340576</v>
      </c>
      <c r="AA190" s="7">
        <v>2.226684808731079</v>
      </c>
      <c r="AB190" s="7">
        <v>2.3900091648101807</v>
      </c>
      <c r="AC190" s="7">
        <v>2.5179779529571533</v>
      </c>
      <c r="AD190" s="7">
        <v>2.6182451248168945</v>
      </c>
      <c r="AE190" s="7">
        <v>2.6968069076538086</v>
      </c>
      <c r="AF190" s="7">
        <v>2.758362293243408</v>
      </c>
      <c r="AG190" s="7">
        <v>2.8065924644470215</v>
      </c>
      <c r="AH190" s="7">
        <v>2.8443820476531982</v>
      </c>
      <c r="AI190" s="7">
        <v>2.873991012573242</v>
      </c>
      <c r="AK190" s="8">
        <v>188</v>
      </c>
      <c r="AL190" s="7">
        <v>0.08744995296001434</v>
      </c>
      <c r="AM190" s="7">
        <v>0.17515866458415985</v>
      </c>
      <c r="AN190" s="7">
        <v>0.26472681760787964</v>
      </c>
      <c r="AO190" s="7">
        <v>0.35499387979507446</v>
      </c>
      <c r="AP190" s="7">
        <v>0.4458182156085968</v>
      </c>
      <c r="AQ190" s="7">
        <v>0.5356069803237915</v>
      </c>
      <c r="AR190" s="7">
        <v>0.6237472295761108</v>
      </c>
      <c r="AS190" s="7">
        <v>0.7096763849258423</v>
      </c>
      <c r="AT190" s="7">
        <v>0.7924785614013672</v>
      </c>
      <c r="AU190" s="7">
        <v>0.8724719882011414</v>
      </c>
      <c r="AV190" s="7">
        <v>0.9496200680732727</v>
      </c>
      <c r="AW190" s="7">
        <v>1.024410605430603</v>
      </c>
      <c r="AX190" s="7">
        <v>1.0961339473724365</v>
      </c>
      <c r="AY190" s="7">
        <v>1.1654369831085205</v>
      </c>
      <c r="AZ190" s="7">
        <v>1.2323304414749146</v>
      </c>
      <c r="BA190" s="7">
        <v>1.2964569330215454</v>
      </c>
      <c r="BB190" s="7">
        <v>1.3579598665237427</v>
      </c>
      <c r="BC190" s="7">
        <v>1.4169784784317017</v>
      </c>
      <c r="BD190" s="7">
        <v>1.4736522436141968</v>
      </c>
      <c r="BE190" s="7">
        <v>1.5279467105865479</v>
      </c>
      <c r="BF190" s="7">
        <v>1.5800095796585083</v>
      </c>
      <c r="BG190" s="7">
        <v>1.6295933723449707</v>
      </c>
      <c r="BH190" s="7">
        <v>1.6768159866333008</v>
      </c>
      <c r="BI190" s="7">
        <v>1.721789836883545</v>
      </c>
      <c r="BJ190" s="7">
        <v>1.7646222114562988</v>
      </c>
      <c r="BK190" s="7">
        <v>1.950063705444336</v>
      </c>
      <c r="BL190" s="7">
        <v>2.0953619480133057</v>
      </c>
      <c r="BM190" s="7">
        <v>2.209207057952881</v>
      </c>
      <c r="BN190" s="7">
        <v>2.298407793045044</v>
      </c>
      <c r="BO190" s="7">
        <v>2.3682987689971924</v>
      </c>
      <c r="BP190" s="7">
        <v>2.423060178756714</v>
      </c>
      <c r="BQ190" s="7">
        <v>2.4659671783447266</v>
      </c>
      <c r="BR190" s="7">
        <v>2.4995858669281006</v>
      </c>
      <c r="BS190" s="7">
        <v>2.5259273052215576</v>
      </c>
    </row>
    <row r="191" spans="1:71" ht="12.75">
      <c r="A191" s="405" t="s">
        <v>160</v>
      </c>
      <c r="B191" s="7">
        <v>0.11805343627929688</v>
      </c>
      <c r="C191" s="7">
        <v>0.23448733985424042</v>
      </c>
      <c r="D191" s="7">
        <v>0.35101446509361267</v>
      </c>
      <c r="E191" s="7">
        <v>0.46680688858032227</v>
      </c>
      <c r="F191" s="7">
        <v>0.5819376707077026</v>
      </c>
      <c r="G191" s="7">
        <v>0.6941943764686584</v>
      </c>
      <c r="H191" s="7">
        <v>0.7231851816177368</v>
      </c>
      <c r="I191" s="7">
        <v>0.9095869660377502</v>
      </c>
      <c r="J191" s="7">
        <v>1.0112465620040894</v>
      </c>
      <c r="K191" s="7">
        <v>1.1091617345809937</v>
      </c>
      <c r="L191" s="7">
        <v>1.0921330451965332</v>
      </c>
      <c r="M191" s="7">
        <v>1.29473876953125</v>
      </c>
      <c r="N191" s="7">
        <v>1.381776213645935</v>
      </c>
      <c r="O191" s="7">
        <v>1.4653745889663696</v>
      </c>
      <c r="P191" s="7">
        <v>1.5460659265518188</v>
      </c>
      <c r="Q191" s="7">
        <v>1.6231253147125244</v>
      </c>
      <c r="R191" s="7">
        <v>1.6970348358154297</v>
      </c>
      <c r="S191" s="7">
        <v>1.76762855052948</v>
      </c>
      <c r="T191" s="7">
        <v>1.8352690935134888</v>
      </c>
      <c r="U191" s="7">
        <v>1.90009605884552</v>
      </c>
      <c r="V191" s="7">
        <v>1.9623000621795654</v>
      </c>
      <c r="W191" s="7">
        <v>2.0215420722961426</v>
      </c>
      <c r="X191" s="7">
        <v>2.07796311378479</v>
      </c>
      <c r="Y191" s="7">
        <v>2.131697416305542</v>
      </c>
      <c r="Z191" s="7">
        <v>2.182872772216797</v>
      </c>
      <c r="AA191" s="7">
        <v>2.404435873031616</v>
      </c>
      <c r="AB191" s="7">
        <v>2.578036308288574</v>
      </c>
      <c r="AC191" s="7">
        <v>2.714056968688965</v>
      </c>
      <c r="AD191" s="7">
        <v>2.8206326961517334</v>
      </c>
      <c r="AE191" s="7">
        <v>2.90413761138916</v>
      </c>
      <c r="AF191" s="7">
        <v>2.9695658683776855</v>
      </c>
      <c r="AG191" s="7">
        <v>3.0208303928375244</v>
      </c>
      <c r="AH191" s="7">
        <v>3.060997724533081</v>
      </c>
      <c r="AI191" s="7">
        <v>3.0924699306488037</v>
      </c>
      <c r="AK191" s="8">
        <v>189</v>
      </c>
      <c r="AL191" s="7">
        <v>0.1009083241224289</v>
      </c>
      <c r="AM191" s="7">
        <v>0.20101355016231537</v>
      </c>
      <c r="AN191" s="7">
        <v>0.3019895553588867</v>
      </c>
      <c r="AO191" s="7">
        <v>0.40297138690948486</v>
      </c>
      <c r="AP191" s="7">
        <v>0.5039967894554138</v>
      </c>
      <c r="AQ191" s="7">
        <v>0.6028198599815369</v>
      </c>
      <c r="AR191" s="7">
        <v>0.6994988918304443</v>
      </c>
      <c r="AS191" s="7">
        <v>0.7932338118553162</v>
      </c>
      <c r="AT191" s="7">
        <v>0.8832889199256897</v>
      </c>
      <c r="AU191" s="7">
        <v>0.9701521992683411</v>
      </c>
      <c r="AV191" s="7">
        <v>1.0541146993637085</v>
      </c>
      <c r="AW191" s="7">
        <v>1.1351792812347412</v>
      </c>
      <c r="AX191" s="7">
        <v>1.2126696109771729</v>
      </c>
      <c r="AY191" s="7">
        <v>1.2871755361557007</v>
      </c>
      <c r="AZ191" s="7">
        <v>1.3592073917388916</v>
      </c>
      <c r="BA191" s="7">
        <v>1.428019642829895</v>
      </c>
      <c r="BB191" s="7">
        <v>1.494074821472168</v>
      </c>
      <c r="BC191" s="7">
        <v>1.5571882724761963</v>
      </c>
      <c r="BD191" s="7">
        <v>1.6177045106887817</v>
      </c>
      <c r="BE191" s="7">
        <v>1.6757466793060303</v>
      </c>
      <c r="BF191" s="7">
        <v>1.7314889430999756</v>
      </c>
      <c r="BG191" s="7">
        <v>1.7845767736434937</v>
      </c>
      <c r="BH191" s="7">
        <v>1.8351366519927979</v>
      </c>
      <c r="BI191" s="7">
        <v>1.8832889795303345</v>
      </c>
      <c r="BJ191" s="7">
        <v>1.9291483163833618</v>
      </c>
      <c r="BK191" s="7">
        <v>2.127695083618164</v>
      </c>
      <c r="BL191" s="7">
        <v>2.283261775970459</v>
      </c>
      <c r="BM191" s="7">
        <v>2.4051523208618164</v>
      </c>
      <c r="BN191" s="7">
        <v>2.500656843185425</v>
      </c>
      <c r="BO191" s="7">
        <v>2.5754871368408203</v>
      </c>
      <c r="BP191" s="7">
        <v>2.6341185569763184</v>
      </c>
      <c r="BQ191" s="7">
        <v>2.680058002471924</v>
      </c>
      <c r="BR191" s="7">
        <v>2.716052532196045</v>
      </c>
      <c r="BS191" s="7">
        <v>2.744255304336548</v>
      </c>
    </row>
    <row r="192" spans="1:71" ht="12.75">
      <c r="A192" s="405" t="s">
        <v>161</v>
      </c>
      <c r="B192" s="7">
        <v>0.12225131690502167</v>
      </c>
      <c r="C192" s="7">
        <v>0.24344892799854279</v>
      </c>
      <c r="D192" s="7">
        <v>0.364778071641922</v>
      </c>
      <c r="E192" s="7">
        <v>0.4854346513748169</v>
      </c>
      <c r="F192" s="7">
        <v>0.6052181720733643</v>
      </c>
      <c r="G192" s="7">
        <v>0.7229893207550049</v>
      </c>
      <c r="H192" s="7">
        <v>0.7228369116783142</v>
      </c>
      <c r="I192" s="7">
        <v>0.9494949579238892</v>
      </c>
      <c r="J192" s="7">
        <v>1.0569617748260498</v>
      </c>
      <c r="K192" s="7">
        <v>1.1604937314987183</v>
      </c>
      <c r="L192" s="7">
        <v>1.091978907585144</v>
      </c>
      <c r="M192" s="7">
        <v>1.3561915159225464</v>
      </c>
      <c r="N192" s="7">
        <v>1.4484784603118896</v>
      </c>
      <c r="O192" s="7">
        <v>1.5376808643341064</v>
      </c>
      <c r="P192" s="7">
        <v>1.6233510971069336</v>
      </c>
      <c r="Q192" s="7">
        <v>1.7055575847625732</v>
      </c>
      <c r="R192" s="7">
        <v>1.7842533588409424</v>
      </c>
      <c r="S192" s="7">
        <v>1.8597983121871948</v>
      </c>
      <c r="T192" s="7">
        <v>1.9322447776794434</v>
      </c>
      <c r="U192" s="7">
        <v>2.001600503921509</v>
      </c>
      <c r="V192" s="7">
        <v>2.067906141281128</v>
      </c>
      <c r="W192" s="7">
        <v>2.131054162979126</v>
      </c>
      <c r="X192" s="7">
        <v>2.191195249557495</v>
      </c>
      <c r="Y192" s="7">
        <v>2.2484724521636963</v>
      </c>
      <c r="Z192" s="7">
        <v>2.3030221462249756</v>
      </c>
      <c r="AA192" s="7">
        <v>2.539193868637085</v>
      </c>
      <c r="AB192" s="7">
        <v>2.724241018295288</v>
      </c>
      <c r="AC192" s="7">
        <v>2.869230031967163</v>
      </c>
      <c r="AD192" s="7">
        <v>2.982832670211792</v>
      </c>
      <c r="AE192" s="7">
        <v>3.071843385696411</v>
      </c>
      <c r="AF192" s="7">
        <v>3.141585350036621</v>
      </c>
      <c r="AG192" s="7">
        <v>3.196230173110962</v>
      </c>
      <c r="AH192" s="7">
        <v>3.2390458583831787</v>
      </c>
      <c r="AI192" s="7">
        <v>3.2725932598114014</v>
      </c>
      <c r="AK192" s="8">
        <v>190</v>
      </c>
      <c r="AL192" s="7">
        <v>0.1051173061132431</v>
      </c>
      <c r="AM192" s="7">
        <v>0.2099968045949936</v>
      </c>
      <c r="AN192" s="7">
        <v>0.31578493118286133</v>
      </c>
      <c r="AO192" s="7">
        <v>0.4216404855251312</v>
      </c>
      <c r="AP192" s="7">
        <v>0.527327835559845</v>
      </c>
      <c r="AQ192" s="7">
        <v>0.63167405128479</v>
      </c>
      <c r="AR192" s="7">
        <v>0.7336972951889038</v>
      </c>
      <c r="AS192" s="7">
        <v>0.833217203617096</v>
      </c>
      <c r="AT192" s="7">
        <v>0.9290869832038879</v>
      </c>
      <c r="AU192" s="7">
        <v>1.0215742588043213</v>
      </c>
      <c r="AV192" s="7">
        <v>1.1105496883392334</v>
      </c>
      <c r="AW192" s="7">
        <v>1.1967353820800781</v>
      </c>
      <c r="AX192" s="7">
        <v>1.2794815301895142</v>
      </c>
      <c r="AY192" s="7">
        <v>1.3595973253250122</v>
      </c>
      <c r="AZ192" s="7">
        <v>1.43661367893219</v>
      </c>
      <c r="BA192" s="7">
        <v>1.5105783939361572</v>
      </c>
      <c r="BB192" s="7">
        <v>1.5814248323440552</v>
      </c>
      <c r="BC192" s="7">
        <v>1.6494942903518677</v>
      </c>
      <c r="BD192" s="7">
        <v>1.714821219444275</v>
      </c>
      <c r="BE192" s="7">
        <v>1.777396559715271</v>
      </c>
      <c r="BF192" s="7">
        <v>1.8372445106506348</v>
      </c>
      <c r="BG192" s="7">
        <v>1.894242525100708</v>
      </c>
      <c r="BH192" s="7">
        <v>1.9485262632369995</v>
      </c>
      <c r="BI192" s="7">
        <v>2.000225067138672</v>
      </c>
      <c r="BJ192" s="7">
        <v>2.04946231842041</v>
      </c>
      <c r="BK192" s="7">
        <v>2.2626328468322754</v>
      </c>
      <c r="BL192" s="7">
        <v>2.429657459259033</v>
      </c>
      <c r="BM192" s="7">
        <v>2.560525894165039</v>
      </c>
      <c r="BN192" s="7">
        <v>2.663064479827881</v>
      </c>
      <c r="BO192" s="7">
        <v>2.743406295776367</v>
      </c>
      <c r="BP192" s="7">
        <v>2.806356191635132</v>
      </c>
      <c r="BQ192" s="7">
        <v>2.8556790351867676</v>
      </c>
      <c r="BR192" s="7">
        <v>2.894325017929077</v>
      </c>
      <c r="BS192" s="7">
        <v>2.924605131149292</v>
      </c>
    </row>
    <row r="193" spans="1:71" ht="12.75">
      <c r="A193" s="405" t="s">
        <v>162</v>
      </c>
      <c r="B193" s="7">
        <v>0.10926059633493423</v>
      </c>
      <c r="C193" s="7">
        <v>0.2180091291666031</v>
      </c>
      <c r="D193" s="7">
        <v>0.32753387093544006</v>
      </c>
      <c r="E193" s="7">
        <v>0.4367854595184326</v>
      </c>
      <c r="F193" s="7">
        <v>0.5457211136817932</v>
      </c>
      <c r="G193" s="7">
        <v>0.6531249284744263</v>
      </c>
      <c r="H193" s="7">
        <v>0.7226380705833435</v>
      </c>
      <c r="I193" s="7">
        <v>0.8602825403213501</v>
      </c>
      <c r="J193" s="7">
        <v>0.9587363600730896</v>
      </c>
      <c r="K193" s="7">
        <v>1.0536922216415405</v>
      </c>
      <c r="L193" s="7">
        <v>1.0915268659591675</v>
      </c>
      <c r="M193" s="7">
        <v>1.2334703207015991</v>
      </c>
      <c r="N193" s="7">
        <v>1.3183249235153198</v>
      </c>
      <c r="O193" s="7">
        <v>1.4003714323043823</v>
      </c>
      <c r="P193" s="7">
        <v>1.4792709350585938</v>
      </c>
      <c r="Q193" s="7">
        <v>1.5549790859222412</v>
      </c>
      <c r="R193" s="7">
        <v>1.6274904012680054</v>
      </c>
      <c r="S193" s="7">
        <v>1.6971179246902466</v>
      </c>
      <c r="T193" s="7">
        <v>1.7639225721359253</v>
      </c>
      <c r="U193" s="7">
        <v>1.8278735876083374</v>
      </c>
      <c r="V193" s="7">
        <v>1.8890687227249146</v>
      </c>
      <c r="W193" s="7">
        <v>1.9473497867584229</v>
      </c>
      <c r="X193" s="7">
        <v>2.0028555393218994</v>
      </c>
      <c r="Y193" s="7">
        <v>2.055717945098877</v>
      </c>
      <c r="Z193" s="7">
        <v>2.1060633659362793</v>
      </c>
      <c r="AA193" s="7">
        <v>2.3240323066711426</v>
      </c>
      <c r="AB193" s="7">
        <v>2.494816541671753</v>
      </c>
      <c r="AC193" s="7">
        <v>2.6286306381225586</v>
      </c>
      <c r="AD193" s="7">
        <v>2.7334775924682617</v>
      </c>
      <c r="AE193" s="7">
        <v>2.8156275749206543</v>
      </c>
      <c r="AF193" s="7">
        <v>2.8799946308135986</v>
      </c>
      <c r="AG193" s="7">
        <v>2.9304277896881104</v>
      </c>
      <c r="AH193" s="7">
        <v>2.9699435234069824</v>
      </c>
      <c r="AI193" s="7">
        <v>3.0009052753448486</v>
      </c>
      <c r="AK193" s="8">
        <v>191</v>
      </c>
      <c r="AL193" s="7">
        <v>0.092129185795784</v>
      </c>
      <c r="AM193" s="7">
        <v>0.1845621019601822</v>
      </c>
      <c r="AN193" s="7">
        <v>0.27854812145233154</v>
      </c>
      <c r="AO193" s="7">
        <v>0.37300097942352295</v>
      </c>
      <c r="AP193" s="7">
        <v>0.46784257888793945</v>
      </c>
      <c r="AQ193" s="7">
        <v>0.5618234872817993</v>
      </c>
      <c r="AR193" s="7">
        <v>0.6539812088012695</v>
      </c>
      <c r="AS193" s="7">
        <v>0.7440223693847656</v>
      </c>
      <c r="AT193" s="7">
        <v>0.8308809995651245</v>
      </c>
      <c r="AU193" s="7">
        <v>0.9147937893867493</v>
      </c>
      <c r="AV193" s="7">
        <v>0.995612621307373</v>
      </c>
      <c r="AW193" s="7">
        <v>1.0740382671356201</v>
      </c>
      <c r="AX193" s="7">
        <v>1.1493533849716187</v>
      </c>
      <c r="AY193" s="7">
        <v>1.2223148345947266</v>
      </c>
      <c r="AZ193" s="7">
        <v>1.2925618886947632</v>
      </c>
      <c r="BA193" s="7">
        <v>1.3600294589996338</v>
      </c>
      <c r="BB193" s="7">
        <v>1.4246926307678223</v>
      </c>
      <c r="BC193" s="7">
        <v>1.4868457317352295</v>
      </c>
      <c r="BD193" s="7">
        <v>1.5465320348739624</v>
      </c>
      <c r="BE193" s="7">
        <v>1.603703498840332</v>
      </c>
      <c r="BF193" s="7">
        <v>1.6584419012069702</v>
      </c>
      <c r="BG193" s="7">
        <v>1.710573673248291</v>
      </c>
      <c r="BH193" s="7">
        <v>1.7602230310440063</v>
      </c>
      <c r="BI193" s="7">
        <v>1.807508111000061</v>
      </c>
      <c r="BJ193" s="7">
        <v>1.8525415658950806</v>
      </c>
      <c r="BK193" s="7">
        <v>2.0475127696990967</v>
      </c>
      <c r="BL193" s="7">
        <v>2.200277805328369</v>
      </c>
      <c r="BM193" s="7">
        <v>2.3199732303619385</v>
      </c>
      <c r="BN193" s="7">
        <v>2.413757801055908</v>
      </c>
      <c r="BO193" s="7">
        <v>2.4872403144836426</v>
      </c>
      <c r="BP193" s="7">
        <v>2.544816017150879</v>
      </c>
      <c r="BQ193" s="7">
        <v>2.589927911758423</v>
      </c>
      <c r="BR193" s="7">
        <v>2.625274419784546</v>
      </c>
      <c r="BS193" s="7">
        <v>2.6529691219329834</v>
      </c>
    </row>
    <row r="194" spans="1:71" ht="12.75">
      <c r="A194" s="405" t="s">
        <v>163</v>
      </c>
      <c r="B194" s="7">
        <v>0.10714402049779892</v>
      </c>
      <c r="C194" s="7">
        <v>0.21335308253765106</v>
      </c>
      <c r="D194" s="7">
        <v>0.31973057985305786</v>
      </c>
      <c r="E194" s="7">
        <v>0.4252611994743347</v>
      </c>
      <c r="F194" s="7">
        <v>0.5307178497314453</v>
      </c>
      <c r="G194" s="7">
        <v>0.6343231797218323</v>
      </c>
      <c r="H194" s="7">
        <v>0.7226188778877258</v>
      </c>
      <c r="I194" s="7">
        <v>0.8341943621635437</v>
      </c>
      <c r="J194" s="7">
        <v>0.9291419982910156</v>
      </c>
      <c r="K194" s="7">
        <v>1.0207868814468384</v>
      </c>
      <c r="L194" s="7">
        <v>1.0913666486740112</v>
      </c>
      <c r="M194" s="7">
        <v>1.1947697401046753</v>
      </c>
      <c r="N194" s="7">
        <v>1.2765923738479614</v>
      </c>
      <c r="O194" s="7">
        <v>1.3555186986923218</v>
      </c>
      <c r="P194" s="7">
        <v>1.4316788911819458</v>
      </c>
      <c r="Q194" s="7">
        <v>1.5044944286346436</v>
      </c>
      <c r="R194" s="7">
        <v>1.5743170976638794</v>
      </c>
      <c r="S194" s="7">
        <v>1.6411536931991577</v>
      </c>
      <c r="T194" s="7">
        <v>1.7052890062332153</v>
      </c>
      <c r="U194" s="7">
        <v>1.7668676376342773</v>
      </c>
      <c r="V194" s="7">
        <v>1.8257615566253662</v>
      </c>
      <c r="W194" s="7">
        <v>1.8818509578704834</v>
      </c>
      <c r="X194" s="7">
        <v>1.9352695941925049</v>
      </c>
      <c r="Y194" s="7">
        <v>1.9861444234848022</v>
      </c>
      <c r="Z194" s="7">
        <v>2.0345966815948486</v>
      </c>
      <c r="AA194" s="7">
        <v>2.2443692684173584</v>
      </c>
      <c r="AB194" s="7">
        <v>2.4087319374084473</v>
      </c>
      <c r="AC194" s="7">
        <v>2.5375142097473145</v>
      </c>
      <c r="AD194" s="7">
        <v>2.638418436050415</v>
      </c>
      <c r="AE194" s="7">
        <v>2.717479705810547</v>
      </c>
      <c r="AF194" s="7">
        <v>2.779426336288452</v>
      </c>
      <c r="AG194" s="7">
        <v>2.82796311378479</v>
      </c>
      <c r="AH194" s="7">
        <v>2.865992784500122</v>
      </c>
      <c r="AI194" s="7">
        <v>2.8957901000976562</v>
      </c>
      <c r="AK194" s="8">
        <v>192</v>
      </c>
      <c r="AL194" s="7">
        <v>0.09002315998077393</v>
      </c>
      <c r="AM194" s="7">
        <v>0.17992663383483887</v>
      </c>
      <c r="AN194" s="7">
        <v>0.2707750201225281</v>
      </c>
      <c r="AO194" s="7">
        <v>0.36151599884033203</v>
      </c>
      <c r="AP194" s="7">
        <v>0.45288729667663574</v>
      </c>
      <c r="AQ194" s="7">
        <v>0.5430778861045837</v>
      </c>
      <c r="AR194" s="7">
        <v>0.6315587759017944</v>
      </c>
      <c r="AS194" s="7">
        <v>0.7180057764053345</v>
      </c>
      <c r="AT194" s="7">
        <v>0.8013653755187988</v>
      </c>
      <c r="AU194" s="7">
        <v>0.8819739818572998</v>
      </c>
      <c r="AV194" s="7">
        <v>0.9599828124046326</v>
      </c>
      <c r="AW194" s="7">
        <v>1.0354359149932861</v>
      </c>
      <c r="AX194" s="7">
        <v>1.1077250242233276</v>
      </c>
      <c r="AY194" s="7">
        <v>1.1775716543197632</v>
      </c>
      <c r="AZ194" s="7">
        <v>1.2450847625732422</v>
      </c>
      <c r="BA194" s="7">
        <v>1.3096648454666138</v>
      </c>
      <c r="BB194" s="7">
        <v>1.3716442584991455</v>
      </c>
      <c r="BC194" s="7">
        <v>1.4310110807418823</v>
      </c>
      <c r="BD194" s="7">
        <v>1.488032341003418</v>
      </c>
      <c r="BE194" s="7">
        <v>1.5428355932235718</v>
      </c>
      <c r="BF194" s="7">
        <v>1.595276951789856</v>
      </c>
      <c r="BG194" s="7">
        <v>1.6452209949493408</v>
      </c>
      <c r="BH194" s="7">
        <v>1.692786693572998</v>
      </c>
      <c r="BI194" s="7">
        <v>1.7380874156951904</v>
      </c>
      <c r="BJ194" s="7">
        <v>1.7812310457229614</v>
      </c>
      <c r="BK194" s="7">
        <v>1.9680200815200806</v>
      </c>
      <c r="BL194" s="7">
        <v>2.1143741607666016</v>
      </c>
      <c r="BM194" s="7">
        <v>2.229046583175659</v>
      </c>
      <c r="BN194" s="7">
        <v>2.3188953399658203</v>
      </c>
      <c r="BO194" s="7">
        <v>2.389294385910034</v>
      </c>
      <c r="BP194" s="7">
        <v>2.444453716278076</v>
      </c>
      <c r="BQ194" s="7">
        <v>2.4876725673675537</v>
      </c>
      <c r="BR194" s="7">
        <v>2.521535634994507</v>
      </c>
      <c r="BS194" s="7">
        <v>2.5480685234069824</v>
      </c>
    </row>
    <row r="195" spans="1:71" ht="12.75">
      <c r="A195" s="405" t="s">
        <v>164</v>
      </c>
      <c r="B195" s="7">
        <v>0.10621806979179382</v>
      </c>
      <c r="C195" s="7">
        <v>0.21154525876045227</v>
      </c>
      <c r="D195" s="7">
        <v>0.3170829117298126</v>
      </c>
      <c r="E195" s="7">
        <v>0.42181363701820374</v>
      </c>
      <c r="F195" s="7">
        <v>0.5265085101127625</v>
      </c>
      <c r="G195" s="7">
        <v>0.6293882727622986</v>
      </c>
      <c r="H195" s="7">
        <v>0.7225323915481567</v>
      </c>
      <c r="I195" s="7">
        <v>0.8279104828834534</v>
      </c>
      <c r="J195" s="7">
        <v>0.9222314357757568</v>
      </c>
      <c r="K195" s="7">
        <v>1.0132794380187988</v>
      </c>
      <c r="L195" s="7">
        <v>1.0893787145614624</v>
      </c>
      <c r="M195" s="7">
        <v>1.186152458190918</v>
      </c>
      <c r="N195" s="7">
        <v>1.267459511756897</v>
      </c>
      <c r="O195" s="7">
        <v>1.345894694328308</v>
      </c>
      <c r="P195" s="7">
        <v>1.4215872287750244</v>
      </c>
      <c r="Q195" s="7">
        <v>1.4939574003219604</v>
      </c>
      <c r="R195" s="7">
        <v>1.5633559226989746</v>
      </c>
      <c r="S195" s="7">
        <v>1.6297885179519653</v>
      </c>
      <c r="T195" s="7">
        <v>1.693539023399353</v>
      </c>
      <c r="U195" s="7">
        <v>1.754751205444336</v>
      </c>
      <c r="V195" s="7">
        <v>1.8132960796356201</v>
      </c>
      <c r="W195" s="7">
        <v>1.8690532445907593</v>
      </c>
      <c r="X195" s="7">
        <v>1.9221552610397339</v>
      </c>
      <c r="Y195" s="7">
        <v>1.9727286100387573</v>
      </c>
      <c r="Z195" s="7">
        <v>2.0208938121795654</v>
      </c>
      <c r="AA195" s="7">
        <v>2.2294235229492188</v>
      </c>
      <c r="AB195" s="7">
        <v>2.3928120136260986</v>
      </c>
      <c r="AC195" s="7">
        <v>2.520831346511841</v>
      </c>
      <c r="AD195" s="7">
        <v>2.6211376190185547</v>
      </c>
      <c r="AE195" s="7">
        <v>2.699730396270752</v>
      </c>
      <c r="AF195" s="7">
        <v>2.761309862136841</v>
      </c>
      <c r="AG195" s="7">
        <v>2.809558868408203</v>
      </c>
      <c r="AH195" s="7">
        <v>2.847363233566284</v>
      </c>
      <c r="AI195" s="7">
        <v>2.876984119415283</v>
      </c>
      <c r="AK195" s="8">
        <v>193</v>
      </c>
      <c r="AL195" s="7">
        <v>0.08909720927476883</v>
      </c>
      <c r="AM195" s="7">
        <v>0.17811882495880127</v>
      </c>
      <c r="AN195" s="7">
        <v>0.26812735199928284</v>
      </c>
      <c r="AO195" s="7">
        <v>0.35806843638420105</v>
      </c>
      <c r="AP195" s="7">
        <v>0.4486779570579529</v>
      </c>
      <c r="AQ195" s="7">
        <v>0.5381430387496948</v>
      </c>
      <c r="AR195" s="7">
        <v>0.6259329319000244</v>
      </c>
      <c r="AS195" s="7">
        <v>0.7117218971252441</v>
      </c>
      <c r="AT195" s="7">
        <v>0.7944547533988953</v>
      </c>
      <c r="AU195" s="7">
        <v>0.8744664788246155</v>
      </c>
      <c r="AV195" s="7">
        <v>0.9519068598747253</v>
      </c>
      <c r="AW195" s="7">
        <v>1.0268185138702393</v>
      </c>
      <c r="AX195" s="7">
        <v>1.0985920429229736</v>
      </c>
      <c r="AY195" s="7">
        <v>1.167947769165039</v>
      </c>
      <c r="AZ195" s="7">
        <v>1.2349931001663208</v>
      </c>
      <c r="BA195" s="7">
        <v>1.2991278171539307</v>
      </c>
      <c r="BB195" s="7">
        <v>1.3606830835342407</v>
      </c>
      <c r="BC195" s="7">
        <v>1.41964590549469</v>
      </c>
      <c r="BD195" s="7">
        <v>1.4762823581695557</v>
      </c>
      <c r="BE195" s="7">
        <v>1.5307191610336304</v>
      </c>
      <c r="BF195" s="7">
        <v>1.5828114748001099</v>
      </c>
      <c r="BG195" s="7">
        <v>1.6324231624603271</v>
      </c>
      <c r="BH195" s="7">
        <v>1.679672360420227</v>
      </c>
      <c r="BI195" s="7">
        <v>1.724671721458435</v>
      </c>
      <c r="BJ195" s="7">
        <v>1.7675280570983887</v>
      </c>
      <c r="BK195" s="7">
        <v>1.9530742168426514</v>
      </c>
      <c r="BL195" s="7">
        <v>2.098454475402832</v>
      </c>
      <c r="BM195" s="7">
        <v>2.2123637199401855</v>
      </c>
      <c r="BN195" s="7">
        <v>2.30161452293396</v>
      </c>
      <c r="BO195" s="7">
        <v>2.3715450763702393</v>
      </c>
      <c r="BP195" s="7">
        <v>2.426337242126465</v>
      </c>
      <c r="BQ195" s="7">
        <v>2.469268560409546</v>
      </c>
      <c r="BR195" s="7">
        <v>2.502906322479248</v>
      </c>
      <c r="BS195" s="7">
        <v>2.5292625427246094</v>
      </c>
    </row>
    <row r="196" spans="1:71" ht="12.75">
      <c r="A196" s="405" t="s">
        <v>165</v>
      </c>
      <c r="B196" s="7">
        <v>0.10706755518913269</v>
      </c>
      <c r="C196" s="7">
        <v>0.21320129930973053</v>
      </c>
      <c r="D196" s="7">
        <v>0.31950512528419495</v>
      </c>
      <c r="E196" s="7">
        <v>0.4249633550643921</v>
      </c>
      <c r="F196" s="7">
        <v>0.530349850654602</v>
      </c>
      <c r="G196" s="7">
        <v>0.6338815689086914</v>
      </c>
      <c r="H196" s="7">
        <v>0.7210553884506226</v>
      </c>
      <c r="I196" s="7">
        <v>0.8336105942726135</v>
      </c>
      <c r="J196" s="7">
        <v>0.9284879565238953</v>
      </c>
      <c r="K196" s="7">
        <v>1.0200653076171875</v>
      </c>
      <c r="L196" s="7">
        <v>1.0889406204223633</v>
      </c>
      <c r="M196" s="7">
        <v>1.1939239501953125</v>
      </c>
      <c r="N196" s="7">
        <v>1.2756848335266113</v>
      </c>
      <c r="O196" s="7">
        <v>1.3545470237731934</v>
      </c>
      <c r="P196" s="7">
        <v>1.4306495189666748</v>
      </c>
      <c r="Q196" s="7">
        <v>1.503406047821045</v>
      </c>
      <c r="R196" s="7">
        <v>1.5731732845306396</v>
      </c>
      <c r="S196" s="7">
        <v>1.6399552822113037</v>
      </c>
      <c r="T196" s="7">
        <v>1.7040371894836426</v>
      </c>
      <c r="U196" s="7">
        <v>1.7655662298202515</v>
      </c>
      <c r="V196" s="7">
        <v>1.8244112730026245</v>
      </c>
      <c r="W196" s="7">
        <v>1.880454182624817</v>
      </c>
      <c r="X196" s="7">
        <v>1.9338284730911255</v>
      </c>
      <c r="Y196" s="7">
        <v>1.9846611022949219</v>
      </c>
      <c r="Z196" s="7">
        <v>2.0330729484558105</v>
      </c>
      <c r="AA196" s="7">
        <v>2.2426717281341553</v>
      </c>
      <c r="AB196" s="7">
        <v>2.406897783279419</v>
      </c>
      <c r="AC196" s="7">
        <v>2.5355734825134277</v>
      </c>
      <c r="AD196" s="7">
        <v>2.6363940238952637</v>
      </c>
      <c r="AE196" s="7">
        <v>2.7153894901275635</v>
      </c>
      <c r="AF196" s="7">
        <v>2.777284860610962</v>
      </c>
      <c r="AG196" s="7">
        <v>2.8257813453674316</v>
      </c>
      <c r="AH196" s="7">
        <v>2.8637797832489014</v>
      </c>
      <c r="AI196" s="7">
        <v>2.893552303314209</v>
      </c>
      <c r="AK196" s="8">
        <v>194</v>
      </c>
      <c r="AL196" s="7">
        <v>0.08994652330875397</v>
      </c>
      <c r="AM196" s="7">
        <v>0.17977452278137207</v>
      </c>
      <c r="AN196" s="7">
        <v>0.27054905891418457</v>
      </c>
      <c r="AO196" s="7">
        <v>0.3612174987792969</v>
      </c>
      <c r="AP196" s="7">
        <v>0.45251843333244324</v>
      </c>
      <c r="AQ196" s="7">
        <v>0.542635440826416</v>
      </c>
      <c r="AR196" s="7">
        <v>0.6310455203056335</v>
      </c>
      <c r="AS196" s="7">
        <v>0.7174208164215088</v>
      </c>
      <c r="AT196" s="7">
        <v>0.8007100224494934</v>
      </c>
      <c r="AU196" s="7">
        <v>0.8812510371208191</v>
      </c>
      <c r="AV196" s="7">
        <v>0.959197461605072</v>
      </c>
      <c r="AW196" s="7">
        <v>1.0345884561538696</v>
      </c>
      <c r="AX196" s="7">
        <v>1.1068156957626343</v>
      </c>
      <c r="AY196" s="7">
        <v>1.1765981912612915</v>
      </c>
      <c r="AZ196" s="7">
        <v>1.2440533638000488</v>
      </c>
      <c r="BA196" s="7">
        <v>1.3085743188858032</v>
      </c>
      <c r="BB196" s="7">
        <v>1.3704982995986938</v>
      </c>
      <c r="BC196" s="7">
        <v>1.4298104047775269</v>
      </c>
      <c r="BD196" s="7">
        <v>1.4867781400680542</v>
      </c>
      <c r="BE196" s="7">
        <v>1.5415318012237549</v>
      </c>
      <c r="BF196" s="7">
        <v>1.5939241647720337</v>
      </c>
      <c r="BG196" s="7">
        <v>1.6438215970993042</v>
      </c>
      <c r="BH196" s="7">
        <v>1.691343069076538</v>
      </c>
      <c r="BI196" s="7">
        <v>1.73660147190094</v>
      </c>
      <c r="BJ196" s="7">
        <v>1.7797048091888428</v>
      </c>
      <c r="BK196" s="7">
        <v>1.9663196802139282</v>
      </c>
      <c r="BL196" s="7">
        <v>2.112537145614624</v>
      </c>
      <c r="BM196" s="7">
        <v>2.227102518081665</v>
      </c>
      <c r="BN196" s="7">
        <v>2.3168673515319824</v>
      </c>
      <c r="BO196" s="7">
        <v>2.3872005939483643</v>
      </c>
      <c r="BP196" s="7">
        <v>2.4423086643218994</v>
      </c>
      <c r="BQ196" s="7">
        <v>2.4854869842529297</v>
      </c>
      <c r="BR196" s="7">
        <v>2.5193185806274414</v>
      </c>
      <c r="BS196" s="7">
        <v>2.5458264350891113</v>
      </c>
    </row>
    <row r="197" spans="1:71" ht="12.75">
      <c r="A197" s="405" t="s">
        <v>166</v>
      </c>
      <c r="B197" s="7">
        <v>0.10625654458999634</v>
      </c>
      <c r="C197" s="7">
        <v>0.21161790192127228</v>
      </c>
      <c r="D197" s="7">
        <v>0.3171861171722412</v>
      </c>
      <c r="E197" s="7">
        <v>0.4219437837600708</v>
      </c>
      <c r="F197" s="7">
        <v>0.5266630053520203</v>
      </c>
      <c r="G197" s="7">
        <v>0.629559338092804</v>
      </c>
      <c r="H197" s="7">
        <v>0.720788300037384</v>
      </c>
      <c r="I197" s="7">
        <v>0.8281067609786987</v>
      </c>
      <c r="J197" s="7">
        <v>0.9224352240562439</v>
      </c>
      <c r="K197" s="7">
        <v>1.013489842414856</v>
      </c>
      <c r="L197" s="7">
        <v>1.0871708393096924</v>
      </c>
      <c r="M197" s="7">
        <v>1.1863763332366943</v>
      </c>
      <c r="N197" s="7">
        <v>1.2676856517791748</v>
      </c>
      <c r="O197" s="7">
        <v>1.3461177349090576</v>
      </c>
      <c r="P197" s="7">
        <v>1.4218106269836426</v>
      </c>
      <c r="Q197" s="7">
        <v>1.494176983833313</v>
      </c>
      <c r="R197" s="7">
        <v>1.5635727643966675</v>
      </c>
      <c r="S197" s="7">
        <v>1.6300009489059448</v>
      </c>
      <c r="T197" s="7">
        <v>1.6937458515167236</v>
      </c>
      <c r="U197" s="7">
        <v>1.7549538612365723</v>
      </c>
      <c r="V197" s="7">
        <v>1.8134933710098267</v>
      </c>
      <c r="W197" s="7">
        <v>1.869245171546936</v>
      </c>
      <c r="X197" s="7">
        <v>1.9223421812057495</v>
      </c>
      <c r="Y197" s="7">
        <v>1.972910761833191</v>
      </c>
      <c r="Z197" s="7">
        <v>2.021071195602417</v>
      </c>
      <c r="AA197" s="7">
        <v>2.229581117630005</v>
      </c>
      <c r="AB197" s="7">
        <v>2.392954111099243</v>
      </c>
      <c r="AC197" s="7">
        <v>2.5209615230560303</v>
      </c>
      <c r="AD197" s="7">
        <v>2.621258497238159</v>
      </c>
      <c r="AE197" s="7">
        <v>2.699843645095825</v>
      </c>
      <c r="AF197" s="7">
        <v>2.7614173889160156</v>
      </c>
      <c r="AG197" s="7">
        <v>2.809662103652954</v>
      </c>
      <c r="AH197" s="7">
        <v>2.8474631309509277</v>
      </c>
      <c r="AI197" s="7">
        <v>2.8770809173583984</v>
      </c>
      <c r="AK197" s="8">
        <v>195</v>
      </c>
      <c r="AL197" s="7">
        <v>0.08913551270961761</v>
      </c>
      <c r="AM197" s="7">
        <v>0.17819112539291382</v>
      </c>
      <c r="AN197" s="7">
        <v>0.26823005080223083</v>
      </c>
      <c r="AO197" s="7">
        <v>0.3581979274749756</v>
      </c>
      <c r="AP197" s="7">
        <v>0.4488316476345062</v>
      </c>
      <c r="AQ197" s="7">
        <v>0.5383131504058838</v>
      </c>
      <c r="AR197" s="7">
        <v>0.6261181235313416</v>
      </c>
      <c r="AS197" s="7">
        <v>0.711916983127594</v>
      </c>
      <c r="AT197" s="7">
        <v>0.794657289981842</v>
      </c>
      <c r="AU197" s="7">
        <v>0.8746755123138428</v>
      </c>
      <c r="AV197" s="7">
        <v>0.9521240592002869</v>
      </c>
      <c r="AW197" s="7">
        <v>1.0270408391952515</v>
      </c>
      <c r="AX197" s="7">
        <v>1.0988165140151978</v>
      </c>
      <c r="AY197" s="7">
        <v>1.1681689023971558</v>
      </c>
      <c r="AZ197" s="7">
        <v>1.2352144718170166</v>
      </c>
      <c r="BA197" s="7">
        <v>1.2993453741073608</v>
      </c>
      <c r="BB197" s="7">
        <v>1.3608977794647217</v>
      </c>
      <c r="BC197" s="7">
        <v>1.419856071472168</v>
      </c>
      <c r="BD197" s="7">
        <v>1.4764868021011353</v>
      </c>
      <c r="BE197" s="7">
        <v>1.5309195518493652</v>
      </c>
      <c r="BF197" s="7">
        <v>1.5830062627792358</v>
      </c>
      <c r="BG197" s="7">
        <v>1.6326125860214233</v>
      </c>
      <c r="BH197" s="7">
        <v>1.679856777191162</v>
      </c>
      <c r="BI197" s="7">
        <v>1.724851131439209</v>
      </c>
      <c r="BJ197" s="7">
        <v>1.7677030563354492</v>
      </c>
      <c r="BK197" s="7">
        <v>1.9532290697097778</v>
      </c>
      <c r="BL197" s="7">
        <v>2.0985937118530273</v>
      </c>
      <c r="BM197" s="7">
        <v>2.2124905586242676</v>
      </c>
      <c r="BN197" s="7">
        <v>2.301731824874878</v>
      </c>
      <c r="BO197" s="7">
        <v>2.371654748916626</v>
      </c>
      <c r="BP197" s="7">
        <v>2.426441192626953</v>
      </c>
      <c r="BQ197" s="7">
        <v>2.469367742538452</v>
      </c>
      <c r="BR197" s="7">
        <v>2.5030019283294678</v>
      </c>
      <c r="BS197" s="7">
        <v>2.529355049133301</v>
      </c>
    </row>
    <row r="198" spans="1:71" ht="12.75">
      <c r="A198" s="405" t="s">
        <v>167</v>
      </c>
      <c r="B198" s="7">
        <v>0.10756637901067734</v>
      </c>
      <c r="C198" s="7">
        <v>0.21417519450187683</v>
      </c>
      <c r="D198" s="7">
        <v>0.32093146443367004</v>
      </c>
      <c r="E198" s="7">
        <v>0.4268206059932709</v>
      </c>
      <c r="F198" s="7">
        <v>0.532617449760437</v>
      </c>
      <c r="G198" s="7">
        <v>0.6365400552749634</v>
      </c>
      <c r="H198" s="7">
        <v>0.7195375561714172</v>
      </c>
      <c r="I198" s="7">
        <v>0.8369957804679871</v>
      </c>
      <c r="J198" s="7">
        <v>0.9322108030319214</v>
      </c>
      <c r="K198" s="7">
        <v>1.0241097211837769</v>
      </c>
      <c r="L198" s="7">
        <v>1.0870336294174194</v>
      </c>
      <c r="M198" s="7">
        <v>1.198566198348999</v>
      </c>
      <c r="N198" s="7">
        <v>1.2806048393249512</v>
      </c>
      <c r="O198" s="7">
        <v>1.3597315549850464</v>
      </c>
      <c r="P198" s="7">
        <v>1.4360859394073486</v>
      </c>
      <c r="Q198" s="7">
        <v>1.5090824365615845</v>
      </c>
      <c r="R198" s="7">
        <v>1.5790783166885376</v>
      </c>
      <c r="S198" s="7">
        <v>1.6460778713226318</v>
      </c>
      <c r="T198" s="7">
        <v>1.7103670835494995</v>
      </c>
      <c r="U198" s="7">
        <v>1.772093415260315</v>
      </c>
      <c r="V198" s="7">
        <v>1.8311265707015991</v>
      </c>
      <c r="W198" s="7">
        <v>1.8873485326766968</v>
      </c>
      <c r="X198" s="7">
        <v>1.940893292427063</v>
      </c>
      <c r="Y198" s="7">
        <v>1.9918882846832275</v>
      </c>
      <c r="Z198" s="7">
        <v>2.040454864501953</v>
      </c>
      <c r="AA198" s="7">
        <v>2.250723361968994</v>
      </c>
      <c r="AB198" s="7">
        <v>2.4154739379882812</v>
      </c>
      <c r="AC198" s="7">
        <v>2.544560670852661</v>
      </c>
      <c r="AD198" s="7">
        <v>2.6457035541534424</v>
      </c>
      <c r="AE198" s="7">
        <v>2.7249515056610107</v>
      </c>
      <c r="AF198" s="7">
        <v>2.7870445251464844</v>
      </c>
      <c r="AG198" s="7">
        <v>2.83569598197937</v>
      </c>
      <c r="AH198" s="7">
        <v>2.8738157749176025</v>
      </c>
      <c r="AI198" s="7">
        <v>2.9036834239959717</v>
      </c>
      <c r="AK198" s="8">
        <v>196</v>
      </c>
      <c r="AL198" s="7">
        <v>0.09044534713029861</v>
      </c>
      <c r="AM198" s="7">
        <v>0.18074841797351837</v>
      </c>
      <c r="AN198" s="7">
        <v>0.27197539806365967</v>
      </c>
      <c r="AO198" s="7">
        <v>0.36307474970817566</v>
      </c>
      <c r="AP198" s="7">
        <v>0.4547860622406006</v>
      </c>
      <c r="AQ198" s="7">
        <v>0.5452938675880432</v>
      </c>
      <c r="AR198" s="7">
        <v>0.6340762376785278</v>
      </c>
      <c r="AS198" s="7">
        <v>0.7208060026168823</v>
      </c>
      <c r="AT198" s="7">
        <v>0.8044328093528748</v>
      </c>
      <c r="AU198" s="7">
        <v>0.8852953910827637</v>
      </c>
      <c r="AV198" s="7">
        <v>0.9635480642318726</v>
      </c>
      <c r="AW198" s="7">
        <v>1.0392307043075562</v>
      </c>
      <c r="AX198" s="7">
        <v>1.1117357015609741</v>
      </c>
      <c r="AY198" s="7">
        <v>1.1817827224731445</v>
      </c>
      <c r="AZ198" s="7">
        <v>1.2494899034500122</v>
      </c>
      <c r="BA198" s="7">
        <v>1.3142508268356323</v>
      </c>
      <c r="BB198" s="7">
        <v>1.3764033317565918</v>
      </c>
      <c r="BC198" s="7">
        <v>1.435932993888855</v>
      </c>
      <c r="BD198" s="7">
        <v>1.4931080341339111</v>
      </c>
      <c r="BE198" s="7">
        <v>1.548059105873108</v>
      </c>
      <c r="BF198" s="7">
        <v>1.6006394624710083</v>
      </c>
      <c r="BG198" s="7">
        <v>1.650715947151184</v>
      </c>
      <c r="BH198" s="7">
        <v>1.6984078884124756</v>
      </c>
      <c r="BI198" s="7">
        <v>1.7438287734985352</v>
      </c>
      <c r="BJ198" s="7">
        <v>1.7870867252349854</v>
      </c>
      <c r="BK198" s="7">
        <v>1.9743711948394775</v>
      </c>
      <c r="BL198" s="7">
        <v>2.1211135387420654</v>
      </c>
      <c r="BM198" s="7">
        <v>2.2360899448394775</v>
      </c>
      <c r="BN198" s="7">
        <v>2.326176881790161</v>
      </c>
      <c r="BO198" s="7">
        <v>2.3967623710632324</v>
      </c>
      <c r="BP198" s="7">
        <v>2.4520680904388428</v>
      </c>
      <c r="BQ198" s="7">
        <v>2.495401620864868</v>
      </c>
      <c r="BR198" s="7">
        <v>2.5293545722961426</v>
      </c>
      <c r="BS198" s="7">
        <v>2.555957555770874</v>
      </c>
    </row>
    <row r="199" spans="1:71" ht="12.75">
      <c r="A199" s="405" t="s">
        <v>168</v>
      </c>
      <c r="B199" s="7">
        <v>0.10649140179157257</v>
      </c>
      <c r="C199" s="7">
        <v>0.21207642555236816</v>
      </c>
      <c r="D199" s="7">
        <v>0.31785765290260315</v>
      </c>
      <c r="E199" s="7">
        <v>0.4228181838989258</v>
      </c>
      <c r="F199" s="7">
        <v>0.5277306437492371</v>
      </c>
      <c r="G199" s="7">
        <v>0.6308109760284424</v>
      </c>
      <c r="H199" s="7">
        <v>0.719443142414093</v>
      </c>
      <c r="I199" s="7">
        <v>0.8297005891799927</v>
      </c>
      <c r="J199" s="7">
        <v>0.9241880178451538</v>
      </c>
      <c r="K199" s="7">
        <v>1.0153939723968506</v>
      </c>
      <c r="L199" s="7">
        <v>1.086236596107483</v>
      </c>
      <c r="M199" s="7">
        <v>1.188562035560608</v>
      </c>
      <c r="N199" s="7">
        <v>1.270002007484436</v>
      </c>
      <c r="O199" s="7">
        <v>1.3485586643218994</v>
      </c>
      <c r="P199" s="7">
        <v>1.4243701696395874</v>
      </c>
      <c r="Q199" s="7">
        <v>1.496849536895752</v>
      </c>
      <c r="R199" s="7">
        <v>1.5663529634475708</v>
      </c>
      <c r="S199" s="7">
        <v>1.6328835487365723</v>
      </c>
      <c r="T199" s="7">
        <v>1.6967259645462036</v>
      </c>
      <c r="U199" s="7">
        <v>1.7580270767211914</v>
      </c>
      <c r="V199" s="7">
        <v>1.816654920578003</v>
      </c>
      <c r="W199" s="7">
        <v>1.8724911212921143</v>
      </c>
      <c r="X199" s="7">
        <v>1.9256683588027954</v>
      </c>
      <c r="Y199" s="7">
        <v>1.9763133525848389</v>
      </c>
      <c r="Z199" s="7">
        <v>2.0245468616485596</v>
      </c>
      <c r="AA199" s="7">
        <v>2.2333719730377197</v>
      </c>
      <c r="AB199" s="7">
        <v>2.3969919681549072</v>
      </c>
      <c r="AC199" s="7">
        <v>2.5251927375793457</v>
      </c>
      <c r="AD199" s="7">
        <v>2.625641345977783</v>
      </c>
      <c r="AE199" s="7">
        <v>2.704345464706421</v>
      </c>
      <c r="AF199" s="7">
        <v>2.76601243019104</v>
      </c>
      <c r="AG199" s="7">
        <v>2.8143298625946045</v>
      </c>
      <c r="AH199" s="7">
        <v>2.8521881103515625</v>
      </c>
      <c r="AI199" s="7">
        <v>2.8818507194519043</v>
      </c>
      <c r="AK199" s="8">
        <v>197</v>
      </c>
      <c r="AL199" s="7">
        <v>0.08937036246061325</v>
      </c>
      <c r="AM199" s="7">
        <v>0.1786496490240097</v>
      </c>
      <c r="AN199" s="7">
        <v>0.26890161633491516</v>
      </c>
      <c r="AO199" s="7">
        <v>0.35907232761383057</v>
      </c>
      <c r="AP199" s="7">
        <v>0.44989925622940063</v>
      </c>
      <c r="AQ199" s="7">
        <v>0.5395647883415222</v>
      </c>
      <c r="AR199" s="7">
        <v>0.6275449991226196</v>
      </c>
      <c r="AS199" s="7">
        <v>0.7135108113288879</v>
      </c>
      <c r="AT199" s="7">
        <v>0.7964100241661072</v>
      </c>
      <c r="AU199" s="7">
        <v>0.8765796422958374</v>
      </c>
      <c r="AV199" s="7">
        <v>0.9541723728179932</v>
      </c>
      <c r="AW199" s="7">
        <v>1.029226541519165</v>
      </c>
      <c r="AX199" s="7">
        <v>1.101132869720459</v>
      </c>
      <c r="AY199" s="7">
        <v>1.1706098318099976</v>
      </c>
      <c r="AZ199" s="7">
        <v>1.2377740144729614</v>
      </c>
      <c r="BA199" s="7">
        <v>1.3020179271697998</v>
      </c>
      <c r="BB199" s="7">
        <v>1.363677978515625</v>
      </c>
      <c r="BC199" s="7">
        <v>1.4227386713027954</v>
      </c>
      <c r="BD199" s="7">
        <v>1.4794670343399048</v>
      </c>
      <c r="BE199" s="7">
        <v>1.5339926481246948</v>
      </c>
      <c r="BF199" s="7">
        <v>1.586167812347412</v>
      </c>
      <c r="BG199" s="7">
        <v>1.6358585357666016</v>
      </c>
      <c r="BH199" s="7">
        <v>1.683182954788208</v>
      </c>
      <c r="BI199" s="7">
        <v>1.7282538414001465</v>
      </c>
      <c r="BJ199" s="7">
        <v>1.7711784839630127</v>
      </c>
      <c r="BK199" s="7">
        <v>1.9570199251174927</v>
      </c>
      <c r="BL199" s="7">
        <v>2.1026313304901123</v>
      </c>
      <c r="BM199" s="7">
        <v>2.216721773147583</v>
      </c>
      <c r="BN199" s="7">
        <v>2.306114673614502</v>
      </c>
      <c r="BO199" s="7">
        <v>2.3761565685272217</v>
      </c>
      <c r="BP199" s="7">
        <v>2.4310359954833984</v>
      </c>
      <c r="BQ199" s="7">
        <v>2.4740355014801025</v>
      </c>
      <c r="BR199" s="7">
        <v>2.5077269077301025</v>
      </c>
      <c r="BS199" s="7">
        <v>2.5341248512268066</v>
      </c>
    </row>
    <row r="200" spans="1:71" ht="12.75">
      <c r="A200" s="405" t="s">
        <v>169</v>
      </c>
      <c r="B200" s="7">
        <v>0.10777042806148529</v>
      </c>
      <c r="C200" s="7">
        <v>0.21461661159992218</v>
      </c>
      <c r="D200" s="7">
        <v>0.32160308957099915</v>
      </c>
      <c r="E200" s="7">
        <v>0.42766356468200684</v>
      </c>
      <c r="F200" s="7">
        <v>0.5336322784423828</v>
      </c>
      <c r="G200" s="7">
        <v>0.6378417611122131</v>
      </c>
      <c r="H200" s="7">
        <v>0.7190371751785278</v>
      </c>
      <c r="I200" s="7">
        <v>0.838926374912262</v>
      </c>
      <c r="J200" s="7">
        <v>0.9345315098762512</v>
      </c>
      <c r="K200" s="7">
        <v>1.0268172025680542</v>
      </c>
      <c r="L200" s="7">
        <v>1.0862230062484741</v>
      </c>
      <c r="M200" s="7">
        <v>1.2019730806350708</v>
      </c>
      <c r="N200" s="7">
        <v>1.2844096422195435</v>
      </c>
      <c r="O200" s="7">
        <v>1.3639851808547974</v>
      </c>
      <c r="P200" s="7">
        <v>1.4407182931900024</v>
      </c>
      <c r="Q200" s="7">
        <v>1.5141279697418213</v>
      </c>
      <c r="R200" s="7">
        <v>1.5845040082931519</v>
      </c>
      <c r="S200" s="7">
        <v>1.6518992185592651</v>
      </c>
      <c r="T200" s="7">
        <v>1.716586709022522</v>
      </c>
      <c r="U200" s="7">
        <v>1.7786712646484375</v>
      </c>
      <c r="V200" s="7">
        <v>1.8380637168884277</v>
      </c>
      <c r="W200" s="7">
        <v>1.8946279287338257</v>
      </c>
      <c r="X200" s="7">
        <v>1.9484984874725342</v>
      </c>
      <c r="Y200" s="7">
        <v>1.999803900718689</v>
      </c>
      <c r="Z200" s="7">
        <v>2.04866623878479</v>
      </c>
      <c r="AA200" s="7">
        <v>2.260214328765869</v>
      </c>
      <c r="AB200" s="7">
        <v>2.4259679317474365</v>
      </c>
      <c r="AC200" s="7">
        <v>2.555840015411377</v>
      </c>
      <c r="AD200" s="7">
        <v>2.6575982570648193</v>
      </c>
      <c r="AE200" s="7">
        <v>2.7373287677764893</v>
      </c>
      <c r="AF200" s="7">
        <v>2.799799680709839</v>
      </c>
      <c r="AG200" s="7">
        <v>2.8487472534179688</v>
      </c>
      <c r="AH200" s="7">
        <v>2.887099027633667</v>
      </c>
      <c r="AI200" s="7">
        <v>2.9171485900878906</v>
      </c>
      <c r="AK200" s="8">
        <v>198</v>
      </c>
      <c r="AL200" s="7">
        <v>0.09065385907888412</v>
      </c>
      <c r="AM200" s="7">
        <v>0.18119855225086212</v>
      </c>
      <c r="AN200" s="7">
        <v>0.2726598083972931</v>
      </c>
      <c r="AO200" s="7">
        <v>0.36393433809280396</v>
      </c>
      <c r="AP200" s="7">
        <v>0.4558212161064148</v>
      </c>
      <c r="AQ200" s="7">
        <v>0.5466194748878479</v>
      </c>
      <c r="AR200" s="7">
        <v>0.6356824636459351</v>
      </c>
      <c r="AS200" s="7">
        <v>0.7227669358253479</v>
      </c>
      <c r="AT200" s="7">
        <v>0.8067869544029236</v>
      </c>
      <c r="AU200" s="7">
        <v>0.8880391716957092</v>
      </c>
      <c r="AV200" s="7">
        <v>0.9666246771812439</v>
      </c>
      <c r="AW200" s="7">
        <v>1.0426791906356812</v>
      </c>
      <c r="AX200" s="7">
        <v>1.1155846118927002</v>
      </c>
      <c r="AY200" s="7">
        <v>1.1860829591751099</v>
      </c>
      <c r="AZ200" s="7">
        <v>1.2541708946228027</v>
      </c>
      <c r="BA200" s="7">
        <v>1.3193472623825073</v>
      </c>
      <c r="BB200" s="7">
        <v>1.3818819522857666</v>
      </c>
      <c r="BC200" s="7">
        <v>1.4418091773986816</v>
      </c>
      <c r="BD200" s="7">
        <v>1.4993844032287598</v>
      </c>
      <c r="BE200" s="7">
        <v>1.5546954870224</v>
      </c>
      <c r="BF200" s="7">
        <v>1.60763680934906</v>
      </c>
      <c r="BG200" s="7">
        <v>1.6580570936203003</v>
      </c>
      <c r="BH200" s="7">
        <v>1.7060765027999878</v>
      </c>
      <c r="BI200" s="7">
        <v>1.7518092393875122</v>
      </c>
      <c r="BJ200" s="7">
        <v>1.7953641414642334</v>
      </c>
      <c r="BK200" s="7">
        <v>1.9839344024658203</v>
      </c>
      <c r="BL200" s="7">
        <v>2.1316840648651123</v>
      </c>
      <c r="BM200" s="7">
        <v>2.2474498748779297</v>
      </c>
      <c r="BN200" s="7">
        <v>2.338155508041382</v>
      </c>
      <c r="BO200" s="7">
        <v>2.4092257022857666</v>
      </c>
      <c r="BP200" s="7">
        <v>2.4649112224578857</v>
      </c>
      <c r="BQ200" s="7">
        <v>2.508542060852051</v>
      </c>
      <c r="BR200" s="7">
        <v>2.5427281856536865</v>
      </c>
      <c r="BS200" s="7">
        <v>2.5695137977600098</v>
      </c>
    </row>
    <row r="201" spans="1:71" ht="12.75">
      <c r="A201" s="405" t="s">
        <v>170</v>
      </c>
      <c r="B201" s="7">
        <v>0.10723128914833069</v>
      </c>
      <c r="C201" s="7">
        <v>0.21356400847434998</v>
      </c>
      <c r="D201" s="7">
        <v>0.32006144523620605</v>
      </c>
      <c r="E201" s="7">
        <v>0.42565619945526123</v>
      </c>
      <c r="F201" s="7">
        <v>0.5311813354492188</v>
      </c>
      <c r="G201" s="7">
        <v>0.6349684596061707</v>
      </c>
      <c r="H201" s="7">
        <v>0.7186471223831177</v>
      </c>
      <c r="I201" s="7">
        <v>0.8352675437927246</v>
      </c>
      <c r="J201" s="7">
        <v>0.9305077791213989</v>
      </c>
      <c r="K201" s="7">
        <v>1.0224459171295166</v>
      </c>
      <c r="L201" s="7">
        <v>1.0860860347747803</v>
      </c>
      <c r="M201" s="7">
        <v>1.196955680847168</v>
      </c>
      <c r="N201" s="7">
        <v>1.2790919542312622</v>
      </c>
      <c r="O201" s="7">
        <v>1.3583816289901733</v>
      </c>
      <c r="P201" s="7">
        <v>1.4348423480987549</v>
      </c>
      <c r="Q201" s="7">
        <v>1.5079927444458008</v>
      </c>
      <c r="R201" s="7">
        <v>1.5781217813491821</v>
      </c>
      <c r="S201" s="7">
        <v>1.6452816724777222</v>
      </c>
      <c r="T201" s="7">
        <v>1.709745168685913</v>
      </c>
      <c r="U201" s="7">
        <v>1.7716164588928223</v>
      </c>
      <c r="V201" s="7">
        <v>1.8308056592941284</v>
      </c>
      <c r="W201" s="7">
        <v>1.887176275253296</v>
      </c>
      <c r="X201" s="7">
        <v>1.9408626556396484</v>
      </c>
      <c r="Y201" s="7">
        <v>1.991992473602295</v>
      </c>
      <c r="Z201" s="7">
        <v>2.0406875610351562</v>
      </c>
      <c r="AA201" s="7">
        <v>2.251511812210083</v>
      </c>
      <c r="AB201" s="7">
        <v>2.416698455810547</v>
      </c>
      <c r="AC201" s="7">
        <v>2.546126365661621</v>
      </c>
      <c r="AD201" s="7">
        <v>2.647536516189575</v>
      </c>
      <c r="AE201" s="7">
        <v>2.726994037628174</v>
      </c>
      <c r="AF201" s="7">
        <v>2.7892513275146484</v>
      </c>
      <c r="AG201" s="7">
        <v>2.838031530380249</v>
      </c>
      <c r="AH201" s="7">
        <v>2.8762519359588623</v>
      </c>
      <c r="AI201" s="7">
        <v>2.906198740005493</v>
      </c>
      <c r="AK201" s="8">
        <v>199</v>
      </c>
      <c r="AL201" s="7">
        <v>0.09011472016572952</v>
      </c>
      <c r="AM201" s="7">
        <v>0.18014593422412872</v>
      </c>
      <c r="AN201" s="7">
        <v>0.2711181640625</v>
      </c>
      <c r="AO201" s="7">
        <v>0.36192697286605835</v>
      </c>
      <c r="AP201" s="7">
        <v>0.4533703029155731</v>
      </c>
      <c r="AQ201" s="7">
        <v>0.5437461137771606</v>
      </c>
      <c r="AR201" s="7">
        <v>0.6324068307876587</v>
      </c>
      <c r="AS201" s="7">
        <v>0.7191081047058105</v>
      </c>
      <c r="AT201" s="7">
        <v>0.8027632236480713</v>
      </c>
      <c r="AU201" s="7">
        <v>0.8836678862571716</v>
      </c>
      <c r="AV201" s="7">
        <v>0.9619224071502686</v>
      </c>
      <c r="AW201" s="7">
        <v>1.0376617908477783</v>
      </c>
      <c r="AX201" s="7">
        <v>1.110266923904419</v>
      </c>
      <c r="AY201" s="7">
        <v>1.1804792881011963</v>
      </c>
      <c r="AZ201" s="7">
        <v>1.2482949495315552</v>
      </c>
      <c r="BA201" s="7">
        <v>1.3132120370864868</v>
      </c>
      <c r="BB201" s="7">
        <v>1.3754997253417969</v>
      </c>
      <c r="BC201" s="7">
        <v>1.4351917505264282</v>
      </c>
      <c r="BD201" s="7">
        <v>1.4925429821014404</v>
      </c>
      <c r="BE201" s="7">
        <v>1.5476405620574951</v>
      </c>
      <c r="BF201" s="7">
        <v>1.6003787517547607</v>
      </c>
      <c r="BG201" s="7">
        <v>1.65060555934906</v>
      </c>
      <c r="BH201" s="7">
        <v>1.6984405517578125</v>
      </c>
      <c r="BI201" s="7">
        <v>1.7439978122711182</v>
      </c>
      <c r="BJ201" s="7">
        <v>1.7873855829238892</v>
      </c>
      <c r="BK201" s="7">
        <v>1.9752321243286133</v>
      </c>
      <c r="BL201" s="7">
        <v>2.1224148273468018</v>
      </c>
      <c r="BM201" s="7">
        <v>2.237736225128174</v>
      </c>
      <c r="BN201" s="7">
        <v>2.3280935287475586</v>
      </c>
      <c r="BO201" s="7">
        <v>2.398890972137451</v>
      </c>
      <c r="BP201" s="7">
        <v>2.4543628692626953</v>
      </c>
      <c r="BQ201" s="7">
        <v>2.497826337814331</v>
      </c>
      <c r="BR201" s="7">
        <v>2.531881093978882</v>
      </c>
      <c r="BS201" s="7">
        <v>2.5585639476776123</v>
      </c>
    </row>
    <row r="202" spans="1:71" ht="12.75">
      <c r="A202" s="405" t="s">
        <v>171</v>
      </c>
      <c r="B202" s="7">
        <v>0.10707210749387741</v>
      </c>
      <c r="C202" s="7">
        <v>0.21321019530296326</v>
      </c>
      <c r="D202" s="7">
        <v>0.31951814889907837</v>
      </c>
      <c r="E202" s="7">
        <v>0.4249803125858307</v>
      </c>
      <c r="F202" s="7">
        <v>0.5303705334663391</v>
      </c>
      <c r="G202" s="7">
        <v>0.6339058876037598</v>
      </c>
      <c r="H202" s="7">
        <v>0.71784508228302</v>
      </c>
      <c r="I202" s="7">
        <v>0.8336414694786072</v>
      </c>
      <c r="J202" s="7">
        <v>0.928521990776062</v>
      </c>
      <c r="K202" s="7">
        <v>1.0201022624969482</v>
      </c>
      <c r="L202" s="7">
        <v>1.085111141204834</v>
      </c>
      <c r="M202" s="7">
        <v>1.1939663887023926</v>
      </c>
      <c r="N202" s="7">
        <v>1.275729775428772</v>
      </c>
      <c r="O202" s="7">
        <v>1.354594349861145</v>
      </c>
      <c r="P202" s="7">
        <v>1.430699110031128</v>
      </c>
      <c r="Q202" s="7">
        <v>1.50345778465271</v>
      </c>
      <c r="R202" s="7">
        <v>1.5732272863388062</v>
      </c>
      <c r="S202" s="7">
        <v>1.640011191368103</v>
      </c>
      <c r="T202" s="7">
        <v>1.7040950059890747</v>
      </c>
      <c r="U202" s="7">
        <v>1.7656258344650269</v>
      </c>
      <c r="V202" s="7">
        <v>1.8244725465774536</v>
      </c>
      <c r="W202" s="7">
        <v>1.8805172443389893</v>
      </c>
      <c r="X202" s="7">
        <v>1.9338929653167725</v>
      </c>
      <c r="Y202" s="7">
        <v>1.9847270250320435</v>
      </c>
      <c r="Z202" s="7">
        <v>2.0331404209136963</v>
      </c>
      <c r="AA202" s="7">
        <v>2.2427451610565186</v>
      </c>
      <c r="AB202" s="7">
        <v>2.4069759845733643</v>
      </c>
      <c r="AC202" s="7">
        <v>2.5356554985046387</v>
      </c>
      <c r="AD202" s="7">
        <v>2.636479139328003</v>
      </c>
      <c r="AE202" s="7">
        <v>2.7154769897460938</v>
      </c>
      <c r="AF202" s="7">
        <v>2.777374029159546</v>
      </c>
      <c r="AG202" s="7">
        <v>2.8258719444274902</v>
      </c>
      <c r="AH202" s="7">
        <v>2.8638713359832764</v>
      </c>
      <c r="AI202" s="7">
        <v>2.8936448097229004</v>
      </c>
      <c r="AK202" s="8">
        <v>200</v>
      </c>
      <c r="AL202" s="7">
        <v>0.08995107561349869</v>
      </c>
      <c r="AM202" s="7">
        <v>0.1797834187746048</v>
      </c>
      <c r="AN202" s="7">
        <v>0.270562082529068</v>
      </c>
      <c r="AO202" s="7">
        <v>0.3612344563007355</v>
      </c>
      <c r="AP202" s="7">
        <v>0.4525391459465027</v>
      </c>
      <c r="AQ202" s="7">
        <v>0.5426596999168396</v>
      </c>
      <c r="AR202" s="7">
        <v>0.6310732364654541</v>
      </c>
      <c r="AS202" s="7">
        <v>0.7174516916275024</v>
      </c>
      <c r="AT202" s="7">
        <v>0.8007439970970154</v>
      </c>
      <c r="AU202" s="7">
        <v>0.8812879323959351</v>
      </c>
      <c r="AV202" s="7">
        <v>0.9592371582984924</v>
      </c>
      <c r="AW202" s="7">
        <v>1.0346308946609497</v>
      </c>
      <c r="AX202" s="7">
        <v>1.106860637664795</v>
      </c>
      <c r="AY202" s="7">
        <v>1.1766455173492432</v>
      </c>
      <c r="AZ202" s="7">
        <v>1.244102954864502</v>
      </c>
      <c r="BA202" s="7">
        <v>1.3086261749267578</v>
      </c>
      <c r="BB202" s="7">
        <v>1.3705523014068604</v>
      </c>
      <c r="BC202" s="7">
        <v>1.4298663139343262</v>
      </c>
      <c r="BD202" s="7">
        <v>1.4868359565734863</v>
      </c>
      <c r="BE202" s="7">
        <v>1.5415914058685303</v>
      </c>
      <c r="BF202" s="7">
        <v>1.5939854383468628</v>
      </c>
      <c r="BG202" s="7">
        <v>1.643884539604187</v>
      </c>
      <c r="BH202" s="7">
        <v>1.691407561302185</v>
      </c>
      <c r="BI202" s="7">
        <v>1.736667513847351</v>
      </c>
      <c r="BJ202" s="7">
        <v>1.7797722816467285</v>
      </c>
      <c r="BK202" s="7">
        <v>1.9663931131362915</v>
      </c>
      <c r="BL202" s="7">
        <v>2.1126155853271484</v>
      </c>
      <c r="BM202" s="7">
        <v>2.227184534072876</v>
      </c>
      <c r="BN202" s="7">
        <v>2.3169524669647217</v>
      </c>
      <c r="BO202" s="7">
        <v>2.3872878551483154</v>
      </c>
      <c r="BP202" s="7">
        <v>2.4423978328704834</v>
      </c>
      <c r="BQ202" s="7">
        <v>2.4855775833129883</v>
      </c>
      <c r="BR202" s="7">
        <v>2.5194103717803955</v>
      </c>
      <c r="BS202" s="7">
        <v>2.5459189414978027</v>
      </c>
    </row>
    <row r="203" spans="1:71" ht="12.75">
      <c r="A203" s="405" t="s">
        <v>172</v>
      </c>
      <c r="B203" s="7">
        <v>0.10679604858160019</v>
      </c>
      <c r="C203" s="7">
        <v>0.2126712203025818</v>
      </c>
      <c r="D203" s="7">
        <v>0.3187287747859955</v>
      </c>
      <c r="E203" s="7">
        <v>0.42395246028900146</v>
      </c>
      <c r="F203" s="7">
        <v>0.5291155576705933</v>
      </c>
      <c r="G203" s="7">
        <v>0.632434606552124</v>
      </c>
      <c r="H203" s="7">
        <v>0.7130557894706726</v>
      </c>
      <c r="I203" s="7">
        <v>0.8317680358886719</v>
      </c>
      <c r="J203" s="7">
        <v>0.9264616966247559</v>
      </c>
      <c r="K203" s="7">
        <v>1.0178639888763428</v>
      </c>
      <c r="L203" s="7">
        <v>1.0775469541549683</v>
      </c>
      <c r="M203" s="7">
        <v>1.1913971900939941</v>
      </c>
      <c r="N203" s="7">
        <v>1.2730069160461426</v>
      </c>
      <c r="O203" s="7">
        <v>1.3517251014709473</v>
      </c>
      <c r="P203" s="7">
        <v>1.4276903867721558</v>
      </c>
      <c r="Q203" s="7">
        <v>1.5003163814544678</v>
      </c>
      <c r="R203" s="7">
        <v>1.569959282875061</v>
      </c>
      <c r="S203" s="7">
        <v>1.6366227865219116</v>
      </c>
      <c r="T203" s="7">
        <v>1.7005919218063354</v>
      </c>
      <c r="U203" s="7">
        <v>1.7620134353637695</v>
      </c>
      <c r="V203" s="7">
        <v>1.820756196975708</v>
      </c>
      <c r="W203" s="7">
        <v>1.8767017126083374</v>
      </c>
      <c r="X203" s="7">
        <v>1.929983139038086</v>
      </c>
      <c r="Y203" s="7">
        <v>1.9807273149490356</v>
      </c>
      <c r="Z203" s="7">
        <v>2.029055118560791</v>
      </c>
      <c r="AA203" s="7">
        <v>2.2382893562316895</v>
      </c>
      <c r="AB203" s="7">
        <v>2.4022297859191895</v>
      </c>
      <c r="AC203" s="7">
        <v>2.530681610107422</v>
      </c>
      <c r="AD203" s="7">
        <v>2.631326913833618</v>
      </c>
      <c r="AE203" s="7">
        <v>2.7101852893829346</v>
      </c>
      <c r="AF203" s="7">
        <v>2.771972894668579</v>
      </c>
      <c r="AG203" s="7">
        <v>2.820384979248047</v>
      </c>
      <c r="AH203" s="7">
        <v>2.8583173751831055</v>
      </c>
      <c r="AI203" s="7">
        <v>2.888038158416748</v>
      </c>
      <c r="AK203" s="8">
        <v>201</v>
      </c>
      <c r="AL203" s="7">
        <v>0.08967501670122147</v>
      </c>
      <c r="AM203" s="7">
        <v>0.17924444377422333</v>
      </c>
      <c r="AN203" s="7">
        <v>0.2697727084159851</v>
      </c>
      <c r="AO203" s="7">
        <v>0.36020660400390625</v>
      </c>
      <c r="AP203" s="7">
        <v>0.4512841999530792</v>
      </c>
      <c r="AQ203" s="7">
        <v>0.5411884188652039</v>
      </c>
      <c r="AR203" s="7">
        <v>0.6293959617614746</v>
      </c>
      <c r="AS203" s="7">
        <v>0.7155782580375671</v>
      </c>
      <c r="AT203" s="7">
        <v>0.7986837029457092</v>
      </c>
      <c r="AU203" s="7">
        <v>0.8790496587753296</v>
      </c>
      <c r="AV203" s="7">
        <v>0.9568294286727905</v>
      </c>
      <c r="AW203" s="7">
        <v>1.0320616960525513</v>
      </c>
      <c r="AX203" s="7">
        <v>1.1041377782821655</v>
      </c>
      <c r="AY203" s="7">
        <v>1.1737762689590454</v>
      </c>
      <c r="AZ203" s="7">
        <v>1.2410943508148193</v>
      </c>
      <c r="BA203" s="7">
        <v>1.3054847717285156</v>
      </c>
      <c r="BB203" s="7">
        <v>1.3672842979431152</v>
      </c>
      <c r="BC203" s="7">
        <v>1.4264779090881348</v>
      </c>
      <c r="BD203" s="7">
        <v>1.483332872390747</v>
      </c>
      <c r="BE203" s="7">
        <v>1.537979006767273</v>
      </c>
      <c r="BF203" s="7">
        <v>1.5902690887451172</v>
      </c>
      <c r="BG203" s="7">
        <v>1.6400691270828247</v>
      </c>
      <c r="BH203" s="7">
        <v>1.6874977350234985</v>
      </c>
      <c r="BI203" s="7">
        <v>1.7326678037643433</v>
      </c>
      <c r="BJ203" s="7">
        <v>1.7756868600845337</v>
      </c>
      <c r="BK203" s="7">
        <v>1.9619371891021729</v>
      </c>
      <c r="BL203" s="7">
        <v>2.1078691482543945</v>
      </c>
      <c r="BM203" s="7">
        <v>2.2222108840942383</v>
      </c>
      <c r="BN203" s="7">
        <v>2.311800241470337</v>
      </c>
      <c r="BO203" s="7">
        <v>2.3819961547851562</v>
      </c>
      <c r="BP203" s="7">
        <v>2.4369964599609375</v>
      </c>
      <c r="BQ203" s="7">
        <v>2.480090618133545</v>
      </c>
      <c r="BR203" s="7">
        <v>2.5138561725616455</v>
      </c>
      <c r="BS203" s="7">
        <v>2.5403122901916504</v>
      </c>
    </row>
    <row r="204" spans="1:71" ht="12.75">
      <c r="A204" s="405" t="s">
        <v>173</v>
      </c>
      <c r="B204" s="7">
        <v>0.10204152762889862</v>
      </c>
      <c r="C204" s="7">
        <v>0.20380640029907227</v>
      </c>
      <c r="D204" s="7">
        <v>0.307344913482666</v>
      </c>
      <c r="E204" s="7">
        <v>0.41143593192100525</v>
      </c>
      <c r="F204" s="7">
        <v>0.5154004096984863</v>
      </c>
      <c r="G204" s="7">
        <v>0.6177709698677063</v>
      </c>
      <c r="H204" s="7">
        <v>0.7125856280326843</v>
      </c>
      <c r="I204" s="7">
        <v>0.8150331974029541</v>
      </c>
      <c r="J204" s="7">
        <v>0.9084902405738831</v>
      </c>
      <c r="K204" s="7">
        <v>0.9985372424125671</v>
      </c>
      <c r="L204" s="7">
        <v>1.0766810178756714</v>
      </c>
      <c r="M204" s="7">
        <v>1.1689503192901611</v>
      </c>
      <c r="N204" s="7">
        <v>1.2492984533309937</v>
      </c>
      <c r="O204" s="7">
        <v>1.3268619775772095</v>
      </c>
      <c r="P204" s="7">
        <v>1.401569128036499</v>
      </c>
      <c r="Q204" s="7">
        <v>1.4732235670089722</v>
      </c>
      <c r="R204" s="7">
        <v>1.541846513748169</v>
      </c>
      <c r="S204" s="7">
        <v>1.6077077388763428</v>
      </c>
      <c r="T204" s="7">
        <v>1.6708999872207642</v>
      </c>
      <c r="U204" s="7">
        <v>1.7313085794448853</v>
      </c>
      <c r="V204" s="7">
        <v>1.7892203330993652</v>
      </c>
      <c r="W204" s="7">
        <v>1.844374418258667</v>
      </c>
      <c r="X204" s="7">
        <v>1.896902084350586</v>
      </c>
      <c r="Y204" s="7">
        <v>1.9469285011291504</v>
      </c>
      <c r="Z204" s="7">
        <v>1.994572639465332</v>
      </c>
      <c r="AA204" s="7">
        <v>2.2008469104766846</v>
      </c>
      <c r="AB204" s="7">
        <v>2.3624682426452637</v>
      </c>
      <c r="AC204" s="7">
        <v>2.489102840423584</v>
      </c>
      <c r="AD204" s="7">
        <v>2.5883243083953857</v>
      </c>
      <c r="AE204" s="7">
        <v>2.666066884994507</v>
      </c>
      <c r="AF204" s="7">
        <v>2.726980447769165</v>
      </c>
      <c r="AG204" s="7">
        <v>2.774707555770874</v>
      </c>
      <c r="AH204" s="7">
        <v>2.812103033065796</v>
      </c>
      <c r="AI204" s="7">
        <v>2.8414032459259033</v>
      </c>
      <c r="AK204" s="8">
        <v>202</v>
      </c>
      <c r="AL204" s="7">
        <v>0.08489339798688889</v>
      </c>
      <c r="AM204" s="7">
        <v>0.17032673954963684</v>
      </c>
      <c r="AN204" s="7">
        <v>0.25831139087677</v>
      </c>
      <c r="AO204" s="7">
        <v>0.3475892245769501</v>
      </c>
      <c r="AP204" s="7">
        <v>0.43744590878486633</v>
      </c>
      <c r="AQ204" s="7">
        <v>0.5263804793357849</v>
      </c>
      <c r="AR204" s="7">
        <v>0.6136583685874939</v>
      </c>
      <c r="AS204" s="7">
        <v>0.6986596584320068</v>
      </c>
      <c r="AT204" s="7">
        <v>0.7805101275444031</v>
      </c>
      <c r="AU204" s="7">
        <v>0.8595032691955566</v>
      </c>
      <c r="AV204" s="7">
        <v>0.9355497360229492</v>
      </c>
      <c r="AW204" s="7">
        <v>1.009362816810608</v>
      </c>
      <c r="AX204" s="7">
        <v>1.0801621675491333</v>
      </c>
      <c r="AY204" s="7">
        <v>1.1486316919326782</v>
      </c>
      <c r="AZ204" s="7">
        <v>1.2146779298782349</v>
      </c>
      <c r="BA204" s="7">
        <v>1.2780838012695312</v>
      </c>
      <c r="BB204" s="7">
        <v>1.338850975036621</v>
      </c>
      <c r="BC204" s="7">
        <v>1.397230625152588</v>
      </c>
      <c r="BD204" s="7">
        <v>1.4532973766326904</v>
      </c>
      <c r="BE204" s="7">
        <v>1.5069198608398438</v>
      </c>
      <c r="BF204" s="7">
        <v>1.5583686828613281</v>
      </c>
      <c r="BG204" s="7">
        <v>1.6073675155639648</v>
      </c>
      <c r="BH204" s="7">
        <v>1.6540331840515137</v>
      </c>
      <c r="BI204" s="7">
        <v>1.6984765529632568</v>
      </c>
      <c r="BJ204" s="7">
        <v>1.740803599357605</v>
      </c>
      <c r="BK204" s="7">
        <v>1.9240577220916748</v>
      </c>
      <c r="BL204" s="7">
        <v>2.0676419734954834</v>
      </c>
      <c r="BM204" s="7">
        <v>2.1801440715789795</v>
      </c>
      <c r="BN204" s="7">
        <v>2.2682926654815674</v>
      </c>
      <c r="BO204" s="7">
        <v>2.3373591899871826</v>
      </c>
      <c r="BP204" s="7">
        <v>2.391474723815918</v>
      </c>
      <c r="BQ204" s="7">
        <v>2.433875560760498</v>
      </c>
      <c r="BR204" s="7">
        <v>2.467097759246826</v>
      </c>
      <c r="BS204" s="7">
        <v>2.4931282997131348</v>
      </c>
    </row>
    <row r="205" spans="1:71" ht="12.75">
      <c r="A205" s="405" t="s">
        <v>657</v>
      </c>
      <c r="B205" s="7">
        <v>0.10747206956148148</v>
      </c>
      <c r="C205" s="7">
        <v>0.2142639309167862</v>
      </c>
      <c r="D205" s="7">
        <v>0.32192501425743103</v>
      </c>
      <c r="E205" s="7">
        <v>0.42933616042137146</v>
      </c>
      <c r="F205" s="7">
        <v>0.5365115404129028</v>
      </c>
      <c r="G205" s="7">
        <v>0.6419176459312439</v>
      </c>
      <c r="H205" s="7">
        <v>0.7115187644958496</v>
      </c>
      <c r="I205" s="7">
        <v>0.8450976014137268</v>
      </c>
      <c r="J205" s="7">
        <v>0.9415014982223511</v>
      </c>
      <c r="K205" s="7">
        <v>1.034472942352295</v>
      </c>
      <c r="L205" s="7">
        <v>1.0743423700332642</v>
      </c>
      <c r="M205" s="7">
        <v>1.2105785608291626</v>
      </c>
      <c r="N205" s="7">
        <v>1.2935535907745361</v>
      </c>
      <c r="O205" s="7">
        <v>1.3736144304275513</v>
      </c>
      <c r="P205" s="7">
        <v>1.450726866722107</v>
      </c>
      <c r="Q205" s="7">
        <v>1.5246059894561768</v>
      </c>
      <c r="R205" s="7">
        <v>1.5954071283340454</v>
      </c>
      <c r="S205" s="7">
        <v>1.6632815599441528</v>
      </c>
      <c r="T205" s="7">
        <v>1.7283909320831299</v>
      </c>
      <c r="U205" s="7">
        <v>1.790724515914917</v>
      </c>
      <c r="V205" s="7">
        <v>1.8504371643066406</v>
      </c>
      <c r="W205" s="7">
        <v>1.9073063135147095</v>
      </c>
      <c r="X205" s="7">
        <v>1.9614675045013428</v>
      </c>
      <c r="Y205" s="7">
        <v>2.013049364089966</v>
      </c>
      <c r="Z205" s="7">
        <v>2.0621752738952637</v>
      </c>
      <c r="AA205" s="7">
        <v>2.2748639583587646</v>
      </c>
      <c r="AB205" s="7">
        <v>2.441511392593384</v>
      </c>
      <c r="AC205" s="7">
        <v>2.5720839500427246</v>
      </c>
      <c r="AD205" s="7">
        <v>2.674391031265259</v>
      </c>
      <c r="AE205" s="7">
        <v>2.7545509338378906</v>
      </c>
      <c r="AF205" s="7">
        <v>2.8173587322235107</v>
      </c>
      <c r="AG205" s="7">
        <v>2.866570234298706</v>
      </c>
      <c r="AH205" s="7">
        <v>2.9051287174224854</v>
      </c>
      <c r="AI205" s="7">
        <v>2.935340404510498</v>
      </c>
      <c r="AK205" s="8">
        <v>203</v>
      </c>
      <c r="AL205" s="7">
        <v>0.09033705294132233</v>
      </c>
      <c r="AM205" s="7">
        <v>0.1808098405599594</v>
      </c>
      <c r="AN205" s="7">
        <v>0.27292895317077637</v>
      </c>
      <c r="AO205" s="7">
        <v>0.36553820967674255</v>
      </c>
      <c r="AP205" s="7">
        <v>0.45861661434173584</v>
      </c>
      <c r="AQ205" s="7">
        <v>0.5505969524383545</v>
      </c>
      <c r="AR205" s="7">
        <v>0.6408304572105408</v>
      </c>
      <c r="AS205" s="7">
        <v>0.7288129329681396</v>
      </c>
      <c r="AT205" s="7">
        <v>0.8136192560195923</v>
      </c>
      <c r="AU205" s="7">
        <v>0.8955453038215637</v>
      </c>
      <c r="AV205" s="7">
        <v>0.974546492099762</v>
      </c>
      <c r="AW205" s="7">
        <v>1.0511128902435303</v>
      </c>
      <c r="AX205" s="7">
        <v>1.1245466470718384</v>
      </c>
      <c r="AY205" s="7">
        <v>1.195520281791687</v>
      </c>
      <c r="AZ205" s="7">
        <v>1.2639784812927246</v>
      </c>
      <c r="BA205" s="7">
        <v>1.3296152353286743</v>
      </c>
      <c r="BB205" s="7">
        <v>1.3925666809082031</v>
      </c>
      <c r="BC205" s="7">
        <v>1.4529651403427124</v>
      </c>
      <c r="BD205" s="7">
        <v>1.51095449924469</v>
      </c>
      <c r="BE205" s="7">
        <v>1.56650710105896</v>
      </c>
      <c r="BF205" s="7">
        <v>1.6197617053985596</v>
      </c>
      <c r="BG205" s="7">
        <v>1.6704803705215454</v>
      </c>
      <c r="BH205" s="7">
        <v>1.718783974647522</v>
      </c>
      <c r="BI205" s="7">
        <v>1.764787197113037</v>
      </c>
      <c r="BJ205" s="7">
        <v>1.8085999488830566</v>
      </c>
      <c r="BK205" s="7">
        <v>1.9982861280441284</v>
      </c>
      <c r="BL205" s="7">
        <v>2.1469101905822754</v>
      </c>
      <c r="BM205" s="7">
        <v>2.2633612155914307</v>
      </c>
      <c r="BN205" s="7">
        <v>2.3546035289764404</v>
      </c>
      <c r="BO205" s="7">
        <v>2.4260942935943604</v>
      </c>
      <c r="BP205" s="7">
        <v>2.482109308242798</v>
      </c>
      <c r="BQ205" s="7">
        <v>2.52599835395813</v>
      </c>
      <c r="BR205" s="7">
        <v>2.5603866577148438</v>
      </c>
      <c r="BS205" s="7">
        <v>2.5873308181762695</v>
      </c>
    </row>
    <row r="206" spans="1:71" ht="12.75">
      <c r="A206" s="405" t="s">
        <v>174</v>
      </c>
      <c r="B206" s="7">
        <v>0.11317069828510284</v>
      </c>
      <c r="C206" s="7">
        <v>0.22550304234027863</v>
      </c>
      <c r="D206" s="7">
        <v>0.33929508924484253</v>
      </c>
      <c r="E206" s="7">
        <v>0.4533171057701111</v>
      </c>
      <c r="F206" s="7">
        <v>0.5667340159416199</v>
      </c>
      <c r="G206" s="7">
        <v>0.6779710650444031</v>
      </c>
      <c r="H206" s="7">
        <v>0.7113754749298096</v>
      </c>
      <c r="I206" s="7">
        <v>0.8917217254638672</v>
      </c>
      <c r="J206" s="7">
        <v>0.9927411675453186</v>
      </c>
      <c r="K206" s="7">
        <v>1.089962124824524</v>
      </c>
      <c r="L206" s="7">
        <v>1.0740344524383545</v>
      </c>
      <c r="M206" s="7">
        <v>1.2737220525741577</v>
      </c>
      <c r="N206" s="7">
        <v>1.3602111339569092</v>
      </c>
      <c r="O206" s="7">
        <v>1.4434973001480103</v>
      </c>
      <c r="P206" s="7">
        <v>1.5237168073654175</v>
      </c>
      <c r="Q206" s="7">
        <v>1.6005445718765259</v>
      </c>
      <c r="R206" s="7">
        <v>1.674127459526062</v>
      </c>
      <c r="S206" s="7">
        <v>1.7446630001068115</v>
      </c>
      <c r="T206" s="7">
        <v>1.8122626543045044</v>
      </c>
      <c r="U206" s="7">
        <v>1.876848816871643</v>
      </c>
      <c r="V206" s="7">
        <v>1.9387845993041992</v>
      </c>
      <c r="W206" s="7">
        <v>1.9977710247039795</v>
      </c>
      <c r="X206" s="7">
        <v>2.0539486408233643</v>
      </c>
      <c r="Y206" s="7">
        <v>2.1074509620666504</v>
      </c>
      <c r="Z206" s="7">
        <v>2.1584057807922363</v>
      </c>
      <c r="AA206" s="7">
        <v>2.3790128231048584</v>
      </c>
      <c r="AB206" s="7">
        <v>2.5518643856048584</v>
      </c>
      <c r="AC206" s="7">
        <v>2.68729829788208</v>
      </c>
      <c r="AD206" s="7">
        <v>2.7934141159057617</v>
      </c>
      <c r="AE206" s="7">
        <v>2.876558780670166</v>
      </c>
      <c r="AF206" s="7">
        <v>2.941704750061035</v>
      </c>
      <c r="AG206" s="7">
        <v>2.992748498916626</v>
      </c>
      <c r="AH206" s="7">
        <v>3.032742500305176</v>
      </c>
      <c r="AI206" s="7">
        <v>3.0640788078308105</v>
      </c>
      <c r="AK206" s="8">
        <v>204</v>
      </c>
      <c r="AL206" s="7">
        <v>0.09601692110300064</v>
      </c>
      <c r="AM206" s="7">
        <v>0.19201233983039856</v>
      </c>
      <c r="AN206" s="7">
        <v>0.2902454137802124</v>
      </c>
      <c r="AO206" s="7">
        <v>0.3894493281841278</v>
      </c>
      <c r="AP206" s="7">
        <v>0.4887537956237793</v>
      </c>
      <c r="AQ206" s="7">
        <v>0.5865504145622253</v>
      </c>
      <c r="AR206" s="7">
        <v>0.6823652982711792</v>
      </c>
      <c r="AS206" s="7">
        <v>0.7753098011016846</v>
      </c>
      <c r="AT206" s="7">
        <v>0.8647189140319824</v>
      </c>
      <c r="AU206" s="7">
        <v>0.9508823156356812</v>
      </c>
      <c r="AV206" s="7">
        <v>1.0337724685668945</v>
      </c>
      <c r="AW206" s="7">
        <v>1.114081859588623</v>
      </c>
      <c r="AX206" s="7">
        <v>1.1910191774368286</v>
      </c>
      <c r="AY206" s="7">
        <v>1.2652082443237305</v>
      </c>
      <c r="AZ206" s="7">
        <v>1.3367639780044556</v>
      </c>
      <c r="BA206" s="7">
        <v>1.4053404331207275</v>
      </c>
      <c r="BB206" s="7">
        <v>1.4710650444030762</v>
      </c>
      <c r="BC206" s="7">
        <v>1.5341163873672485</v>
      </c>
      <c r="BD206" s="7">
        <v>1.5945883989334106</v>
      </c>
      <c r="BE206" s="7">
        <v>1.65238618850708</v>
      </c>
      <c r="BF206" s="7">
        <v>1.7078568935394287</v>
      </c>
      <c r="BG206" s="7">
        <v>1.7606860399246216</v>
      </c>
      <c r="BH206" s="7">
        <v>1.8109996318817139</v>
      </c>
      <c r="BI206" s="7">
        <v>1.858917236328125</v>
      </c>
      <c r="BJ206" s="7">
        <v>1.9045530557632446</v>
      </c>
      <c r="BK206" s="7">
        <v>2.102132558822632</v>
      </c>
      <c r="BL206" s="7">
        <v>2.256941318511963</v>
      </c>
      <c r="BM206" s="7">
        <v>2.3782379627227783</v>
      </c>
      <c r="BN206" s="7">
        <v>2.4732770919799805</v>
      </c>
      <c r="BO206" s="7">
        <v>2.5477428436279297</v>
      </c>
      <c r="BP206" s="7">
        <v>2.606088876724243</v>
      </c>
      <c r="BQ206" s="7">
        <v>2.651804208755493</v>
      </c>
      <c r="BR206" s="7">
        <v>2.6876235008239746</v>
      </c>
      <c r="BS206" s="7">
        <v>2.715688943862915</v>
      </c>
    </row>
    <row r="207" spans="1:71" ht="12.75">
      <c r="A207" s="405" t="s">
        <v>175</v>
      </c>
      <c r="B207" s="7">
        <v>0.10540898144245148</v>
      </c>
      <c r="C207" s="7">
        <v>0.2102850079536438</v>
      </c>
      <c r="D207" s="7">
        <v>0.3163030743598938</v>
      </c>
      <c r="E207" s="7">
        <v>0.42234012484550476</v>
      </c>
      <c r="F207" s="7">
        <v>0.5281829833984375</v>
      </c>
      <c r="G207" s="7">
        <v>0.6323555111885071</v>
      </c>
      <c r="H207" s="7">
        <v>0.7109469771385193</v>
      </c>
      <c r="I207" s="7">
        <v>0.8332067728042603</v>
      </c>
      <c r="J207" s="7">
        <v>0.9284924268722534</v>
      </c>
      <c r="K207" s="7">
        <v>1.0203641653060913</v>
      </c>
      <c r="L207" s="7">
        <v>1.0735589265823364</v>
      </c>
      <c r="M207" s="7">
        <v>1.1943122148513794</v>
      </c>
      <c r="N207" s="7">
        <v>1.2762887477874756</v>
      </c>
      <c r="O207" s="7">
        <v>1.3553850650787354</v>
      </c>
      <c r="P207" s="7">
        <v>1.4315930604934692</v>
      </c>
      <c r="Q207" s="7">
        <v>1.5046203136444092</v>
      </c>
      <c r="R207" s="7">
        <v>1.5745885372161865</v>
      </c>
      <c r="S207" s="7">
        <v>1.6416980028152466</v>
      </c>
      <c r="T207" s="7">
        <v>1.7060695886611938</v>
      </c>
      <c r="U207" s="7">
        <v>1.7676866054534912</v>
      </c>
      <c r="V207" s="7">
        <v>1.8267074823379517</v>
      </c>
      <c r="W207" s="7">
        <v>1.882917881011963</v>
      </c>
      <c r="X207" s="7">
        <v>1.9364515542984009</v>
      </c>
      <c r="Y207" s="7">
        <v>1.9874359369277954</v>
      </c>
      <c r="Z207" s="7">
        <v>2.0359926223754883</v>
      </c>
      <c r="AA207" s="7">
        <v>2.2462174892425537</v>
      </c>
      <c r="AB207" s="7">
        <v>2.4109339714050293</v>
      </c>
      <c r="AC207" s="7">
        <v>2.53999400138855</v>
      </c>
      <c r="AD207" s="7">
        <v>2.641115665435791</v>
      </c>
      <c r="AE207" s="7">
        <v>2.7203471660614014</v>
      </c>
      <c r="AF207" s="7">
        <v>2.7824270725250244</v>
      </c>
      <c r="AG207" s="7">
        <v>2.831068515777588</v>
      </c>
      <c r="AH207" s="7">
        <v>2.869180202484131</v>
      </c>
      <c r="AI207" s="7">
        <v>2.8990418910980225</v>
      </c>
      <c r="AK207" s="8">
        <v>205</v>
      </c>
      <c r="AL207" s="7">
        <v>0.08827061206102371</v>
      </c>
      <c r="AM207" s="7">
        <v>0.17682437598705292</v>
      </c>
      <c r="AN207" s="7">
        <v>0.2672974169254303</v>
      </c>
      <c r="AO207" s="7">
        <v>0.3585297167301178</v>
      </c>
      <c r="AP207" s="7">
        <v>0.450272798538208</v>
      </c>
      <c r="AQ207" s="7">
        <v>0.5410169363021851</v>
      </c>
      <c r="AR207" s="7">
        <v>0.6300806999206543</v>
      </c>
      <c r="AS207" s="7">
        <v>0.7168993353843689</v>
      </c>
      <c r="AT207" s="7">
        <v>0.8005850315093994</v>
      </c>
      <c r="AU207" s="7">
        <v>0.8814092874526978</v>
      </c>
      <c r="AV207" s="7">
        <v>0.959296703338623</v>
      </c>
      <c r="AW207" s="7">
        <v>1.0348154306411743</v>
      </c>
      <c r="AX207" s="7">
        <v>1.1072485446929932</v>
      </c>
      <c r="AY207" s="7">
        <v>1.1772559881210327</v>
      </c>
      <c r="AZ207" s="7">
        <v>1.2448079586029053</v>
      </c>
      <c r="BA207" s="7">
        <v>1.3095914125442505</v>
      </c>
      <c r="BB207" s="7">
        <v>1.3717083930969238</v>
      </c>
      <c r="BC207" s="7">
        <v>1.4313403367996216</v>
      </c>
      <c r="BD207" s="7">
        <v>1.4885905981063843</v>
      </c>
      <c r="BE207" s="7">
        <v>1.5434253215789795</v>
      </c>
      <c r="BF207" s="7">
        <v>1.5959868431091309</v>
      </c>
      <c r="BG207" s="7">
        <v>1.6460455656051636</v>
      </c>
      <c r="BH207" s="7">
        <v>1.6937204599380493</v>
      </c>
      <c r="BI207" s="7">
        <v>1.73912513256073</v>
      </c>
      <c r="BJ207" s="7">
        <v>1.7823675870895386</v>
      </c>
      <c r="BK207" s="7">
        <v>1.9695852994918823</v>
      </c>
      <c r="BL207" s="7">
        <v>2.1162753105163574</v>
      </c>
      <c r="BM207" s="7">
        <v>2.231210708618164</v>
      </c>
      <c r="BN207" s="7">
        <v>2.321265697479248</v>
      </c>
      <c r="BO207" s="7">
        <v>2.3918261528015137</v>
      </c>
      <c r="BP207" s="7">
        <v>2.4471120834350586</v>
      </c>
      <c r="BQ207" s="7">
        <v>2.4904301166534424</v>
      </c>
      <c r="BR207" s="7">
        <v>2.5243711471557617</v>
      </c>
      <c r="BS207" s="7">
        <v>2.550964593887329</v>
      </c>
    </row>
    <row r="208" spans="1:71" ht="12.75">
      <c r="A208" s="405" t="s">
        <v>176</v>
      </c>
      <c r="B208" s="7">
        <v>0.10596964508295059</v>
      </c>
      <c r="C208" s="7">
        <v>0.21127262711524963</v>
      </c>
      <c r="D208" s="7">
        <v>0.3176434338092804</v>
      </c>
      <c r="E208" s="7">
        <v>0.42394697666168213</v>
      </c>
      <c r="F208" s="7">
        <v>0.5300247669219971</v>
      </c>
      <c r="G208" s="7">
        <v>0.6342352628707886</v>
      </c>
      <c r="H208" s="7">
        <v>0.7091882824897766</v>
      </c>
      <c r="I208" s="7">
        <v>0.8350266814231873</v>
      </c>
      <c r="J208" s="7">
        <v>0.9301531314849854</v>
      </c>
      <c r="K208" s="7">
        <v>1.0218713283538818</v>
      </c>
      <c r="L208" s="7">
        <v>1.068722128868103</v>
      </c>
      <c r="M208" s="7">
        <v>1.1956098079681396</v>
      </c>
      <c r="N208" s="7">
        <v>1.2774202823638916</v>
      </c>
      <c r="O208" s="7">
        <v>1.3562653064727783</v>
      </c>
      <c r="P208" s="7">
        <v>1.4322558641433716</v>
      </c>
      <c r="Q208" s="7">
        <v>1.5050238370895386</v>
      </c>
      <c r="R208" s="7">
        <v>1.5747624635696411</v>
      </c>
      <c r="S208" s="7">
        <v>1.6415984630584717</v>
      </c>
      <c r="T208" s="7">
        <v>1.7057071924209595</v>
      </c>
      <c r="U208" s="7">
        <v>1.767055630683899</v>
      </c>
      <c r="V208" s="7">
        <v>1.8258719444274902</v>
      </c>
      <c r="W208" s="7">
        <v>1.8818873167037964</v>
      </c>
      <c r="X208" s="7">
        <v>1.9352353811264038</v>
      </c>
      <c r="Y208" s="7">
        <v>1.986043095588684</v>
      </c>
      <c r="Z208" s="7">
        <v>2.0344314575195312</v>
      </c>
      <c r="AA208" s="7">
        <v>2.243927478790283</v>
      </c>
      <c r="AB208" s="7">
        <v>2.4080729484558105</v>
      </c>
      <c r="AC208" s="7">
        <v>2.5366854667663574</v>
      </c>
      <c r="AD208" s="7">
        <v>2.6374566555023193</v>
      </c>
      <c r="AE208" s="7">
        <v>2.7164134979248047</v>
      </c>
      <c r="AF208" s="7">
        <v>2.778278350830078</v>
      </c>
      <c r="AG208" s="7">
        <v>2.8267509937286377</v>
      </c>
      <c r="AH208" s="7">
        <v>2.8647305965423584</v>
      </c>
      <c r="AI208" s="7">
        <v>2.894488573074341</v>
      </c>
      <c r="AK208" s="8">
        <v>206</v>
      </c>
      <c r="AL208" s="7">
        <v>0.08882883936166763</v>
      </c>
      <c r="AM208" s="7">
        <v>0.17780722677707672</v>
      </c>
      <c r="AN208" s="7">
        <v>0.2686308026313782</v>
      </c>
      <c r="AO208" s="7">
        <v>0.3601275086402893</v>
      </c>
      <c r="AP208" s="7">
        <v>0.45210349559783936</v>
      </c>
      <c r="AQ208" s="7">
        <v>0.5428837537765503</v>
      </c>
      <c r="AR208" s="7">
        <v>0.6319644451141357</v>
      </c>
      <c r="AS208" s="7">
        <v>0.7187027335166931</v>
      </c>
      <c r="AT208" s="7">
        <v>0.8022276163101196</v>
      </c>
      <c r="AU208" s="7">
        <v>0.8828967213630676</v>
      </c>
      <c r="AV208" s="7">
        <v>0.9606987833976746</v>
      </c>
      <c r="AW208" s="7">
        <v>1.0360902547836304</v>
      </c>
      <c r="AX208" s="7">
        <v>1.108356237411499</v>
      </c>
      <c r="AY208" s="7">
        <v>1.1781110763549805</v>
      </c>
      <c r="AZ208" s="7">
        <v>1.2454442977905273</v>
      </c>
      <c r="BA208" s="7">
        <v>1.309967279434204</v>
      </c>
      <c r="BB208" s="7">
        <v>1.3718535900115967</v>
      </c>
      <c r="BC208" s="7">
        <v>1.4312111139297485</v>
      </c>
      <c r="BD208" s="7">
        <v>1.4881974458694458</v>
      </c>
      <c r="BE208" s="7">
        <v>1.5427625179290771</v>
      </c>
      <c r="BF208" s="7">
        <v>1.5951186418533325</v>
      </c>
      <c r="BG208" s="7">
        <v>1.6449815034866333</v>
      </c>
      <c r="BH208" s="7">
        <v>1.6924700736999512</v>
      </c>
      <c r="BI208" s="7">
        <v>1.7376972436904907</v>
      </c>
      <c r="BJ208" s="7">
        <v>1.7807706594467163</v>
      </c>
      <c r="BK208" s="7">
        <v>1.9672561883926392</v>
      </c>
      <c r="BL208" s="7">
        <v>2.113372564315796</v>
      </c>
      <c r="BM208" s="7">
        <v>2.227858543395996</v>
      </c>
      <c r="BN208" s="7">
        <v>2.317561388015747</v>
      </c>
      <c r="BO208" s="7">
        <v>2.387845754623413</v>
      </c>
      <c r="BP208" s="7">
        <v>2.442915678024292</v>
      </c>
      <c r="BQ208" s="7">
        <v>2.4860641956329346</v>
      </c>
      <c r="BR208" s="7">
        <v>2.5198724269866943</v>
      </c>
      <c r="BS208" s="7">
        <v>2.5463619232177734</v>
      </c>
    </row>
    <row r="209" spans="1:71" ht="12.75">
      <c r="A209" s="405" t="s">
        <v>603</v>
      </c>
      <c r="B209" s="7">
        <v>0.10551212728023529</v>
      </c>
      <c r="C209" s="7">
        <v>0.21050438284873962</v>
      </c>
      <c r="D209" s="7">
        <v>0.3166510760784149</v>
      </c>
      <c r="E209" s="7">
        <v>0.42280980944633484</v>
      </c>
      <c r="F209" s="7">
        <v>0.5287763476371765</v>
      </c>
      <c r="G209" s="7">
        <v>0.6330828666687012</v>
      </c>
      <c r="H209" s="7">
        <v>0.696657121181488</v>
      </c>
      <c r="I209" s="7">
        <v>0.8342125415802002</v>
      </c>
      <c r="J209" s="7">
        <v>0.9296362996101379</v>
      </c>
      <c r="K209">
        <v>1.0216424465179443</v>
      </c>
      <c r="L209">
        <v>1.0504019260406494</v>
      </c>
      <c r="M209">
        <v>1.1958873271942139</v>
      </c>
      <c r="N209">
        <v>1.2780178785324097</v>
      </c>
      <c r="O209">
        <v>1.3572804927825928</v>
      </c>
      <c r="P209">
        <v>1.433638334274292</v>
      </c>
      <c r="Q209">
        <v>1.506813883781433</v>
      </c>
      <c r="R209">
        <v>1.5769240856170654</v>
      </c>
      <c r="S209">
        <v>1.6441738605499268</v>
      </c>
      <c r="T209">
        <v>1.7086892127990723</v>
      </c>
      <c r="U209">
        <v>1.7704416513442993</v>
      </c>
      <c r="V209">
        <v>1.8295998573303223</v>
      </c>
      <c r="W209">
        <v>1.8859410285949707</v>
      </c>
      <c r="X209">
        <v>1.9395992755889893</v>
      </c>
      <c r="Y209">
        <v>1.9907022714614868</v>
      </c>
      <c r="Z209">
        <v>2.039371967315674</v>
      </c>
      <c r="AA209">
        <v>2.2500858306884766</v>
      </c>
      <c r="AB209">
        <v>2.4151856899261475</v>
      </c>
      <c r="AC209">
        <v>2.544545888900757</v>
      </c>
      <c r="AD209">
        <v>2.6459031105041504</v>
      </c>
      <c r="AE209">
        <v>2.7253191471099854</v>
      </c>
      <c r="AF209">
        <v>2.787543535232544</v>
      </c>
      <c r="AG209">
        <v>2.8362982273101807</v>
      </c>
      <c r="AH209">
        <v>2.8744986057281494</v>
      </c>
      <c r="AI209">
        <v>2.9044294357299805</v>
      </c>
      <c r="AL209">
        <v>0.08837419748306274</v>
      </c>
      <c r="AM209">
        <v>0.17704461514949799</v>
      </c>
      <c r="AN209">
        <v>0.2676466703414917</v>
      </c>
      <c r="AO209">
        <v>0.3590010404586792</v>
      </c>
      <c r="AP209">
        <v>0.4508681893348694</v>
      </c>
      <c r="AQ209">
        <v>0.5417466759681702</v>
      </c>
      <c r="AR209">
        <v>0.6309452056884766</v>
      </c>
      <c r="AS209">
        <v>0.7179081439971924</v>
      </c>
      <c r="AT209">
        <v>0.8017322421073914</v>
      </c>
      <c r="AU209">
        <v>0.8826910853385925</v>
      </c>
      <c r="AV209">
        <v>0.9607226848602295</v>
      </c>
      <c r="AW209">
        <v>1.0363945960998535</v>
      </c>
      <c r="AX209">
        <v>1.1089822053909302</v>
      </c>
      <c r="AY209">
        <v>1.1791561841964722</v>
      </c>
      <c r="AZ209">
        <v>1.2468581199645996</v>
      </c>
      <c r="BA209">
        <v>1.3117899894714355</v>
      </c>
      <c r="BB209">
        <v>1.374049186706543</v>
      </c>
      <c r="BC209">
        <v>1.4338217973709106</v>
      </c>
      <c r="BD209">
        <v>1.4912159442901611</v>
      </c>
      <c r="BE209">
        <v>1.5461864471435547</v>
      </c>
      <c r="BF209">
        <v>1.598885416984558</v>
      </c>
      <c r="BG209">
        <v>1.6490750312805176</v>
      </c>
      <c r="BH209">
        <v>1.696874737739563</v>
      </c>
      <c r="BI209">
        <v>1.7423981428146362</v>
      </c>
      <c r="BJ209">
        <v>1.785753846168518</v>
      </c>
      <c r="BK209">
        <v>1.9734611511230469</v>
      </c>
      <c r="BL209">
        <v>2.120534658432007</v>
      </c>
      <c r="BM209">
        <v>2.2357709407806396</v>
      </c>
      <c r="BN209">
        <v>2.326061487197876</v>
      </c>
      <c r="BO209">
        <v>2.396806478500366</v>
      </c>
      <c r="BP209">
        <v>2.452237129211426</v>
      </c>
      <c r="BQ209">
        <v>2.495668411254883</v>
      </c>
      <c r="BR209">
        <v>2.529697895050049</v>
      </c>
      <c r="BS209">
        <v>2.556360960006714</v>
      </c>
    </row>
    <row r="210" spans="1:71" ht="12.75">
      <c r="A210" s="405" t="s">
        <v>177</v>
      </c>
      <c r="B210" s="7">
        <v>0.10071518272161484</v>
      </c>
      <c r="C210" s="7">
        <v>0.20121867954730988</v>
      </c>
      <c r="D210" s="7">
        <v>0.30394425988197327</v>
      </c>
      <c r="E210" s="7">
        <v>0.40763846039772034</v>
      </c>
      <c r="F210" s="7">
        <v>0.5112209916114807</v>
      </c>
      <c r="G210" s="7">
        <v>0.613031268119812</v>
      </c>
      <c r="H210" s="7">
        <v>0.6956936717033386</v>
      </c>
      <c r="I210" s="7">
        <v>0.809043824672699</v>
      </c>
      <c r="J210" s="7">
        <v>0.9017108678817749</v>
      </c>
      <c r="K210">
        <v>0.9909228682518005</v>
      </c>
      <c r="L210">
        <v>1.0472362041473389</v>
      </c>
      <c r="M210">
        <v>1.159708023071289</v>
      </c>
      <c r="N210">
        <v>1.239186406135559</v>
      </c>
      <c r="O210">
        <v>1.315802812576294</v>
      </c>
      <c r="P210">
        <v>1.389654278755188</v>
      </c>
      <c r="Q210">
        <v>1.460426688194275</v>
      </c>
      <c r="R210">
        <v>1.5282152891159058</v>
      </c>
      <c r="S210">
        <v>1.5932351350784302</v>
      </c>
      <c r="T210">
        <v>1.6555802822113037</v>
      </c>
      <c r="U210">
        <v>1.7151285409927368</v>
      </c>
      <c r="V210">
        <v>1.772254467010498</v>
      </c>
      <c r="W210">
        <v>1.82666015625</v>
      </c>
      <c r="X210">
        <v>1.8784751892089844</v>
      </c>
      <c r="Y210">
        <v>1.9278228282928467</v>
      </c>
      <c r="Z210">
        <v>1.9748204946517944</v>
      </c>
      <c r="AA210">
        <v>2.1782960891723633</v>
      </c>
      <c r="AB210">
        <v>2.337724447250366</v>
      </c>
      <c r="AC210">
        <v>2.4626410007476807</v>
      </c>
      <c r="AD210">
        <v>2.560516357421875</v>
      </c>
      <c r="AE210">
        <v>2.637204170227051</v>
      </c>
      <c r="AF210">
        <v>2.697291135787964</v>
      </c>
      <c r="AG210">
        <v>2.744370937347412</v>
      </c>
      <c r="AH210">
        <v>2.781259298324585</v>
      </c>
      <c r="AI210">
        <v>2.81016206741333</v>
      </c>
      <c r="AL210">
        <v>0.08355642855167389</v>
      </c>
      <c r="AM210">
        <v>0.16771826148033142</v>
      </c>
      <c r="AN210">
        <v>0.2548803389072418</v>
      </c>
      <c r="AO210">
        <v>0.3437521755695343</v>
      </c>
      <c r="AP210">
        <v>0.4332181513309479</v>
      </c>
      <c r="AQ210">
        <v>0.521584153175354</v>
      </c>
      <c r="AR210">
        <v>0.6083343029022217</v>
      </c>
      <c r="AS210">
        <v>0.6925981044769287</v>
      </c>
      <c r="AT210">
        <v>0.7736513614654541</v>
      </c>
      <c r="AU210">
        <v>0.8518027067184448</v>
      </c>
      <c r="AV210">
        <v>0.9270269274711609</v>
      </c>
      <c r="AW210">
        <v>1.0000214576721191</v>
      </c>
      <c r="AX210">
        <v>1.069945216178894</v>
      </c>
      <c r="AY210">
        <v>1.1374619007110596</v>
      </c>
      <c r="AZ210">
        <v>1.2026469707489014</v>
      </c>
      <c r="BA210">
        <v>1.2651658058166504</v>
      </c>
      <c r="BB210">
        <v>1.3250938653945923</v>
      </c>
      <c r="BC210">
        <v>1.3826273679733276</v>
      </c>
      <c r="BD210">
        <v>1.437842607498169</v>
      </c>
      <c r="BE210">
        <v>1.4906005859375</v>
      </c>
      <c r="BF210">
        <v>1.5412596464157104</v>
      </c>
      <c r="BG210">
        <v>1.5895063877105713</v>
      </c>
      <c r="BH210">
        <v>1.63545560836792</v>
      </c>
      <c r="BI210">
        <v>1.6792168617248535</v>
      </c>
      <c r="BJ210">
        <v>1.7208940982818604</v>
      </c>
      <c r="BK210">
        <v>1.9013351202011108</v>
      </c>
      <c r="BL210">
        <v>2.042715549468994</v>
      </c>
      <c r="BM210">
        <v>2.1534907817840576</v>
      </c>
      <c r="BN210">
        <v>2.240286111831665</v>
      </c>
      <c r="BO210">
        <v>2.3082923889160156</v>
      </c>
      <c r="BP210">
        <v>2.361577272415161</v>
      </c>
      <c r="BQ210">
        <v>2.403327226638794</v>
      </c>
      <c r="BR210">
        <v>2.436039447784424</v>
      </c>
      <c r="BS210">
        <v>2.461670398712158</v>
      </c>
    </row>
    <row r="211" spans="1:71" ht="12.75">
      <c r="A211" s="405" t="s">
        <v>178</v>
      </c>
      <c r="B211" s="7">
        <v>0.11047882586717606</v>
      </c>
      <c r="C211" s="7">
        <v>0.22003215551376343</v>
      </c>
      <c r="D211" s="7">
        <v>0.3298207223415375</v>
      </c>
      <c r="E211" s="7">
        <v>0.43879377841949463</v>
      </c>
      <c r="F211" s="7">
        <v>0.5474448204040527</v>
      </c>
      <c r="G211" s="7">
        <v>0.6543002128601074</v>
      </c>
      <c r="H211" s="7">
        <v>0.67738938331604</v>
      </c>
      <c r="I211" s="7">
        <v>0.860385537147522</v>
      </c>
      <c r="J211" s="7">
        <v>0.9582728743553162</v>
      </c>
      <c r="K211">
        <v>1.0527474880218506</v>
      </c>
      <c r="L211">
        <v>1.0230472087860107</v>
      </c>
      <c r="M211">
        <v>1.2318052053451538</v>
      </c>
      <c r="N211">
        <v>1.3161842823028564</v>
      </c>
      <c r="O211">
        <v>1.397579550743103</v>
      </c>
      <c r="P211">
        <v>1.4759846925735474</v>
      </c>
      <c r="Q211">
        <v>1.5510716438293457</v>
      </c>
      <c r="R211">
        <v>1.6230415105819702</v>
      </c>
      <c r="S211">
        <v>1.6920239925384521</v>
      </c>
      <c r="T211">
        <v>1.7582132816314697</v>
      </c>
      <c r="U211">
        <v>1.821648120880127</v>
      </c>
      <c r="V211">
        <v>1.88239586353302</v>
      </c>
      <c r="W211">
        <v>1.9402508735656738</v>
      </c>
      <c r="X211">
        <v>1.995350956916809</v>
      </c>
      <c r="Y211">
        <v>2.0478270053863525</v>
      </c>
      <c r="Z211">
        <v>2.097804546356201</v>
      </c>
      <c r="AA211">
        <v>2.314180374145508</v>
      </c>
      <c r="AB211">
        <v>2.4837164878845215</v>
      </c>
      <c r="AC211">
        <v>2.6165523529052734</v>
      </c>
      <c r="AD211">
        <v>2.720632553100586</v>
      </c>
      <c r="AE211">
        <v>2.802182674407959</v>
      </c>
      <c r="AF211">
        <v>2.866079092025757</v>
      </c>
      <c r="AG211">
        <v>2.9161436557769775</v>
      </c>
      <c r="AH211">
        <v>2.9553706645965576</v>
      </c>
      <c r="AI211">
        <v>2.9861059188842773</v>
      </c>
      <c r="AL211">
        <v>0.0933539867401123</v>
      </c>
      <c r="AM211">
        <v>0.18659795820713043</v>
      </c>
      <c r="AN211">
        <v>0.2808537781238556</v>
      </c>
      <c r="AO211">
        <v>0.37503376603126526</v>
      </c>
      <c r="AP211">
        <v>0.46959617733955383</v>
      </c>
      <c r="AQ211">
        <v>0.5630338191986084</v>
      </c>
      <c r="AR211">
        <v>0.6546899080276489</v>
      </c>
      <c r="AS211">
        <v>0.7441700100898743</v>
      </c>
      <c r="AT211">
        <v>0.8304665684700012</v>
      </c>
      <c r="AU211">
        <v>0.9139022827148438</v>
      </c>
      <c r="AV211">
        <v>0.9944333434104919</v>
      </c>
      <c r="AW211">
        <v>1.072434425354004</v>
      </c>
      <c r="AX211">
        <v>1.1472777128219604</v>
      </c>
      <c r="AY211">
        <v>1.2195912599563599</v>
      </c>
      <c r="AZ211">
        <v>1.2893472909927368</v>
      </c>
      <c r="BA211">
        <v>1.3561967611312866</v>
      </c>
      <c r="BB211">
        <v>1.4203215837478638</v>
      </c>
      <c r="BC211">
        <v>1.481832504272461</v>
      </c>
      <c r="BD211">
        <v>1.5409061908721924</v>
      </c>
      <c r="BE211">
        <v>1.5975641012191772</v>
      </c>
      <c r="BF211">
        <v>1.651857614517212</v>
      </c>
      <c r="BG211">
        <v>1.7035658359527588</v>
      </c>
      <c r="BH211">
        <v>1.7528116703033447</v>
      </c>
      <c r="BI211">
        <v>1.7997125387191772</v>
      </c>
      <c r="BJ211">
        <v>1.8443800210952759</v>
      </c>
      <c r="BK211">
        <v>2.037766695022583</v>
      </c>
      <c r="BL211">
        <v>2.1892905235290527</v>
      </c>
      <c r="BM211">
        <v>2.3080132007598877</v>
      </c>
      <c r="BN211">
        <v>2.401035785675049</v>
      </c>
      <c r="BO211">
        <v>2.473921298980713</v>
      </c>
      <c r="BP211">
        <v>2.531028985977173</v>
      </c>
      <c r="BQ211">
        <v>2.5757744312286377</v>
      </c>
      <c r="BR211">
        <v>2.6108336448669434</v>
      </c>
      <c r="BS211">
        <v>2.638303518295288</v>
      </c>
    </row>
    <row r="212" spans="2:10" ht="12.75">
      <c r="B212" s="7"/>
      <c r="C212" s="7"/>
      <c r="D212" s="7"/>
      <c r="E212" s="7"/>
      <c r="F212" s="7"/>
      <c r="G212" s="7"/>
      <c r="H212" s="7"/>
      <c r="I212" s="7"/>
      <c r="J212" s="7"/>
    </row>
  </sheetData>
  <sheetProtection algorithmName="SHA-512" hashValue="7Hc4cVyamy+0qUH2VZ8Ej4/Gss4VJ/OVf4R1Bqk4pcdj6SEOalvlfLyeZ3XJEgXn8OswK/dgF/NJV0zWmrPpEQ==" saltValue="x6xHD6XPafxQnTINTuuZTw==" spinCount="100000" sheet="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8000860214233"/>
  </sheetPr>
  <dimension ref="A1:X223"/>
  <sheetViews>
    <sheetView showGridLines="0" workbookViewId="0" topLeftCell="A1">
      <selection activeCell="D14" sqref="D14"/>
    </sheetView>
  </sheetViews>
  <sheetFormatPr defaultColWidth="9.140625" defaultRowHeight="12.75"/>
  <cols>
    <col min="1" max="1" width="4.28125" style="27" customWidth="1"/>
    <col min="2" max="2" width="49.421875" style="9" customWidth="1"/>
    <col min="3" max="3" width="5.00390625" style="9" customWidth="1"/>
    <col min="4" max="4" width="35.140625" style="11" customWidth="1"/>
    <col min="5" max="5" width="5.421875" style="11" hidden="1" customWidth="1"/>
    <col min="6" max="6" width="16.421875" style="225" customWidth="1"/>
    <col min="7" max="7" width="11.00390625" style="9" customWidth="1"/>
    <col min="8" max="8" width="35.421875" style="9" customWidth="1"/>
    <col min="9" max="9" width="2.8515625" style="9" customWidth="1"/>
    <col min="10" max="10" width="19.57421875" style="27" customWidth="1"/>
    <col min="11" max="11" width="11.8515625" style="27" customWidth="1"/>
    <col min="12" max="12" width="27.7109375" style="27" hidden="1" customWidth="1"/>
    <col min="13" max="13" width="24.8515625" style="27" hidden="1" customWidth="1"/>
    <col min="14" max="14" width="9.140625" style="27" customWidth="1"/>
    <col min="15" max="15" width="23.8515625" style="27" customWidth="1"/>
    <col min="16" max="16" width="12.8515625" style="27" customWidth="1"/>
    <col min="17" max="24" width="9.140625" style="27" customWidth="1"/>
    <col min="25" max="16384" width="9.140625" style="9" customWidth="1"/>
  </cols>
  <sheetData>
    <row r="1" spans="1:15" ht="27.75" customHeight="1">
      <c r="A1" s="128"/>
      <c r="B1" s="129" t="str">
        <f>IF('Project Information'!D2="No","Do Not Complete this Proposal Tab","Proposal Information")</f>
        <v>Proposal Information</v>
      </c>
      <c r="C1" s="130"/>
      <c r="D1" s="131"/>
      <c r="E1" s="130"/>
      <c r="F1" s="554"/>
      <c r="G1" s="130"/>
      <c r="H1" s="132" t="str">
        <f>IF(B1="Do Not Complete this Proposal Tab","",IF(COUNTIF(F3:F7,"=Required")=0,"Section Complete!",COUNTIF(F3:F7,"=Required")&amp;" Fields still need to be Entered"))</f>
        <v>5 Fields still need to be Entered</v>
      </c>
      <c r="I1" s="132"/>
      <c r="J1" s="87"/>
      <c r="K1" s="116"/>
      <c r="L1" s="55" t="s">
        <v>219</v>
      </c>
      <c r="M1" s="55"/>
      <c r="N1" s="55"/>
      <c r="O1" s="55"/>
    </row>
    <row r="2" spans="1:24" s="10" customFormat="1" ht="23.25" customHeight="1" thickBot="1">
      <c r="A2" s="28"/>
      <c r="B2" s="38"/>
      <c r="C2" s="26"/>
      <c r="D2" s="67" t="s">
        <v>1324</v>
      </c>
      <c r="E2" s="26"/>
      <c r="F2" s="555"/>
      <c r="G2" s="26"/>
      <c r="H2" s="170" t="s">
        <v>584</v>
      </c>
      <c r="I2" s="43"/>
      <c r="J2" s="534"/>
      <c r="K2" s="26"/>
      <c r="L2" s="30" t="s">
        <v>217</v>
      </c>
      <c r="M2" s="30" t="s">
        <v>218</v>
      </c>
      <c r="N2" s="26"/>
      <c r="O2" s="26"/>
      <c r="P2" s="28"/>
      <c r="Q2" s="28"/>
      <c r="R2" s="28"/>
      <c r="S2" s="28"/>
      <c r="T2" s="28"/>
      <c r="U2" s="28"/>
      <c r="V2" s="28"/>
      <c r="W2" s="28"/>
      <c r="X2" s="28"/>
    </row>
    <row r="3" spans="2:11" ht="12.75">
      <c r="B3" s="45" t="s">
        <v>1561</v>
      </c>
      <c r="C3" s="27"/>
      <c r="D3" s="233"/>
      <c r="E3" s="95" t="str">
        <f>IF(ISBLANK(D3),"&lt;&lt;&lt;","")</f>
        <v>&lt;&lt;&lt;</v>
      </c>
      <c r="F3" s="553" t="str">
        <f>IF(ISBLANK(D3),"Required","")</f>
        <v>Required</v>
      </c>
      <c r="G3" s="32"/>
      <c r="H3" s="39">
        <v>41072</v>
      </c>
      <c r="I3" s="39"/>
      <c r="J3" s="123"/>
      <c r="K3" s="31"/>
    </row>
    <row r="4" spans="2:12" ht="12.75">
      <c r="B4" s="45" t="s">
        <v>1482</v>
      </c>
      <c r="C4" s="27"/>
      <c r="D4" s="227"/>
      <c r="E4" s="95" t="str">
        <f>IF(ISBLANK(D4),"&lt;&lt;&lt;","")</f>
        <v>&lt;&lt;&lt;</v>
      </c>
      <c r="F4" s="553" t="str">
        <f>IF(ISBLANK(D4),"Required","")</f>
        <v>Required</v>
      </c>
      <c r="G4" s="32"/>
      <c r="H4" s="189" t="s">
        <v>113</v>
      </c>
      <c r="I4" s="41"/>
      <c r="J4" s="82"/>
      <c r="K4" s="36"/>
      <c r="L4" s="27" t="s">
        <v>210</v>
      </c>
    </row>
    <row r="5" spans="2:12" ht="12.75">
      <c r="B5" s="45" t="s">
        <v>776</v>
      </c>
      <c r="C5" s="27"/>
      <c r="D5" s="274"/>
      <c r="E5" s="95" t="str">
        <f>IF(ISBLANK(D5),"&lt;&lt;&lt;","")</f>
        <v>&lt;&lt;&lt;</v>
      </c>
      <c r="F5" s="553" t="str">
        <f>IF(ISBLANK(D5),"Required","")</f>
        <v>Required</v>
      </c>
      <c r="G5" s="32"/>
      <c r="H5" s="190" t="s">
        <v>119</v>
      </c>
      <c r="I5" s="41"/>
      <c r="J5" s="82"/>
      <c r="K5" s="36"/>
      <c r="L5" s="27" t="s">
        <v>210</v>
      </c>
    </row>
    <row r="6" spans="2:13" ht="12.75">
      <c r="B6" s="45" t="s">
        <v>777</v>
      </c>
      <c r="C6" s="27"/>
      <c r="D6" s="240"/>
      <c r="E6" s="95" t="str">
        <f>IF(ISBLANK(D6),"&lt;&lt;&lt;","")</f>
        <v>&lt;&lt;&lt;</v>
      </c>
      <c r="F6" s="553" t="str">
        <f>IF(ISBLANK(D6),"Required","")</f>
        <v>Required</v>
      </c>
      <c r="G6" s="32"/>
      <c r="H6" s="189" t="s">
        <v>128</v>
      </c>
      <c r="I6" s="41"/>
      <c r="J6" s="82"/>
      <c r="K6" s="36"/>
      <c r="L6" s="27" t="s">
        <v>211</v>
      </c>
      <c r="M6" s="27" t="s">
        <v>1177</v>
      </c>
    </row>
    <row r="7" spans="2:13" ht="16.5" thickBot="1">
      <c r="B7" s="47" t="s">
        <v>2022</v>
      </c>
      <c r="C7" s="28"/>
      <c r="D7" s="438"/>
      <c r="E7" s="95" t="str">
        <f>IF(F7&lt;&gt;"","&lt;&lt;&lt;","")</f>
        <v>&lt;&lt;&lt;</v>
      </c>
      <c r="F7" s="553" t="str">
        <f>IF(ISBLANK(D7),"Required","")</f>
        <v>Required</v>
      </c>
      <c r="G7" s="32"/>
      <c r="H7" s="39">
        <v>41294</v>
      </c>
      <c r="I7" s="39"/>
      <c r="J7" s="168"/>
      <c r="K7" s="33"/>
      <c r="L7" s="27" t="s">
        <v>214</v>
      </c>
      <c r="M7" s="27" t="s">
        <v>216</v>
      </c>
    </row>
    <row r="8" spans="2:11" ht="33.75" customHeight="1">
      <c r="B8" s="37"/>
      <c r="C8" s="29"/>
      <c r="D8" s="655" t="str">
        <f>IF(OR(ISBLANK(D7),ISBLANK(D118)),"",IF(OR(D7&gt;D118,D7=D118),"Estimated Project Start Date must be before Estimated M&amp;V Completion Date (Cell D118). Please Check Dates.",""))</f>
        <v/>
      </c>
      <c r="E8" s="31"/>
      <c r="F8" s="553"/>
      <c r="G8" s="32"/>
      <c r="H8" s="32"/>
      <c r="I8" s="32"/>
      <c r="J8" s="82"/>
      <c r="K8" s="36"/>
    </row>
    <row r="9" spans="1:11" ht="27.75" customHeight="1" thickBot="1">
      <c r="A9" s="128"/>
      <c r="B9" s="129" t="s">
        <v>205</v>
      </c>
      <c r="C9" s="130"/>
      <c r="D9" s="131"/>
      <c r="E9" s="130"/>
      <c r="F9" s="554"/>
      <c r="G9" s="130"/>
      <c r="H9" s="132" t="str">
        <f>IF(COUNTIF(F19:F23,"=Required")=0,"Section Complete!",COUNTIF(F19:F23,"=Required")&amp;" Fields still need to be Entered")</f>
        <v>1 Fields still need to be Entered</v>
      </c>
      <c r="I9" s="132"/>
      <c r="J9" s="119"/>
      <c r="K9" s="117"/>
    </row>
    <row r="10" spans="1:11" ht="93.75" thickBot="1">
      <c r="A10" s="137"/>
      <c r="B10" s="613" t="s">
        <v>2013</v>
      </c>
      <c r="C10" s="419"/>
      <c r="D10" s="443" t="s">
        <v>274</v>
      </c>
      <c r="E10" s="419"/>
      <c r="F10" s="602"/>
      <c r="G10" s="419"/>
      <c r="H10" s="420"/>
      <c r="I10" s="420"/>
      <c r="J10" s="119"/>
      <c r="K10" s="117"/>
    </row>
    <row r="11" spans="1:11" ht="23.25">
      <c r="A11" s="137"/>
      <c r="B11" s="612"/>
      <c r="C11" s="419"/>
      <c r="D11" s="601"/>
      <c r="E11" s="419"/>
      <c r="F11" s="602"/>
      <c r="G11" s="419"/>
      <c r="H11" s="420"/>
      <c r="I11" s="420"/>
      <c r="J11" s="119"/>
      <c r="K11" s="117"/>
    </row>
    <row r="12" spans="1:11" ht="31.15" customHeight="1">
      <c r="A12" s="137"/>
      <c r="B12" s="718" t="s">
        <v>2009</v>
      </c>
      <c r="C12" s="718"/>
      <c r="D12" s="718"/>
      <c r="E12" s="640"/>
      <c r="F12" s="640"/>
      <c r="G12" s="640"/>
      <c r="H12" s="640"/>
      <c r="I12" s="420"/>
      <c r="J12" s="119"/>
      <c r="K12" s="117"/>
    </row>
    <row r="13" spans="1:11" ht="24" thickBot="1">
      <c r="A13" s="137"/>
      <c r="B13" s="604" t="s">
        <v>2024</v>
      </c>
      <c r="C13" s="10"/>
      <c r="D13" s="605"/>
      <c r="E13" s="425"/>
      <c r="F13" s="558"/>
      <c r="G13" s="161"/>
      <c r="H13" s="606"/>
      <c r="I13" s="420"/>
      <c r="J13" s="119"/>
      <c r="K13" s="117"/>
    </row>
    <row r="14" spans="1:11" ht="15.6" customHeight="1">
      <c r="A14" s="137"/>
      <c r="B14" s="28" t="s">
        <v>2010</v>
      </c>
      <c r="C14" s="28"/>
      <c r="D14" s="607"/>
      <c r="E14" s="95" t="str">
        <f>IF(ISBLANK(D14),"&lt;&lt;&lt;","")</f>
        <v>&lt;&lt;&lt;</v>
      </c>
      <c r="F14" s="558" t="str">
        <f>IF(AND(ISBLANK(D14),$D$10="Yes"),"Required",IF($D$10="No","NA",IF(D14&gt;0,"","")))</f>
        <v>NA</v>
      </c>
      <c r="G14" s="34"/>
      <c r="H14" s="608">
        <v>0.1</v>
      </c>
      <c r="I14" s="420"/>
      <c r="J14" s="119"/>
      <c r="K14" s="117"/>
    </row>
    <row r="15" spans="1:11" ht="15.6" customHeight="1" thickBot="1">
      <c r="A15" s="137"/>
      <c r="B15" s="28" t="s">
        <v>200</v>
      </c>
      <c r="C15" s="28"/>
      <c r="D15" s="609" t="str">
        <f>IF(D10="No","",1-D14)</f>
        <v/>
      </c>
      <c r="E15" s="97" t="s">
        <v>228</v>
      </c>
      <c r="F15" s="559" t="s">
        <v>180</v>
      </c>
      <c r="G15" s="34"/>
      <c r="H15" s="608"/>
      <c r="I15" s="420"/>
      <c r="J15" s="119"/>
      <c r="K15" s="117"/>
    </row>
    <row r="16" spans="1:11" ht="15.6" customHeight="1">
      <c r="A16" s="137"/>
      <c r="B16" s="28"/>
      <c r="C16" s="28"/>
      <c r="D16" s="436"/>
      <c r="E16" s="97"/>
      <c r="F16" s="559"/>
      <c r="G16" s="34"/>
      <c r="H16" s="608"/>
      <c r="I16" s="420"/>
      <c r="J16" s="119"/>
      <c r="K16" s="117"/>
    </row>
    <row r="17" spans="1:11" ht="15.6" customHeight="1" thickBot="1">
      <c r="A17" s="137"/>
      <c r="B17" s="74" t="s">
        <v>2025</v>
      </c>
      <c r="C17" s="28"/>
      <c r="D17" s="436"/>
      <c r="E17" s="97"/>
      <c r="F17" s="559"/>
      <c r="G17" s="34"/>
      <c r="H17" s="608"/>
      <c r="I17" s="420"/>
      <c r="J17" s="119"/>
      <c r="K17" s="117"/>
    </row>
    <row r="18" spans="1:11" ht="15.6" customHeight="1">
      <c r="A18" s="137"/>
      <c r="B18" s="28" t="s">
        <v>2011</v>
      </c>
      <c r="C18" s="28"/>
      <c r="D18" s="437"/>
      <c r="E18" s="97"/>
      <c r="F18" s="558" t="str">
        <f>IF(AND(ISBLANK(D18),$D$10="No"),"Required",IF($D$10="Yes","NA",IF(D18&gt;0,"","")))</f>
        <v>Required</v>
      </c>
      <c r="G18" s="34"/>
      <c r="H18" s="610">
        <v>10000</v>
      </c>
      <c r="I18" s="420"/>
      <c r="J18" s="119"/>
      <c r="K18" s="117"/>
    </row>
    <row r="19" spans="2:11" s="137" customFormat="1" ht="15.6" customHeight="1" thickBot="1">
      <c r="B19" s="28" t="s">
        <v>2012</v>
      </c>
      <c r="C19" s="28"/>
      <c r="D19" s="611" t="str">
        <f>IF(OR(D10="Yes",'Project Summary'!B23&lt;0.01),"",IF('Project Information'!D2="Yes",'Project Summary'!B23-Proposal!D18,""))</f>
        <v/>
      </c>
      <c r="E19" s="97"/>
      <c r="F19" s="559" t="s">
        <v>180</v>
      </c>
      <c r="G19" s="34"/>
      <c r="H19" s="610">
        <v>5500</v>
      </c>
      <c r="I19" s="434"/>
      <c r="J19" s="435"/>
      <c r="K19" s="10"/>
    </row>
    <row r="20" spans="2:11" s="137" customFormat="1" ht="15.6" customHeight="1" thickBot="1">
      <c r="B20"/>
      <c r="C20"/>
      <c r="D20"/>
      <c r="E20"/>
      <c r="F20"/>
      <c r="G20"/>
      <c r="H20"/>
      <c r="I20" s="434"/>
      <c r="J20" s="435"/>
      <c r="K20" s="10"/>
    </row>
    <row r="21" spans="2:14" ht="15.6" customHeight="1">
      <c r="B21" s="28" t="s">
        <v>763</v>
      </c>
      <c r="C21" s="28"/>
      <c r="D21" s="437"/>
      <c r="E21" s="98" t="str">
        <f>IF(F21&lt;&gt;"","&lt;&lt;&lt;","")</f>
        <v>&lt;&lt;&lt;</v>
      </c>
      <c r="F21" s="557" t="s">
        <v>239</v>
      </c>
      <c r="G21" s="33"/>
      <c r="H21" s="204">
        <v>7500</v>
      </c>
      <c r="I21" s="33"/>
      <c r="J21" s="118"/>
      <c r="K21" s="28"/>
      <c r="L21" s="27" t="s">
        <v>211</v>
      </c>
      <c r="N21" s="35"/>
    </row>
    <row r="22" spans="2:14" ht="15.6" customHeight="1">
      <c r="B22" s="28" t="s">
        <v>1880</v>
      </c>
      <c r="C22" s="28"/>
      <c r="D22" s="600" t="str">
        <f>IF('Project Summary'!B23=0,"",'Project Summary'!B23)</f>
        <v/>
      </c>
      <c r="E22" s="98"/>
      <c r="F22" s="557" t="s">
        <v>180</v>
      </c>
      <c r="G22" s="33"/>
      <c r="H22" s="204"/>
      <c r="I22" s="33"/>
      <c r="J22" s="118"/>
      <c r="K22" s="28"/>
      <c r="N22" s="35"/>
    </row>
    <row r="23" spans="2:12" ht="15.6" customHeight="1" thickBot="1">
      <c r="B23" s="54" t="s">
        <v>206</v>
      </c>
      <c r="C23" s="28"/>
      <c r="D23" s="270"/>
      <c r="E23" s="95" t="str">
        <f>IF(ISBLANK(D23),"&lt;&lt;&lt;","")</f>
        <v>&lt;&lt;&lt;</v>
      </c>
      <c r="F23" s="557" t="str">
        <f>IF(ISBLANK(D23),"Required","")</f>
        <v>Required</v>
      </c>
      <c r="G23" s="34"/>
      <c r="H23" s="121" t="s">
        <v>585</v>
      </c>
      <c r="I23" s="34"/>
      <c r="J23" s="118"/>
      <c r="K23" s="28"/>
      <c r="L23" s="27" t="s">
        <v>213</v>
      </c>
    </row>
    <row r="24" spans="2:11" ht="18.75" customHeight="1" thickBot="1">
      <c r="B24" s="28"/>
      <c r="C24" s="28"/>
      <c r="D24" s="522"/>
      <c r="E24" s="95"/>
      <c r="F24" s="557"/>
      <c r="G24" s="34"/>
      <c r="H24" s="121"/>
      <c r="I24" s="34"/>
      <c r="J24" s="118"/>
      <c r="K24" s="28"/>
    </row>
    <row r="25" spans="2:11" ht="46.5" customHeight="1" thickBot="1">
      <c r="B25" s="645" t="s">
        <v>2035</v>
      </c>
      <c r="C25" s="28"/>
      <c r="D25" s="524"/>
      <c r="E25" s="95"/>
      <c r="F25" s="641" t="s">
        <v>239</v>
      </c>
      <c r="G25" s="34"/>
      <c r="H25" s="523" t="s">
        <v>1639</v>
      </c>
      <c r="I25" s="34"/>
      <c r="J25" s="118"/>
      <c r="K25" s="28"/>
    </row>
    <row r="26" spans="2:11" ht="55.5" customHeight="1">
      <c r="B26" s="28"/>
      <c r="C26" s="28"/>
      <c r="D26" s="49"/>
      <c r="E26" s="49"/>
      <c r="F26" s="559"/>
      <c r="G26" s="33"/>
      <c r="H26" s="33"/>
      <c r="I26" s="33"/>
      <c r="J26" s="83"/>
      <c r="K26" s="28"/>
    </row>
    <row r="27" spans="1:11" ht="27.75" customHeight="1">
      <c r="A27" s="128"/>
      <c r="B27" s="129" t="s">
        <v>204</v>
      </c>
      <c r="C27" s="130"/>
      <c r="D27" s="131"/>
      <c r="E27" s="130"/>
      <c r="F27" s="560"/>
      <c r="G27" s="130"/>
      <c r="H27" s="132" t="str">
        <f>IF(D23="Yes",IF(COUNTIF(F29:F32,"=Required")=0,"Section Complete!",COUNTIF(F29:F32,"=Required")&amp;" Fields still need to be Entered"),"No Entry Required")</f>
        <v>No Entry Required</v>
      </c>
      <c r="I27" s="132"/>
      <c r="J27" s="122"/>
      <c r="K27" s="69"/>
    </row>
    <row r="28" spans="2:11" ht="23.25" customHeight="1" thickBot="1">
      <c r="B28" s="78" t="s">
        <v>203</v>
      </c>
      <c r="C28" s="71"/>
      <c r="D28" s="67" t="s">
        <v>1325</v>
      </c>
      <c r="E28" s="36"/>
      <c r="F28" s="561"/>
      <c r="G28" s="28"/>
      <c r="H28" s="28"/>
      <c r="I28" s="28"/>
      <c r="J28" s="86"/>
      <c r="K28" s="28"/>
    </row>
    <row r="29" spans="2:12" ht="47.25">
      <c r="B29" s="77" t="s">
        <v>1</v>
      </c>
      <c r="C29" s="72"/>
      <c r="D29" s="230"/>
      <c r="E29" s="173" t="str">
        <f>IF(F29&lt;&gt;"","&lt;&lt;&lt;","")</f>
        <v/>
      </c>
      <c r="F29" s="561" t="str">
        <f>IF(AND(ISBLANK(D29),$D$23="Yes"),"Required","")</f>
        <v/>
      </c>
      <c r="G29" s="73"/>
      <c r="H29" s="73"/>
      <c r="I29" s="73"/>
      <c r="J29" s="89"/>
      <c r="K29" s="73"/>
      <c r="L29" s="124" t="s">
        <v>1183</v>
      </c>
    </row>
    <row r="30" spans="2:12" ht="31.5">
      <c r="B30" s="77" t="s">
        <v>2</v>
      </c>
      <c r="C30" s="72"/>
      <c r="D30" s="231"/>
      <c r="E30" s="173" t="str">
        <f>IF(F30&lt;&gt;"","&lt;&lt;&lt;","")</f>
        <v/>
      </c>
      <c r="F30" s="561" t="str">
        <f>IF(AND(ISBLANK(D30),$D$23="Yes"),"Required","")</f>
        <v/>
      </c>
      <c r="G30" s="73"/>
      <c r="H30" s="73"/>
      <c r="I30" s="73"/>
      <c r="J30" s="89"/>
      <c r="K30" s="73"/>
      <c r="L30" s="27" t="s">
        <v>213</v>
      </c>
    </row>
    <row r="31" spans="2:12" ht="31.5">
      <c r="B31" s="77" t="s">
        <v>3</v>
      </c>
      <c r="C31" s="72"/>
      <c r="D31" s="231"/>
      <c r="E31" s="173" t="str">
        <f>IF(F31&lt;&gt;"","&lt;&lt;&lt;","")</f>
        <v/>
      </c>
      <c r="F31" s="561" t="str">
        <f>IF(AND(ISBLANK(D31),$D$23="Yes"),"Required","")</f>
        <v/>
      </c>
      <c r="G31" s="73"/>
      <c r="H31" s="73"/>
      <c r="I31" s="73"/>
      <c r="J31" s="89"/>
      <c r="K31" s="73"/>
      <c r="L31" s="27" t="s">
        <v>213</v>
      </c>
    </row>
    <row r="32" spans="2:12" ht="79.5" thickBot="1">
      <c r="B32" s="79" t="s">
        <v>2034</v>
      </c>
      <c r="C32" s="72"/>
      <c r="D32" s="232"/>
      <c r="E32" s="173" t="str">
        <f>IF(F32&lt;&gt;"","&lt;&lt;&lt;","")</f>
        <v/>
      </c>
      <c r="F32" s="561" t="str">
        <f>IF(AND(ISBLANK(D32),$D$23="Yes"),"Required","")</f>
        <v/>
      </c>
      <c r="G32" s="73"/>
      <c r="H32" s="73"/>
      <c r="I32" s="73"/>
      <c r="J32" s="89"/>
      <c r="K32" s="73"/>
      <c r="L32" s="27" t="s">
        <v>213</v>
      </c>
    </row>
    <row r="33" spans="2:11" ht="12.75">
      <c r="B33" s="72"/>
      <c r="C33" s="72"/>
      <c r="D33" s="58"/>
      <c r="E33" s="58"/>
      <c r="F33" s="561"/>
      <c r="G33" s="73"/>
      <c r="H33" s="73"/>
      <c r="I33" s="73"/>
      <c r="J33" s="89"/>
      <c r="K33" s="73"/>
    </row>
    <row r="34" spans="2:11" ht="12.75">
      <c r="B34" s="74" t="s">
        <v>201</v>
      </c>
      <c r="C34" s="74"/>
      <c r="D34" s="36"/>
      <c r="E34" s="36"/>
      <c r="F34" s="561"/>
      <c r="G34" s="28"/>
      <c r="H34" s="28"/>
      <c r="I34" s="28"/>
      <c r="J34" s="86"/>
      <c r="K34" s="28"/>
    </row>
    <row r="35" spans="2:11" ht="47.25" customHeight="1" thickBot="1">
      <c r="B35" s="697" t="s">
        <v>1326</v>
      </c>
      <c r="C35" s="697"/>
      <c r="D35" s="697"/>
      <c r="E35" s="72"/>
      <c r="F35" s="562"/>
      <c r="G35" s="75"/>
      <c r="H35" s="75"/>
      <c r="I35" s="75"/>
      <c r="J35" s="91"/>
      <c r="K35" s="75"/>
    </row>
    <row r="36" spans="2:12" ht="12.75">
      <c r="B36" s="678"/>
      <c r="C36" s="679"/>
      <c r="D36" s="680"/>
      <c r="E36" s="173" t="str">
        <f>IF(F36&lt;&gt;"","&lt;&lt;&lt;","")</f>
        <v/>
      </c>
      <c r="F36" s="561" t="str">
        <f>IF(AND(ISBLANK(B36),$D$23="Yes"),"Required","")</f>
        <v/>
      </c>
      <c r="G36" s="29"/>
      <c r="H36" s="29"/>
      <c r="I36" s="29"/>
      <c r="J36" s="89"/>
      <c r="K36" s="73"/>
      <c r="L36" s="65"/>
    </row>
    <row r="37" spans="2:12" ht="17.25" customHeight="1">
      <c r="B37" s="681"/>
      <c r="C37" s="682"/>
      <c r="D37" s="683"/>
      <c r="E37" s="64"/>
      <c r="F37" s="557"/>
      <c r="G37" s="29"/>
      <c r="H37" s="29"/>
      <c r="I37" s="29"/>
      <c r="J37" s="89"/>
      <c r="K37" s="73"/>
      <c r="L37" s="65"/>
    </row>
    <row r="38" spans="2:12" ht="17.25" customHeight="1">
      <c r="B38" s="681"/>
      <c r="C38" s="682"/>
      <c r="D38" s="683"/>
      <c r="E38" s="64"/>
      <c r="F38" s="557"/>
      <c r="G38" s="29"/>
      <c r="H38" s="29"/>
      <c r="I38" s="29"/>
      <c r="J38" s="89"/>
      <c r="K38" s="73"/>
      <c r="L38" s="65"/>
    </row>
    <row r="39" spans="2:12" ht="17.25" customHeight="1">
      <c r="B39" s="681"/>
      <c r="C39" s="682"/>
      <c r="D39" s="683"/>
      <c r="E39" s="64"/>
      <c r="F39" s="557"/>
      <c r="G39" s="29"/>
      <c r="H39" s="29"/>
      <c r="I39" s="29"/>
      <c r="J39" s="89"/>
      <c r="K39" s="73"/>
      <c r="L39" s="65"/>
    </row>
    <row r="40" spans="2:12" ht="17.25" customHeight="1">
      <c r="B40" s="681"/>
      <c r="C40" s="682"/>
      <c r="D40" s="683"/>
      <c r="E40" s="64"/>
      <c r="F40" s="557"/>
      <c r="G40" s="29"/>
      <c r="H40" s="29"/>
      <c r="I40" s="29"/>
      <c r="J40" s="89"/>
      <c r="K40" s="73"/>
      <c r="L40" s="65"/>
    </row>
    <row r="41" spans="2:12" ht="17.25" customHeight="1">
      <c r="B41" s="681"/>
      <c r="C41" s="682"/>
      <c r="D41" s="683"/>
      <c r="E41" s="64"/>
      <c r="F41" s="557"/>
      <c r="G41" s="29"/>
      <c r="H41" s="29"/>
      <c r="I41" s="29"/>
      <c r="J41" s="89"/>
      <c r="K41" s="73"/>
      <c r="L41" s="65"/>
    </row>
    <row r="42" spans="2:12" ht="17.25" customHeight="1">
      <c r="B42" s="681"/>
      <c r="C42" s="682"/>
      <c r="D42" s="683"/>
      <c r="E42" s="64"/>
      <c r="F42" s="557"/>
      <c r="G42" s="29"/>
      <c r="H42" s="29"/>
      <c r="I42" s="29"/>
      <c r="J42" s="89"/>
      <c r="K42" s="73"/>
      <c r="L42" s="65"/>
    </row>
    <row r="43" spans="2:12" ht="17.25" customHeight="1">
      <c r="B43" s="681"/>
      <c r="C43" s="682"/>
      <c r="D43" s="683"/>
      <c r="E43" s="64"/>
      <c r="F43" s="557"/>
      <c r="G43" s="29"/>
      <c r="H43" s="29"/>
      <c r="I43" s="29"/>
      <c r="J43" s="89"/>
      <c r="K43" s="73"/>
      <c r="L43" s="65"/>
    </row>
    <row r="44" spans="2:12" ht="17.25" customHeight="1">
      <c r="B44" s="681"/>
      <c r="C44" s="682"/>
      <c r="D44" s="683"/>
      <c r="E44" s="64"/>
      <c r="F44" s="557"/>
      <c r="G44" s="29"/>
      <c r="H44" s="29"/>
      <c r="I44" s="29"/>
      <c r="J44" s="89"/>
      <c r="K44" s="73"/>
      <c r="L44" s="65"/>
    </row>
    <row r="45" spans="2:12" ht="18.75" customHeight="1">
      <c r="B45" s="681"/>
      <c r="C45" s="682"/>
      <c r="D45" s="683"/>
      <c r="E45" s="64"/>
      <c r="F45" s="557"/>
      <c r="G45" s="29"/>
      <c r="H45" s="29"/>
      <c r="I45" s="29"/>
      <c r="J45" s="89"/>
      <c r="K45" s="73"/>
      <c r="L45" s="65"/>
    </row>
    <row r="46" spans="2:12" ht="12.75">
      <c r="B46" s="681"/>
      <c r="C46" s="682"/>
      <c r="D46" s="683"/>
      <c r="E46" s="64"/>
      <c r="F46" s="557"/>
      <c r="G46" s="29"/>
      <c r="H46" s="29"/>
      <c r="I46" s="29"/>
      <c r="J46" s="89"/>
      <c r="K46" s="73"/>
      <c r="L46" s="65"/>
    </row>
    <row r="47" spans="2:12" ht="12.75">
      <c r="B47" s="681"/>
      <c r="C47" s="682"/>
      <c r="D47" s="683"/>
      <c r="E47" s="64"/>
      <c r="F47" s="557"/>
      <c r="G47" s="29"/>
      <c r="H47" s="29"/>
      <c r="I47" s="29"/>
      <c r="J47" s="89"/>
      <c r="K47" s="73"/>
      <c r="L47" s="65"/>
    </row>
    <row r="48" spans="2:12" ht="16.5" thickBot="1">
      <c r="B48" s="684"/>
      <c r="C48" s="685"/>
      <c r="D48" s="686"/>
      <c r="E48" s="64"/>
      <c r="F48" s="557"/>
      <c r="G48" s="29"/>
      <c r="H48" s="29"/>
      <c r="I48" s="29"/>
      <c r="J48" s="89"/>
      <c r="K48" s="73"/>
      <c r="L48" s="65"/>
    </row>
    <row r="49" spans="2:11" ht="12.75">
      <c r="B49" s="27"/>
      <c r="C49" s="27"/>
      <c r="D49" s="32"/>
      <c r="E49" s="32"/>
      <c r="F49" s="557"/>
      <c r="G49" s="27"/>
      <c r="H49" s="27"/>
      <c r="I49" s="27"/>
      <c r="J49" s="86"/>
      <c r="K49" s="28"/>
    </row>
    <row r="50" spans="1:11" ht="12.75">
      <c r="A50" s="54"/>
      <c r="B50" s="54"/>
      <c r="C50" s="54"/>
      <c r="D50" s="80"/>
      <c r="E50" s="80"/>
      <c r="F50" s="563"/>
      <c r="G50" s="54"/>
      <c r="H50" s="54"/>
      <c r="I50" s="92"/>
      <c r="J50" s="28"/>
      <c r="K50" s="28"/>
    </row>
    <row r="51" spans="1:11" ht="27.75" customHeight="1">
      <c r="A51" s="128"/>
      <c r="B51" s="129" t="s">
        <v>207</v>
      </c>
      <c r="C51" s="130"/>
      <c r="D51" s="131"/>
      <c r="E51" s="130"/>
      <c r="F51" s="560"/>
      <c r="G51" s="130"/>
      <c r="H51" s="132" t="s">
        <v>0</v>
      </c>
      <c r="I51" s="132"/>
      <c r="J51" s="119"/>
      <c r="K51" s="28"/>
    </row>
    <row r="52" spans="2:11" ht="23.25" customHeight="1" thickBot="1">
      <c r="B52" s="53"/>
      <c r="C52" s="52"/>
      <c r="D52" s="67" t="s">
        <v>1324</v>
      </c>
      <c r="E52" s="52"/>
      <c r="F52" s="556"/>
      <c r="G52" s="51"/>
      <c r="H52" s="51"/>
      <c r="I52" s="51"/>
      <c r="J52" s="85"/>
      <c r="K52" s="28"/>
    </row>
    <row r="53" spans="2:12" ht="12.75">
      <c r="B53" s="28" t="s">
        <v>246</v>
      </c>
      <c r="C53" s="28"/>
      <c r="D53" s="273"/>
      <c r="E53" s="98" t="s">
        <v>228</v>
      </c>
      <c r="F53" s="559" t="s">
        <v>239</v>
      </c>
      <c r="G53" s="33"/>
      <c r="H53" s="33"/>
      <c r="I53" s="33"/>
      <c r="J53" s="83"/>
      <c r="K53" s="72"/>
      <c r="L53" s="27" t="s">
        <v>211</v>
      </c>
    </row>
    <row r="54" spans="2:12" ht="12.75">
      <c r="B54" s="28" t="s">
        <v>247</v>
      </c>
      <c r="C54" s="28"/>
      <c r="D54" s="268"/>
      <c r="E54" s="98" t="s">
        <v>228</v>
      </c>
      <c r="F54" s="559" t="s">
        <v>239</v>
      </c>
      <c r="G54" s="33"/>
      <c r="H54" s="33"/>
      <c r="I54" s="33"/>
      <c r="J54" s="83"/>
      <c r="K54" s="28"/>
      <c r="L54" s="27" t="s">
        <v>211</v>
      </c>
    </row>
    <row r="55" spans="2:12" ht="16.5" thickBot="1">
      <c r="B55" s="54" t="s">
        <v>1180</v>
      </c>
      <c r="C55" s="28"/>
      <c r="D55" s="270"/>
      <c r="E55" s="98" t="s">
        <v>228</v>
      </c>
      <c r="F55" s="559" t="s">
        <v>239</v>
      </c>
      <c r="G55" s="33"/>
      <c r="H55" s="33"/>
      <c r="I55" s="33"/>
      <c r="J55" s="83"/>
      <c r="K55" s="75"/>
      <c r="L55" s="27" t="s">
        <v>212</v>
      </c>
    </row>
    <row r="56" spans="2:11" ht="60.75" customHeight="1">
      <c r="B56" s="28"/>
      <c r="C56" s="28"/>
      <c r="D56" s="36"/>
      <c r="E56" s="36"/>
      <c r="F56" s="557"/>
      <c r="G56" s="27"/>
      <c r="H56" s="27"/>
      <c r="I56" s="27"/>
      <c r="J56" s="86"/>
      <c r="K56" s="28"/>
    </row>
    <row r="57" spans="1:14" ht="27.75" customHeight="1">
      <c r="A57" s="128"/>
      <c r="B57" s="129" t="s">
        <v>1615</v>
      </c>
      <c r="C57" s="130"/>
      <c r="D57" s="131"/>
      <c r="E57" s="130"/>
      <c r="F57" s="560"/>
      <c r="G57" s="130"/>
      <c r="H57" s="132" t="str">
        <f>IF(COUNTIF(F59:F73,"=Required")=0,"Section Complete!",COUNTIF(F59:F73,"=Required")&amp;" Fields still need to be Entered")</f>
        <v>2 Fields still need to be Entered</v>
      </c>
      <c r="I57" s="132"/>
      <c r="J57" s="87"/>
      <c r="K57" s="116"/>
      <c r="L57" s="59"/>
      <c r="M57" s="59"/>
      <c r="N57" s="59"/>
    </row>
    <row r="58" spans="2:14" ht="23.25" customHeight="1" thickBot="1">
      <c r="B58" s="66" t="s">
        <v>1637</v>
      </c>
      <c r="C58" s="61"/>
      <c r="D58" s="62"/>
      <c r="E58" s="62"/>
      <c r="F58" s="564"/>
      <c r="G58" s="63"/>
      <c r="H58" s="63"/>
      <c r="I58" s="63"/>
      <c r="J58" s="88"/>
      <c r="K58" s="63"/>
      <c r="L58" s="63"/>
      <c r="M58" s="63"/>
      <c r="N58" s="63"/>
    </row>
    <row r="59" spans="2:11" ht="12.75">
      <c r="B59" s="678"/>
      <c r="C59" s="679"/>
      <c r="D59" s="680"/>
      <c r="E59" s="96" t="str">
        <f>IF(ISBLANK(B59),"&lt;&lt;&lt;","")</f>
        <v>&lt;&lt;&lt;</v>
      </c>
      <c r="F59" s="557" t="str">
        <f>IF(ISBLANK(B59),"Required","")</f>
        <v>Required</v>
      </c>
      <c r="G59" s="29"/>
      <c r="H59" s="29"/>
      <c r="I59" s="29"/>
      <c r="J59" s="89"/>
      <c r="K59" s="73"/>
    </row>
    <row r="60" spans="2:11" ht="12.75">
      <c r="B60" s="681"/>
      <c r="C60" s="682"/>
      <c r="D60" s="683"/>
      <c r="E60" s="64"/>
      <c r="F60" s="557"/>
      <c r="G60" s="29"/>
      <c r="H60" s="29"/>
      <c r="I60" s="29"/>
      <c r="J60" s="89"/>
      <c r="K60" s="73"/>
    </row>
    <row r="61" spans="2:11" ht="12.75">
      <c r="B61" s="681"/>
      <c r="C61" s="682"/>
      <c r="D61" s="683"/>
      <c r="E61" s="64"/>
      <c r="F61" s="557"/>
      <c r="G61" s="29"/>
      <c r="H61" s="29"/>
      <c r="I61" s="29"/>
      <c r="J61" s="89"/>
      <c r="K61" s="73"/>
    </row>
    <row r="62" spans="2:11" ht="12.75">
      <c r="B62" s="681"/>
      <c r="C62" s="682"/>
      <c r="D62" s="683"/>
      <c r="E62" s="64"/>
      <c r="F62" s="557"/>
      <c r="G62" s="29"/>
      <c r="H62" s="29"/>
      <c r="I62" s="29"/>
      <c r="J62" s="89"/>
      <c r="K62" s="73"/>
    </row>
    <row r="63" spans="2:11" ht="12.75">
      <c r="B63" s="681"/>
      <c r="C63" s="682"/>
      <c r="D63" s="683"/>
      <c r="E63" s="64"/>
      <c r="F63" s="557"/>
      <c r="G63" s="29"/>
      <c r="H63" s="29"/>
      <c r="I63" s="29"/>
      <c r="J63" s="89"/>
      <c r="K63" s="73"/>
    </row>
    <row r="64" spans="2:11" ht="12.75">
      <c r="B64" s="681"/>
      <c r="C64" s="682"/>
      <c r="D64" s="683"/>
      <c r="E64" s="64"/>
      <c r="F64" s="557"/>
      <c r="G64" s="29"/>
      <c r="H64" s="29"/>
      <c r="I64" s="29"/>
      <c r="J64" s="89"/>
      <c r="K64" s="73"/>
    </row>
    <row r="65" spans="2:11" ht="12.75">
      <c r="B65" s="681"/>
      <c r="C65" s="682"/>
      <c r="D65" s="683"/>
      <c r="E65" s="64"/>
      <c r="F65" s="557"/>
      <c r="G65" s="29"/>
      <c r="H65" s="29"/>
      <c r="I65" s="29"/>
      <c r="J65" s="89"/>
      <c r="K65" s="73"/>
    </row>
    <row r="66" spans="2:11" ht="12.75">
      <c r="B66" s="681"/>
      <c r="C66" s="682"/>
      <c r="D66" s="683"/>
      <c r="E66" s="64"/>
      <c r="F66" s="557"/>
      <c r="G66" s="29"/>
      <c r="H66" s="29"/>
      <c r="I66" s="29"/>
      <c r="J66" s="89"/>
      <c r="K66" s="73"/>
    </row>
    <row r="67" spans="2:11" ht="12.75">
      <c r="B67" s="681"/>
      <c r="C67" s="682"/>
      <c r="D67" s="683"/>
      <c r="E67" s="64"/>
      <c r="F67" s="557"/>
      <c r="G67" s="29"/>
      <c r="H67" s="29"/>
      <c r="I67" s="29"/>
      <c r="J67" s="89"/>
      <c r="K67" s="73"/>
    </row>
    <row r="68" spans="2:11" ht="12.75">
      <c r="B68" s="681"/>
      <c r="C68" s="682"/>
      <c r="D68" s="683"/>
      <c r="E68" s="64"/>
      <c r="F68" s="557"/>
      <c r="G68" s="29"/>
      <c r="H68" s="29"/>
      <c r="I68" s="29"/>
      <c r="J68" s="89"/>
      <c r="K68" s="73"/>
    </row>
    <row r="69" spans="2:11" ht="12.75">
      <c r="B69" s="681"/>
      <c r="C69" s="682"/>
      <c r="D69" s="683"/>
      <c r="E69" s="64"/>
      <c r="F69" s="557"/>
      <c r="G69" s="29"/>
      <c r="H69" s="29"/>
      <c r="I69" s="29"/>
      <c r="J69" s="89"/>
      <c r="K69" s="73"/>
    </row>
    <row r="70" spans="2:11" ht="16.5" thickBot="1">
      <c r="B70" s="684"/>
      <c r="C70" s="685"/>
      <c r="D70" s="686"/>
      <c r="E70" s="64"/>
      <c r="F70" s="557"/>
      <c r="G70" s="29"/>
      <c r="H70" s="29"/>
      <c r="I70" s="29"/>
      <c r="J70" s="89"/>
      <c r="K70" s="73"/>
    </row>
    <row r="71" spans="2:11" ht="12.75">
      <c r="B71" s="27"/>
      <c r="C71" s="27"/>
      <c r="D71" s="32"/>
      <c r="E71" s="32"/>
      <c r="F71" s="557"/>
      <c r="G71" s="27"/>
      <c r="H71" s="27"/>
      <c r="I71" s="27"/>
      <c r="J71" s="86"/>
      <c r="K71" s="28"/>
    </row>
    <row r="72" spans="2:11" ht="16.5" thickBot="1">
      <c r="B72" s="61" t="s">
        <v>1636</v>
      </c>
      <c r="C72" s="61"/>
      <c r="D72" s="62"/>
      <c r="E72" s="62"/>
      <c r="F72" s="564"/>
      <c r="G72" s="63"/>
      <c r="H72" s="63"/>
      <c r="I72" s="63"/>
      <c r="J72" s="88"/>
      <c r="K72" s="63"/>
    </row>
    <row r="73" spans="2:12" ht="12.75">
      <c r="B73" s="678"/>
      <c r="C73" s="679"/>
      <c r="D73" s="680"/>
      <c r="E73" s="96" t="str">
        <f>IF(ISBLANK(B73),"&lt;&lt;&lt;","")</f>
        <v>&lt;&lt;&lt;</v>
      </c>
      <c r="F73" s="557" t="str">
        <f>IF(ISBLANK(B73),"Required","")</f>
        <v>Required</v>
      </c>
      <c r="G73" s="29"/>
      <c r="H73" s="29"/>
      <c r="I73" s="29"/>
      <c r="J73" s="89"/>
      <c r="K73" s="73"/>
      <c r="L73" s="65"/>
    </row>
    <row r="74" spans="2:12" ht="12.75">
      <c r="B74" s="681"/>
      <c r="C74" s="682"/>
      <c r="D74" s="683"/>
      <c r="E74" s="64"/>
      <c r="F74" s="557"/>
      <c r="G74" s="29"/>
      <c r="H74" s="29"/>
      <c r="I74" s="29"/>
      <c r="J74" s="89"/>
      <c r="K74" s="73"/>
      <c r="L74" s="65"/>
    </row>
    <row r="75" spans="2:12" ht="12.75">
      <c r="B75" s="681"/>
      <c r="C75" s="682"/>
      <c r="D75" s="683"/>
      <c r="E75" s="64"/>
      <c r="F75" s="557"/>
      <c r="G75" s="29"/>
      <c r="H75" s="29"/>
      <c r="I75" s="29"/>
      <c r="J75" s="89"/>
      <c r="K75" s="73"/>
      <c r="L75" s="65"/>
    </row>
    <row r="76" spans="2:12" ht="12.75">
      <c r="B76" s="681"/>
      <c r="C76" s="682"/>
      <c r="D76" s="683"/>
      <c r="E76" s="64"/>
      <c r="F76" s="557"/>
      <c r="G76" s="29"/>
      <c r="H76" s="29"/>
      <c r="I76" s="29"/>
      <c r="J76" s="89"/>
      <c r="K76" s="73"/>
      <c r="L76" s="65"/>
    </row>
    <row r="77" spans="2:12" ht="12.75">
      <c r="B77" s="681"/>
      <c r="C77" s="682"/>
      <c r="D77" s="683"/>
      <c r="E77" s="64"/>
      <c r="F77" s="557"/>
      <c r="G77" s="29"/>
      <c r="H77" s="29"/>
      <c r="I77" s="29"/>
      <c r="J77" s="89"/>
      <c r="K77" s="73"/>
      <c r="L77" s="65"/>
    </row>
    <row r="78" spans="2:12" ht="12.75">
      <c r="B78" s="681"/>
      <c r="C78" s="682"/>
      <c r="D78" s="683"/>
      <c r="E78" s="64"/>
      <c r="F78" s="557"/>
      <c r="G78" s="29"/>
      <c r="H78" s="29"/>
      <c r="I78" s="29"/>
      <c r="J78" s="89"/>
      <c r="K78" s="73"/>
      <c r="L78" s="65"/>
    </row>
    <row r="79" spans="2:12" ht="12.75">
      <c r="B79" s="681"/>
      <c r="C79" s="682"/>
      <c r="D79" s="683"/>
      <c r="E79" s="64"/>
      <c r="F79" s="557"/>
      <c r="G79" s="29"/>
      <c r="H79" s="29"/>
      <c r="I79" s="29"/>
      <c r="J79" s="89"/>
      <c r="K79" s="73"/>
      <c r="L79" s="65"/>
    </row>
    <row r="80" spans="2:12" ht="12.75">
      <c r="B80" s="681"/>
      <c r="C80" s="682"/>
      <c r="D80" s="683"/>
      <c r="E80" s="64"/>
      <c r="F80" s="557"/>
      <c r="G80" s="29"/>
      <c r="H80" s="29"/>
      <c r="I80" s="29"/>
      <c r="J80" s="89"/>
      <c r="K80" s="73"/>
      <c r="L80" s="65"/>
    </row>
    <row r="81" spans="2:12" ht="12.75">
      <c r="B81" s="681"/>
      <c r="C81" s="682"/>
      <c r="D81" s="683"/>
      <c r="E81" s="64"/>
      <c r="F81" s="557"/>
      <c r="G81" s="29"/>
      <c r="H81" s="29"/>
      <c r="I81" s="29"/>
      <c r="J81" s="89"/>
      <c r="K81" s="73"/>
      <c r="L81" s="65"/>
    </row>
    <row r="82" spans="2:12" ht="12.75">
      <c r="B82" s="681"/>
      <c r="C82" s="682"/>
      <c r="D82" s="683"/>
      <c r="E82" s="64"/>
      <c r="F82" s="557"/>
      <c r="G82" s="29"/>
      <c r="H82" s="29"/>
      <c r="I82" s="29"/>
      <c r="J82" s="89"/>
      <c r="K82" s="73"/>
      <c r="L82" s="65"/>
    </row>
    <row r="83" spans="2:12" ht="12.75">
      <c r="B83" s="681"/>
      <c r="C83" s="682"/>
      <c r="D83" s="683"/>
      <c r="E83" s="64"/>
      <c r="F83" s="557"/>
      <c r="G83" s="29"/>
      <c r="H83" s="29"/>
      <c r="I83" s="29"/>
      <c r="J83" s="89"/>
      <c r="K83" s="73"/>
      <c r="L83" s="65"/>
    </row>
    <row r="84" spans="2:12" ht="16.5" thickBot="1">
      <c r="B84" s="684"/>
      <c r="C84" s="685"/>
      <c r="D84" s="686"/>
      <c r="E84" s="64"/>
      <c r="F84" s="557"/>
      <c r="G84" s="29"/>
      <c r="H84" s="29"/>
      <c r="I84" s="29"/>
      <c r="J84" s="89"/>
      <c r="K84" s="73"/>
      <c r="L84" s="65"/>
    </row>
    <row r="85" spans="2:11" ht="63.75" customHeight="1">
      <c r="B85" s="27"/>
      <c r="C85" s="27"/>
      <c r="D85" s="32"/>
      <c r="E85" s="32"/>
      <c r="F85" s="557"/>
      <c r="G85" s="27"/>
      <c r="H85" s="27"/>
      <c r="I85" s="27"/>
      <c r="J85" s="86"/>
      <c r="K85" s="28"/>
    </row>
    <row r="86" spans="1:17" ht="27.75" customHeight="1">
      <c r="A86" s="128"/>
      <c r="B86" s="129" t="s">
        <v>1616</v>
      </c>
      <c r="C86" s="130"/>
      <c r="D86" s="131"/>
      <c r="E86" s="130"/>
      <c r="F86" s="560"/>
      <c r="G86" s="130"/>
      <c r="H86" s="132" t="str">
        <f>IF(COUNTIF(F88:F88,"=Required")=0,"Section Complete!",COUNTIF(F88:F88,"=Required")&amp;" Fields still need to be Entered")</f>
        <v>1 Fields still need to be Entered</v>
      </c>
      <c r="I86" s="132"/>
      <c r="J86" s="90"/>
      <c r="K86" s="69"/>
      <c r="L86" s="59"/>
      <c r="M86" s="59"/>
      <c r="N86" s="59"/>
      <c r="O86" s="60"/>
      <c r="P86" s="59"/>
      <c r="Q86" s="59"/>
    </row>
    <row r="87" spans="2:17" ht="33.75" customHeight="1" thickBot="1">
      <c r="B87" s="698" t="s">
        <v>1635</v>
      </c>
      <c r="C87" s="698"/>
      <c r="D87" s="698"/>
      <c r="E87" s="68"/>
      <c r="F87" s="555"/>
      <c r="G87" s="69"/>
      <c r="H87" s="69"/>
      <c r="I87" s="69"/>
      <c r="J87" s="90"/>
      <c r="K87" s="69"/>
      <c r="L87" s="59"/>
      <c r="M87" s="59"/>
      <c r="N87" s="59"/>
      <c r="O87" s="60"/>
      <c r="P87" s="59"/>
      <c r="Q87" s="59"/>
    </row>
    <row r="88" spans="2:17" ht="12.75">
      <c r="B88" s="678"/>
      <c r="C88" s="679"/>
      <c r="D88" s="680"/>
      <c r="E88" s="96" t="str">
        <f>IF(ISBLANK(B88),"&lt;&lt;&lt;","")</f>
        <v>&lt;&lt;&lt;</v>
      </c>
      <c r="F88" s="557" t="str">
        <f>IF(ISBLANK(B88),"Required","")</f>
        <v>Required</v>
      </c>
      <c r="G88" s="29"/>
      <c r="H88" s="29"/>
      <c r="I88" s="29"/>
      <c r="J88" s="89"/>
      <c r="K88" s="73"/>
      <c r="L88" s="65"/>
      <c r="M88" s="70"/>
      <c r="N88" s="70"/>
      <c r="O88" s="70"/>
      <c r="P88" s="70"/>
      <c r="Q88" s="70"/>
    </row>
    <row r="89" spans="2:17" ht="12.75">
      <c r="B89" s="681"/>
      <c r="C89" s="682"/>
      <c r="D89" s="683"/>
      <c r="E89" s="64"/>
      <c r="F89" s="557"/>
      <c r="G89" s="29"/>
      <c r="H89" s="29"/>
      <c r="I89" s="29"/>
      <c r="J89" s="89"/>
      <c r="K89" s="73"/>
      <c r="L89" s="65"/>
      <c r="M89" s="70"/>
      <c r="N89" s="70"/>
      <c r="O89" s="70"/>
      <c r="P89" s="70"/>
      <c r="Q89" s="70"/>
    </row>
    <row r="90" spans="2:17" ht="12.75">
      <c r="B90" s="681"/>
      <c r="C90" s="682"/>
      <c r="D90" s="683"/>
      <c r="E90" s="64"/>
      <c r="F90" s="557"/>
      <c r="G90" s="29"/>
      <c r="H90" s="29"/>
      <c r="I90" s="29"/>
      <c r="J90" s="89"/>
      <c r="K90" s="73"/>
      <c r="L90" s="65"/>
      <c r="M90" s="70"/>
      <c r="N90" s="70"/>
      <c r="O90" s="70" t="s">
        <v>188</v>
      </c>
      <c r="P90" s="70"/>
      <c r="Q90" s="70"/>
    </row>
    <row r="91" spans="2:17" ht="16.5" thickBot="1">
      <c r="B91" s="681"/>
      <c r="C91" s="682"/>
      <c r="D91" s="683"/>
      <c r="E91" s="64"/>
      <c r="F91" s="557"/>
      <c r="G91" s="29"/>
      <c r="H91" s="643" t="s">
        <v>1769</v>
      </c>
      <c r="I91" s="29"/>
      <c r="J91" s="89"/>
      <c r="K91" s="73"/>
      <c r="L91" s="65"/>
      <c r="M91" s="70"/>
      <c r="N91" s="70"/>
      <c r="O91" s="70"/>
      <c r="P91" s="70"/>
      <c r="Q91" s="70"/>
    </row>
    <row r="92" spans="2:17" ht="16.5" thickBot="1">
      <c r="B92" s="681"/>
      <c r="C92" s="682"/>
      <c r="D92" s="683"/>
      <c r="E92" s="64"/>
      <c r="F92" s="557"/>
      <c r="G92" s="29"/>
      <c r="H92" s="526">
        <f>IF('Project Summary'!B6="","",'Project Summary'!B6)</f>
        <v>0</v>
      </c>
      <c r="I92" s="29"/>
      <c r="J92" s="89"/>
      <c r="K92" s="73"/>
      <c r="L92" s="65"/>
      <c r="M92" s="70"/>
      <c r="N92" s="70"/>
      <c r="O92" s="70"/>
      <c r="P92" s="70"/>
      <c r="Q92" s="70"/>
    </row>
    <row r="93" spans="2:17" ht="12.75">
      <c r="B93" s="681"/>
      <c r="C93" s="682"/>
      <c r="D93" s="683"/>
      <c r="E93" s="64"/>
      <c r="F93" s="557"/>
      <c r="G93" s="29"/>
      <c r="H93" s="29"/>
      <c r="I93" s="29"/>
      <c r="J93" s="89"/>
      <c r="K93" s="73"/>
      <c r="L93" s="65"/>
      <c r="M93" s="70"/>
      <c r="N93" s="70"/>
      <c r="O93" s="70"/>
      <c r="P93" s="70"/>
      <c r="Q93" s="70"/>
    </row>
    <row r="94" spans="2:17" ht="12.75">
      <c r="B94" s="681"/>
      <c r="C94" s="682"/>
      <c r="D94" s="683"/>
      <c r="E94" s="64"/>
      <c r="F94" s="557"/>
      <c r="G94" s="29"/>
      <c r="H94" s="29"/>
      <c r="I94" s="29"/>
      <c r="J94" s="89"/>
      <c r="K94" s="73"/>
      <c r="L94" s="65"/>
      <c r="M94" s="70"/>
      <c r="N94" s="70"/>
      <c r="O94" s="70"/>
      <c r="P94" s="70"/>
      <c r="Q94" s="70"/>
    </row>
    <row r="95" spans="2:17" ht="12.75">
      <c r="B95" s="681"/>
      <c r="C95" s="682"/>
      <c r="D95" s="683"/>
      <c r="E95" s="64"/>
      <c r="F95" s="557"/>
      <c r="G95" s="29"/>
      <c r="H95" s="29"/>
      <c r="I95" s="29"/>
      <c r="J95" s="89"/>
      <c r="K95" s="73"/>
      <c r="L95" s="65"/>
      <c r="M95" s="70"/>
      <c r="N95" s="70"/>
      <c r="O95" s="70"/>
      <c r="P95" s="70"/>
      <c r="Q95" s="70"/>
    </row>
    <row r="96" spans="2:17" ht="12.75">
      <c r="B96" s="681"/>
      <c r="C96" s="682"/>
      <c r="D96" s="683"/>
      <c r="E96" s="64"/>
      <c r="F96" s="557"/>
      <c r="G96" s="29"/>
      <c r="H96" s="29"/>
      <c r="I96" s="29"/>
      <c r="J96" s="89"/>
      <c r="K96" s="73"/>
      <c r="L96" s="65"/>
      <c r="M96" s="70"/>
      <c r="N96" s="70"/>
      <c r="O96" s="70"/>
      <c r="P96" s="70"/>
      <c r="Q96" s="70"/>
    </row>
    <row r="97" spans="2:17" ht="12.75">
      <c r="B97" s="681"/>
      <c r="C97" s="682"/>
      <c r="D97" s="683"/>
      <c r="E97" s="64"/>
      <c r="F97" s="557"/>
      <c r="G97" s="29"/>
      <c r="H97" s="29"/>
      <c r="I97" s="29"/>
      <c r="J97" s="89"/>
      <c r="K97" s="73"/>
      <c r="L97" s="65"/>
      <c r="M97" s="70"/>
      <c r="N97" s="70"/>
      <c r="O97" s="70"/>
      <c r="P97" s="70"/>
      <c r="Q97" s="70"/>
    </row>
    <row r="98" spans="2:12" ht="12.75">
      <c r="B98" s="681"/>
      <c r="C98" s="682"/>
      <c r="D98" s="683"/>
      <c r="E98" s="64"/>
      <c r="F98" s="557"/>
      <c r="G98" s="29"/>
      <c r="H98" s="29"/>
      <c r="I98" s="29"/>
      <c r="J98" s="89"/>
      <c r="K98" s="73"/>
      <c r="L98" s="65"/>
    </row>
    <row r="99" spans="2:12" ht="42" customHeight="1" thickBot="1">
      <c r="B99" s="684"/>
      <c r="C99" s="685"/>
      <c r="D99" s="686"/>
      <c r="E99" s="64"/>
      <c r="F99" s="557"/>
      <c r="G99" s="29"/>
      <c r="H99" s="29"/>
      <c r="I99" s="29"/>
      <c r="J99" s="89"/>
      <c r="K99" s="73"/>
      <c r="L99" s="65"/>
    </row>
    <row r="100" spans="2:11" ht="63.75" customHeight="1">
      <c r="B100" s="27"/>
      <c r="C100" s="27"/>
      <c r="D100" s="32"/>
      <c r="E100" s="32"/>
      <c r="F100" s="557"/>
      <c r="G100" s="27"/>
      <c r="H100" s="27"/>
      <c r="I100" s="27"/>
      <c r="J100" s="86"/>
      <c r="K100" s="28"/>
    </row>
    <row r="101" spans="1:11" ht="27.75" customHeight="1">
      <c r="A101" s="128"/>
      <c r="B101" s="129" t="s">
        <v>1617</v>
      </c>
      <c r="C101" s="130"/>
      <c r="D101" s="131"/>
      <c r="E101" s="130"/>
      <c r="F101" s="560"/>
      <c r="G101" s="130"/>
      <c r="H101" s="132" t="str">
        <f>IF(COUNTIF(F103:F119,"=Required")=0,"Section Complete!",COUNTIF(F103:F119,"=Required")&amp;" Fields still need to be Entered")</f>
        <v>3 Fields still need to be Entered</v>
      </c>
      <c r="I101" s="132"/>
      <c r="J101" s="90"/>
      <c r="K101" s="69"/>
    </row>
    <row r="102" spans="2:11" ht="109.5" customHeight="1" thickBot="1">
      <c r="B102" s="699" t="s">
        <v>2026</v>
      </c>
      <c r="C102" s="699"/>
      <c r="D102" s="699"/>
      <c r="E102" s="68"/>
      <c r="F102" s="555"/>
      <c r="G102" s="69"/>
      <c r="H102" s="69"/>
      <c r="I102" s="69"/>
      <c r="J102" s="90"/>
      <c r="K102" s="69"/>
    </row>
    <row r="103" spans="2:12" ht="12.75">
      <c r="B103" s="678"/>
      <c r="C103" s="679"/>
      <c r="D103" s="680"/>
      <c r="E103" s="96" t="str">
        <f>IF(ISBLANK(B103),"&lt;&lt;&lt;","")</f>
        <v>&lt;&lt;&lt;</v>
      </c>
      <c r="F103" s="557" t="str">
        <f>IF(ISBLANK(B103),"Required","")</f>
        <v>Required</v>
      </c>
      <c r="G103" s="29"/>
      <c r="H103" s="29"/>
      <c r="I103" s="29"/>
      <c r="J103" s="89"/>
      <c r="K103" s="73"/>
      <c r="L103" s="65"/>
    </row>
    <row r="104" spans="2:12" ht="12.75">
      <c r="B104" s="681"/>
      <c r="C104" s="682"/>
      <c r="D104" s="683"/>
      <c r="E104" s="64"/>
      <c r="F104" s="557"/>
      <c r="G104" s="29"/>
      <c r="H104" s="29"/>
      <c r="I104" s="29"/>
      <c r="J104" s="89"/>
      <c r="K104" s="73"/>
      <c r="L104" s="65"/>
    </row>
    <row r="105" spans="2:12" ht="12.75">
      <c r="B105" s="681"/>
      <c r="C105" s="682"/>
      <c r="D105" s="683"/>
      <c r="E105" s="64"/>
      <c r="F105" s="557"/>
      <c r="G105" s="29"/>
      <c r="H105" s="29"/>
      <c r="I105" s="29"/>
      <c r="J105" s="89"/>
      <c r="K105" s="73"/>
      <c r="L105" s="65"/>
    </row>
    <row r="106" spans="2:12" ht="12.75">
      <c r="B106" s="681"/>
      <c r="C106" s="682"/>
      <c r="D106" s="683"/>
      <c r="E106" s="64"/>
      <c r="F106" s="557"/>
      <c r="G106" s="29"/>
      <c r="H106" s="29"/>
      <c r="I106" s="29"/>
      <c r="J106" s="89"/>
      <c r="K106" s="73"/>
      <c r="L106" s="65"/>
    </row>
    <row r="107" spans="2:12" ht="12.75">
      <c r="B107" s="681"/>
      <c r="C107" s="682"/>
      <c r="D107" s="683"/>
      <c r="E107" s="64"/>
      <c r="F107" s="557"/>
      <c r="G107" s="29"/>
      <c r="H107" s="29"/>
      <c r="I107" s="29"/>
      <c r="J107" s="89"/>
      <c r="K107" s="73"/>
      <c r="L107" s="65"/>
    </row>
    <row r="108" spans="2:12" ht="12.75">
      <c r="B108" s="681"/>
      <c r="C108" s="682"/>
      <c r="D108" s="683"/>
      <c r="E108" s="64"/>
      <c r="F108" s="557"/>
      <c r="G108" s="29"/>
      <c r="H108" s="29"/>
      <c r="I108" s="29"/>
      <c r="J108" s="89"/>
      <c r="K108" s="73"/>
      <c r="L108" s="65"/>
    </row>
    <row r="109" spans="2:12" ht="12.75">
      <c r="B109" s="681"/>
      <c r="C109" s="682"/>
      <c r="D109" s="683"/>
      <c r="E109" s="64"/>
      <c r="F109" s="557"/>
      <c r="G109" s="29"/>
      <c r="H109" s="29"/>
      <c r="I109" s="29"/>
      <c r="J109" s="89"/>
      <c r="K109" s="73"/>
      <c r="L109" s="65"/>
    </row>
    <row r="110" spans="2:12" ht="12.75">
      <c r="B110" s="681"/>
      <c r="C110" s="682"/>
      <c r="D110" s="683"/>
      <c r="E110" s="64"/>
      <c r="F110" s="557"/>
      <c r="G110" s="29"/>
      <c r="H110" s="29"/>
      <c r="I110" s="29"/>
      <c r="J110" s="89"/>
      <c r="K110" s="73"/>
      <c r="L110" s="65"/>
    </row>
    <row r="111" spans="2:12" ht="12.75">
      <c r="B111" s="681"/>
      <c r="C111" s="682"/>
      <c r="D111" s="683"/>
      <c r="E111" s="64"/>
      <c r="F111" s="557"/>
      <c r="G111" s="29"/>
      <c r="H111" s="29"/>
      <c r="I111" s="29"/>
      <c r="J111" s="89"/>
      <c r="K111" s="73"/>
      <c r="L111" s="65"/>
    </row>
    <row r="112" spans="2:12" ht="12.75">
      <c r="B112" s="681"/>
      <c r="C112" s="682"/>
      <c r="D112" s="683"/>
      <c r="E112" s="64"/>
      <c r="F112" s="557"/>
      <c r="G112" s="29"/>
      <c r="H112" s="29"/>
      <c r="I112" s="29"/>
      <c r="J112" s="89"/>
      <c r="K112" s="73"/>
      <c r="L112" s="65"/>
    </row>
    <row r="113" spans="2:12" ht="12.75">
      <c r="B113" s="681"/>
      <c r="C113" s="682"/>
      <c r="D113" s="683"/>
      <c r="E113" s="64"/>
      <c r="F113" s="557"/>
      <c r="G113" s="29"/>
      <c r="H113" s="29"/>
      <c r="I113" s="29"/>
      <c r="J113" s="89"/>
      <c r="K113" s="73"/>
      <c r="L113" s="65"/>
    </row>
    <row r="114" spans="2:12" ht="16.5" thickBot="1">
      <c r="B114" s="684"/>
      <c r="C114" s="685"/>
      <c r="D114" s="686"/>
      <c r="E114" s="64"/>
      <c r="F114" s="557"/>
      <c r="G114" s="29"/>
      <c r="H114" s="29"/>
      <c r="I114" s="29"/>
      <c r="J114" s="89"/>
      <c r="K114" s="73"/>
      <c r="L114" s="65"/>
    </row>
    <row r="115" spans="2:12" ht="12.75">
      <c r="B115" s="355"/>
      <c r="C115" s="355"/>
      <c r="D115" s="355"/>
      <c r="E115" s="64"/>
      <c r="F115" s="557"/>
      <c r="G115" s="29"/>
      <c r="H115" s="29"/>
      <c r="I115" s="29"/>
      <c r="J115" s="89"/>
      <c r="K115" s="73"/>
      <c r="L115" s="65"/>
    </row>
    <row r="116" spans="2:12" ht="30">
      <c r="B116" s="431" t="s">
        <v>1562</v>
      </c>
      <c r="C116"/>
      <c r="D116" s="496"/>
      <c r="E116" s="64"/>
      <c r="F116" s="557" t="str">
        <f>IF(ISBLANK(D116),"Required","")</f>
        <v>Required</v>
      </c>
      <c r="G116" s="29"/>
      <c r="H116" s="29"/>
      <c r="I116" s="29"/>
      <c r="J116" s="89"/>
      <c r="K116" s="73"/>
      <c r="L116" s="65"/>
    </row>
    <row r="117" spans="2:12" ht="19.5" customHeight="1">
      <c r="B117" s="430" t="s">
        <v>1563</v>
      </c>
      <c r="C117" s="355"/>
      <c r="D117" s="355"/>
      <c r="E117" s="64"/>
      <c r="F117" s="557"/>
      <c r="G117" s="29"/>
      <c r="H117" s="29"/>
      <c r="I117" s="29"/>
      <c r="J117" s="89"/>
      <c r="K117" s="73"/>
      <c r="L117" s="65"/>
    </row>
    <row r="118" spans="2:12" ht="18.75" customHeight="1">
      <c r="B118" s="66" t="s">
        <v>775</v>
      </c>
      <c r="C118" s="355"/>
      <c r="D118" s="226"/>
      <c r="E118" s="64"/>
      <c r="F118" s="557" t="str">
        <f>IF(ISBLANK(D118),"Required","")</f>
        <v>Required</v>
      </c>
      <c r="G118" s="29"/>
      <c r="H118" s="29"/>
      <c r="I118" s="29"/>
      <c r="J118" s="89"/>
      <c r="K118" s="73"/>
      <c r="L118" s="65"/>
    </row>
    <row r="119" spans="2:12" s="137" customFormat="1" ht="12.75">
      <c r="B119" s="355"/>
      <c r="C119" s="355"/>
      <c r="D119" s="355"/>
      <c r="E119" s="139"/>
      <c r="F119" s="558"/>
      <c r="G119" s="141"/>
      <c r="H119" s="141"/>
      <c r="I119" s="141"/>
      <c r="J119" s="142"/>
      <c r="K119" s="143"/>
      <c r="L119" s="140"/>
    </row>
    <row r="120" spans="1:11" ht="27.75" customHeight="1">
      <c r="A120" s="128"/>
      <c r="B120" s="129" t="s">
        <v>189</v>
      </c>
      <c r="C120" s="130"/>
      <c r="D120" s="131"/>
      <c r="E120" s="130"/>
      <c r="F120" s="560"/>
      <c r="G120" s="130"/>
      <c r="H120" s="132" t="str">
        <f>IF(COUNTIF(F122:F122,"=Required")=0,"Section Complete!",COUNTIF(F122:F122,"=Required")&amp;" Fields still need to be Entered")</f>
        <v>1 Fields still need to be Entered</v>
      </c>
      <c r="I120" s="132"/>
      <c r="J120" s="90"/>
      <c r="K120" s="69"/>
    </row>
    <row r="121" spans="2:11" ht="23.25" customHeight="1" thickBot="1">
      <c r="B121" s="66" t="s">
        <v>1634</v>
      </c>
      <c r="C121" s="68"/>
      <c r="D121" s="68"/>
      <c r="E121" s="68"/>
      <c r="F121" s="555"/>
      <c r="G121" s="69"/>
      <c r="H121" s="69"/>
      <c r="I121" s="69"/>
      <c r="J121" s="90"/>
      <c r="K121" s="69"/>
    </row>
    <row r="122" spans="2:12" ht="12.75">
      <c r="B122" s="678"/>
      <c r="C122" s="679"/>
      <c r="D122" s="680"/>
      <c r="E122" s="96" t="str">
        <f>IF(ISBLANK(B122),"&lt;&lt;&lt;","")</f>
        <v>&lt;&lt;&lt;</v>
      </c>
      <c r="F122" s="557" t="str">
        <f>IF(ISBLANK(B122),"Required","")</f>
        <v>Required</v>
      </c>
      <c r="G122" s="29"/>
      <c r="H122" s="29"/>
      <c r="I122" s="29"/>
      <c r="J122" s="89"/>
      <c r="K122" s="73"/>
      <c r="L122" s="65"/>
    </row>
    <row r="123" spans="2:12" ht="12.75">
      <c r="B123" s="681"/>
      <c r="C123" s="682"/>
      <c r="D123" s="683"/>
      <c r="E123" s="64"/>
      <c r="F123" s="557"/>
      <c r="G123" s="29"/>
      <c r="H123" s="29"/>
      <c r="I123" s="29"/>
      <c r="J123" s="89"/>
      <c r="K123" s="73"/>
      <c r="L123" s="65"/>
    </row>
    <row r="124" spans="2:12" ht="12.75">
      <c r="B124" s="681"/>
      <c r="C124" s="682"/>
      <c r="D124" s="683"/>
      <c r="E124" s="64"/>
      <c r="F124" s="557"/>
      <c r="G124" s="29"/>
      <c r="H124" s="29"/>
      <c r="I124" s="29"/>
      <c r="J124" s="89"/>
      <c r="K124" s="73"/>
      <c r="L124" s="65"/>
    </row>
    <row r="125" spans="2:12" ht="12.75">
      <c r="B125" s="681"/>
      <c r="C125" s="682"/>
      <c r="D125" s="683"/>
      <c r="E125" s="64"/>
      <c r="F125" s="557"/>
      <c r="G125" s="29"/>
      <c r="H125" s="29"/>
      <c r="I125" s="29"/>
      <c r="J125" s="89"/>
      <c r="K125" s="73"/>
      <c r="L125" s="65"/>
    </row>
    <row r="126" spans="2:12" ht="16.5" thickBot="1">
      <c r="B126" s="681"/>
      <c r="C126" s="682"/>
      <c r="D126" s="683"/>
      <c r="E126" s="64"/>
      <c r="F126" s="557"/>
      <c r="G126" s="29"/>
      <c r="H126" s="643" t="s">
        <v>1770</v>
      </c>
      <c r="I126" s="29"/>
      <c r="J126" s="89"/>
      <c r="K126" s="73"/>
      <c r="L126" s="65"/>
    </row>
    <row r="127" spans="2:12" ht="16.5" thickBot="1">
      <c r="B127" s="681"/>
      <c r="C127" s="682"/>
      <c r="D127" s="683"/>
      <c r="E127" s="64"/>
      <c r="F127" s="557"/>
      <c r="G127" s="29"/>
      <c r="H127" s="527">
        <f>IF('Project Summary'!B16="","",'Project Summary'!B16)</f>
        <v>0</v>
      </c>
      <c r="I127" s="29"/>
      <c r="J127" s="89"/>
      <c r="K127" s="73"/>
      <c r="L127" s="65"/>
    </row>
    <row r="128" spans="2:12" ht="12.75">
      <c r="B128" s="681"/>
      <c r="C128" s="682"/>
      <c r="D128" s="683"/>
      <c r="E128" s="64"/>
      <c r="F128" s="557"/>
      <c r="G128" s="29"/>
      <c r="H128" s="29"/>
      <c r="I128" s="29"/>
      <c r="J128" s="89"/>
      <c r="K128" s="73"/>
      <c r="L128" s="65"/>
    </row>
    <row r="129" spans="2:12" ht="12.75">
      <c r="B129" s="681"/>
      <c r="C129" s="682"/>
      <c r="D129" s="683"/>
      <c r="E129" s="64"/>
      <c r="F129" s="557"/>
      <c r="G129" s="29"/>
      <c r="H129" s="29"/>
      <c r="I129" s="29"/>
      <c r="J129" s="89"/>
      <c r="K129" s="73"/>
      <c r="L129" s="65"/>
    </row>
    <row r="130" spans="2:12" ht="12.75">
      <c r="B130" s="681"/>
      <c r="C130" s="682"/>
      <c r="D130" s="683"/>
      <c r="E130" s="64"/>
      <c r="F130" s="557"/>
      <c r="G130" s="29"/>
      <c r="H130" s="29"/>
      <c r="I130" s="29"/>
      <c r="J130" s="89"/>
      <c r="K130" s="73"/>
      <c r="L130" s="65"/>
    </row>
    <row r="131" spans="2:12" ht="12.75">
      <c r="B131" s="681"/>
      <c r="C131" s="682"/>
      <c r="D131" s="683"/>
      <c r="E131" s="64"/>
      <c r="F131" s="557"/>
      <c r="G131" s="29"/>
      <c r="H131" s="29"/>
      <c r="I131" s="29"/>
      <c r="J131" s="89"/>
      <c r="K131" s="73"/>
      <c r="L131" s="65"/>
    </row>
    <row r="132" spans="2:12" ht="12.75">
      <c r="B132" s="681"/>
      <c r="C132" s="682"/>
      <c r="D132" s="683"/>
      <c r="E132" s="64"/>
      <c r="F132" s="557"/>
      <c r="G132" s="29"/>
      <c r="H132" s="29"/>
      <c r="I132" s="29"/>
      <c r="J132" s="89"/>
      <c r="K132" s="73"/>
      <c r="L132" s="65"/>
    </row>
    <row r="133" spans="2:12" ht="12.75">
      <c r="B133" s="681"/>
      <c r="C133" s="682"/>
      <c r="D133" s="683"/>
      <c r="E133" s="64"/>
      <c r="F133" s="557"/>
      <c r="G133" s="29"/>
      <c r="H133" s="29"/>
      <c r="I133" s="29"/>
      <c r="J133" s="89"/>
      <c r="K133" s="73"/>
      <c r="L133" s="65"/>
    </row>
    <row r="134" spans="2:12" ht="16.5" thickBot="1">
      <c r="B134" s="684"/>
      <c r="C134" s="685"/>
      <c r="D134" s="686"/>
      <c r="E134" s="64"/>
      <c r="F134" s="557"/>
      <c r="G134" s="29"/>
      <c r="H134" s="29"/>
      <c r="I134" s="29"/>
      <c r="J134" s="89"/>
      <c r="K134" s="73"/>
      <c r="L134" s="65"/>
    </row>
    <row r="135" spans="2:12" s="137" customFormat="1" ht="42.75" customHeight="1">
      <c r="B135" s="138"/>
      <c r="C135" s="138"/>
      <c r="D135" s="138"/>
      <c r="E135" s="139"/>
      <c r="F135" s="558"/>
      <c r="G135" s="141"/>
      <c r="H135" s="141"/>
      <c r="I135" s="141"/>
      <c r="J135" s="142"/>
      <c r="K135" s="143"/>
      <c r="L135" s="140"/>
    </row>
    <row r="136" spans="1:11" ht="27.75" customHeight="1">
      <c r="A136" s="128"/>
      <c r="B136" s="129" t="s">
        <v>186</v>
      </c>
      <c r="C136" s="130"/>
      <c r="D136" s="131"/>
      <c r="E136" s="130"/>
      <c r="F136" s="560"/>
      <c r="G136" s="130"/>
      <c r="H136" s="132" t="str">
        <f>IF(COUNTIF(F138:F143,"=Required")=0,"Section Complete!",COUNTIF(F138:F143,"=Required")&amp;" Fields still need to be Entered")</f>
        <v>2 Fields still need to be Entered</v>
      </c>
      <c r="I136" s="132"/>
      <c r="J136" s="87"/>
      <c r="K136" s="116"/>
    </row>
    <row r="137" spans="2:11" ht="23.25" customHeight="1">
      <c r="B137" s="53"/>
      <c r="C137" s="55"/>
      <c r="D137" s="67" t="s">
        <v>1325</v>
      </c>
      <c r="E137" s="55"/>
      <c r="F137" s="556"/>
      <c r="G137" s="56"/>
      <c r="H137" s="56"/>
      <c r="I137" s="56"/>
      <c r="J137" s="87"/>
      <c r="K137" s="116"/>
    </row>
    <row r="138" spans="2:12" ht="30">
      <c r="B138" s="76" t="s">
        <v>1881</v>
      </c>
      <c r="C138" s="57"/>
      <c r="D138" s="231"/>
      <c r="E138" s="96" t="str">
        <f aca="true" t="shared" si="0" ref="E138:E143">IF(ISBLANK(D138),"&lt;&lt;&lt;","")</f>
        <v>&lt;&lt;&lt;</v>
      </c>
      <c r="F138" s="557" t="str">
        <f>IF(ISBLANK(D138),"Required","")</f>
        <v>Required</v>
      </c>
      <c r="G138" s="33"/>
      <c r="H138" s="33"/>
      <c r="I138" s="33"/>
      <c r="J138" s="83"/>
      <c r="K138" s="33"/>
      <c r="L138" s="27" t="s">
        <v>213</v>
      </c>
    </row>
    <row r="139" spans="2:12" ht="31.15" customHeight="1">
      <c r="B139" s="76" t="s">
        <v>1573</v>
      </c>
      <c r="C139" s="57"/>
      <c r="D139" s="450" t="str">
        <f>IF('Project Summary'!B6&gt;0,"Yes","No")</f>
        <v>No</v>
      </c>
      <c r="E139" s="96" t="str">
        <f t="shared" si="0"/>
        <v/>
      </c>
      <c r="F139" s="557"/>
      <c r="G139" s="33"/>
      <c r="H139" s="33"/>
      <c r="I139" s="33"/>
      <c r="J139" s="83"/>
      <c r="K139" s="33"/>
      <c r="L139" s="27" t="s">
        <v>213</v>
      </c>
    </row>
    <row r="140" spans="2:12" ht="31.15" customHeight="1">
      <c r="B140" s="76" t="s">
        <v>1574</v>
      </c>
      <c r="C140" s="57"/>
      <c r="D140" s="231"/>
      <c r="E140" s="96" t="str">
        <f>IF(ISBLANK(D140),"&lt;&lt;&lt;","")</f>
        <v>&lt;&lt;&lt;</v>
      </c>
      <c r="F140" s="557" t="str">
        <f>IF(ISBLANK(D140),"Required","")</f>
        <v>Required</v>
      </c>
      <c r="G140" s="33"/>
      <c r="H140" s="33"/>
      <c r="I140" s="33"/>
      <c r="J140" s="83"/>
      <c r="K140" s="33"/>
      <c r="L140" s="27" t="s">
        <v>213</v>
      </c>
    </row>
    <row r="141" spans="2:12" ht="31.15" customHeight="1">
      <c r="B141" s="76" t="s">
        <v>1575</v>
      </c>
      <c r="C141" s="57"/>
      <c r="D141" s="450" t="str">
        <f>IF(B59&gt;0,"Yes","No")</f>
        <v>No</v>
      </c>
      <c r="E141" s="96" t="str">
        <f t="shared" si="0"/>
        <v/>
      </c>
      <c r="F141" s="557"/>
      <c r="G141" s="33"/>
      <c r="H141" s="33"/>
      <c r="I141" s="33"/>
      <c r="J141" s="83"/>
      <c r="K141" s="33"/>
      <c r="L141" s="27" t="s">
        <v>213</v>
      </c>
    </row>
    <row r="142" spans="2:12" ht="31.15" customHeight="1">
      <c r="B142" s="76" t="s">
        <v>1576</v>
      </c>
      <c r="C142" s="57"/>
      <c r="D142" s="450" t="str">
        <f>IF(B103&gt;0,"Yes","No")</f>
        <v>No</v>
      </c>
      <c r="E142" s="96" t="str">
        <f t="shared" si="0"/>
        <v/>
      </c>
      <c r="F142" s="557"/>
      <c r="G142" s="33"/>
      <c r="H142" s="33"/>
      <c r="I142" s="33"/>
      <c r="J142" s="83"/>
      <c r="K142" s="33"/>
      <c r="L142" s="27" t="s">
        <v>213</v>
      </c>
    </row>
    <row r="143" spans="2:12" ht="31.15" customHeight="1">
      <c r="B143" s="442" t="s">
        <v>1577</v>
      </c>
      <c r="C143" s="57"/>
      <c r="D143" s="451" t="str">
        <f>IF('Project Information'!D21="Utility System Efficiency",IF('Project Summary'!B6&lt;800001,"NA",IF(D145&gt;0.4999,"Yes","No")),IF('Project Summary'!B6&lt;200001,"NA",IF(D145&gt;0.4999,"Yes","No")))</f>
        <v>NA</v>
      </c>
      <c r="E143" s="96" t="str">
        <f t="shared" si="0"/>
        <v/>
      </c>
      <c r="F143" s="557"/>
      <c r="G143" s="33"/>
      <c r="H143" s="33"/>
      <c r="I143" s="33"/>
      <c r="J143" s="83"/>
      <c r="K143" s="33"/>
      <c r="L143" s="27" t="s">
        <v>213</v>
      </c>
    </row>
    <row r="144" spans="2:11" s="137" customFormat="1" ht="16.5" thickBot="1">
      <c r="B144" s="158"/>
      <c r="C144" s="159"/>
      <c r="D144" s="397"/>
      <c r="E144" s="160"/>
      <c r="F144" s="558"/>
      <c r="G144" s="161"/>
      <c r="H144" s="161"/>
      <c r="I144" s="161"/>
      <c r="J144" s="162"/>
      <c r="K144" s="161"/>
    </row>
    <row r="145" spans="2:11" ht="15.6" customHeight="1" thickBot="1">
      <c r="B145" s="212" t="s">
        <v>1618</v>
      </c>
      <c r="C145" s="57"/>
      <c r="D145" s="346">
        <f>'Project Summary'!B18</f>
        <v>0</v>
      </c>
      <c r="E145" s="97" t="s">
        <v>228</v>
      </c>
      <c r="F145" s="557" t="str">
        <f>IF(ISBLANK(D145),"Required","")</f>
        <v/>
      </c>
      <c r="G145" s="33"/>
      <c r="H145" s="33"/>
      <c r="I145" s="33"/>
      <c r="J145" s="83"/>
      <c r="K145" s="33"/>
    </row>
    <row r="146" spans="2:11" ht="33.75" customHeight="1">
      <c r="B146" s="27"/>
      <c r="C146" s="27"/>
      <c r="D146" s="32"/>
      <c r="E146" s="32"/>
      <c r="F146" s="557"/>
      <c r="G146" s="27"/>
      <c r="H146" s="27"/>
      <c r="I146" s="27"/>
      <c r="J146" s="86"/>
      <c r="K146" s="28"/>
    </row>
    <row r="147" spans="1:9" ht="23.25">
      <c r="A147" s="174"/>
      <c r="B147" s="175" t="s">
        <v>1626</v>
      </c>
      <c r="C147" s="176"/>
      <c r="D147" s="177"/>
      <c r="E147" s="176"/>
      <c r="F147" s="565"/>
      <c r="G147" s="176"/>
      <c r="H147" s="178" t="str">
        <f>IF(COUNTIF(F149:F159,"=Required")=0,"All Required Fields Complete!","BPA Use Only:  "&amp;COUNTIF(F149:F159,"=Required")&amp;" Fields still need to be Entered")</f>
        <v>BPA Use Only:  1 Fields still need to be Entered</v>
      </c>
      <c r="I147" s="179"/>
    </row>
    <row r="148" spans="1:9" ht="23.25" customHeight="1" thickBot="1">
      <c r="A148" s="86"/>
      <c r="B148" s="180"/>
      <c r="C148" s="181"/>
      <c r="D148" s="67" t="s">
        <v>1324</v>
      </c>
      <c r="E148" s="181"/>
      <c r="F148" s="555"/>
      <c r="G148" s="181"/>
      <c r="H148" s="170" t="s">
        <v>584</v>
      </c>
      <c r="I148" s="182"/>
    </row>
    <row r="149" spans="1:10" ht="12.75">
      <c r="A149" s="86"/>
      <c r="B149" s="28" t="s">
        <v>1182</v>
      </c>
      <c r="C149" s="28"/>
      <c r="D149" s="509" t="str">
        <f>IF(ISBLANK(C204),"",C204)</f>
        <v/>
      </c>
      <c r="E149" s="95" t="str">
        <f>IF(ISBLANK(D149),"&lt;&lt;&lt;","")</f>
        <v/>
      </c>
      <c r="F149" s="561" t="s">
        <v>180</v>
      </c>
      <c r="G149" s="28"/>
      <c r="H149" s="183">
        <v>41072</v>
      </c>
      <c r="I149" s="184"/>
      <c r="J149" s="124"/>
    </row>
    <row r="150" spans="1:9" ht="12.75">
      <c r="A150" s="86"/>
      <c r="B150" s="28" t="s">
        <v>586</v>
      </c>
      <c r="C150" s="28"/>
      <c r="D150" s="511" t="str">
        <f>IF(ISBLANK(C203),"",C203)</f>
        <v/>
      </c>
      <c r="E150" s="95" t="str">
        <f>IF(ISBLANK(D150),"&lt;&lt;&lt;","")</f>
        <v/>
      </c>
      <c r="F150" s="561" t="s">
        <v>180</v>
      </c>
      <c r="G150" s="28"/>
      <c r="H150" s="42" t="s">
        <v>786</v>
      </c>
      <c r="I150" s="184"/>
    </row>
    <row r="151" spans="1:9" ht="12.75">
      <c r="A151" s="86"/>
      <c r="B151" s="28" t="s">
        <v>783</v>
      </c>
      <c r="C151" s="28"/>
      <c r="D151" s="513" t="str">
        <f>IF(ISBLANK(C187),"",C187)</f>
        <v/>
      </c>
      <c r="E151" s="99" t="s">
        <v>228</v>
      </c>
      <c r="F151" s="561" t="s">
        <v>180</v>
      </c>
      <c r="G151" s="28"/>
      <c r="H151" s="183">
        <v>41072</v>
      </c>
      <c r="I151" s="184"/>
    </row>
    <row r="152" spans="1:9" ht="12.75">
      <c r="A152" s="86"/>
      <c r="B152" s="28" t="s">
        <v>1619</v>
      </c>
      <c r="C152" s="28"/>
      <c r="D152" s="511" t="str">
        <f>IF(ISBLANK(C186),"",C186)</f>
        <v/>
      </c>
      <c r="E152" s="99" t="s">
        <v>228</v>
      </c>
      <c r="F152" s="561" t="s">
        <v>180</v>
      </c>
      <c r="G152" s="28"/>
      <c r="H152" s="42" t="s">
        <v>787</v>
      </c>
      <c r="I152" s="184"/>
    </row>
    <row r="153" spans="1:9" s="112" customFormat="1" ht="12.75">
      <c r="A153" s="86"/>
      <c r="B153" s="28" t="s">
        <v>1630</v>
      </c>
      <c r="C153" s="28"/>
      <c r="D153" s="513" t="str">
        <f>IF(ISBLANK(C194),"",C194)</f>
        <v/>
      </c>
      <c r="E153" s="95"/>
      <c r="F153" s="559" t="s">
        <v>1629</v>
      </c>
      <c r="G153" s="28"/>
      <c r="H153" s="39"/>
      <c r="I153" s="184"/>
    </row>
    <row r="154" spans="1:9" s="112" customFormat="1" ht="16.5" thickBot="1">
      <c r="A154" s="86"/>
      <c r="B154" s="28" t="s">
        <v>1628</v>
      </c>
      <c r="C154" s="28"/>
      <c r="D154" s="512" t="str">
        <f>IF(ISBLANK(C193),"",C193)</f>
        <v/>
      </c>
      <c r="E154" s="95"/>
      <c r="F154" s="559" t="s">
        <v>1629</v>
      </c>
      <c r="G154" s="28"/>
      <c r="H154" s="39"/>
      <c r="I154" s="184"/>
    </row>
    <row r="155" spans="1:9" ht="16.5" thickBot="1">
      <c r="A155" s="86"/>
      <c r="B155" s="28" t="s">
        <v>1620</v>
      </c>
      <c r="C155" s="28"/>
      <c r="D155" s="512" t="str">
        <f>IF(ISBLANK('Project Information'!D38),"BPA Input Required",'Project Information'!D38)</f>
        <v>BPA Input Required</v>
      </c>
      <c r="E155" s="95" t="str">
        <f>IF(ISBLANK(D155),"&lt;&lt;&lt;","")</f>
        <v/>
      </c>
      <c r="F155" s="561" t="str">
        <f>IF(D155="BPA Input Required","Required","")</f>
        <v>Required</v>
      </c>
      <c r="G155" s="28"/>
      <c r="H155" s="42" t="s">
        <v>785</v>
      </c>
      <c r="I155" s="184"/>
    </row>
    <row r="156" spans="1:9" ht="12.75">
      <c r="A156" s="86"/>
      <c r="B156" s="28"/>
      <c r="C156" s="28"/>
      <c r="D156" s="31"/>
      <c r="E156" s="95"/>
      <c r="F156" s="561"/>
      <c r="G156" s="28"/>
      <c r="H156" s="28"/>
      <c r="I156" s="184"/>
    </row>
    <row r="157" spans="1:9" ht="16.5" thickBot="1">
      <c r="A157" s="86"/>
      <c r="B157" s="28" t="s">
        <v>1310</v>
      </c>
      <c r="C157" s="28"/>
      <c r="D157" s="185"/>
      <c r="E157" s="171"/>
      <c r="F157" s="562"/>
      <c r="G157" s="171"/>
      <c r="H157" s="28"/>
      <c r="I157" s="184"/>
    </row>
    <row r="158" spans="1:9" ht="12.75">
      <c r="A158" s="86"/>
      <c r="B158" s="678"/>
      <c r="C158" s="679"/>
      <c r="D158" s="680"/>
      <c r="E158" s="171"/>
      <c r="F158" s="557" t="str">
        <f>IF(ISBLANK(B158),"Optional","")</f>
        <v>Optional</v>
      </c>
      <c r="G158" s="171"/>
      <c r="H158" s="28"/>
      <c r="I158" s="184"/>
    </row>
    <row r="159" spans="1:9" ht="12.75">
      <c r="A159" s="86"/>
      <c r="B159" s="681"/>
      <c r="C159" s="682"/>
      <c r="D159" s="683"/>
      <c r="E159" s="171"/>
      <c r="F159" s="562"/>
      <c r="G159" s="171"/>
      <c r="H159" s="28"/>
      <c r="I159" s="184"/>
    </row>
    <row r="160" spans="1:9" ht="12.75">
      <c r="A160" s="86"/>
      <c r="B160" s="681"/>
      <c r="C160" s="682"/>
      <c r="D160" s="683"/>
      <c r="E160" s="171"/>
      <c r="F160" s="562"/>
      <c r="G160" s="171"/>
      <c r="H160" s="28"/>
      <c r="I160" s="184"/>
    </row>
    <row r="161" spans="1:9" ht="12.75">
      <c r="A161" s="86"/>
      <c r="B161" s="681"/>
      <c r="C161" s="682"/>
      <c r="D161" s="683"/>
      <c r="E161" s="171"/>
      <c r="F161" s="562"/>
      <c r="G161" s="171"/>
      <c r="H161" s="28"/>
      <c r="I161" s="184"/>
    </row>
    <row r="162" spans="1:9" ht="12.75">
      <c r="A162" s="86"/>
      <c r="B162" s="681"/>
      <c r="C162" s="682"/>
      <c r="D162" s="683"/>
      <c r="E162" s="171"/>
      <c r="F162" s="562"/>
      <c r="G162" s="171"/>
      <c r="H162" s="28"/>
      <c r="I162" s="184"/>
    </row>
    <row r="163" spans="1:9" ht="12.75">
      <c r="A163" s="86"/>
      <c r="B163" s="681"/>
      <c r="C163" s="682"/>
      <c r="D163" s="683"/>
      <c r="E163" s="171"/>
      <c r="F163" s="562"/>
      <c r="G163" s="171"/>
      <c r="H163" s="28"/>
      <c r="I163" s="184"/>
    </row>
    <row r="164" spans="1:9" ht="12.75">
      <c r="A164" s="86"/>
      <c r="B164" s="681"/>
      <c r="C164" s="682"/>
      <c r="D164" s="683"/>
      <c r="E164" s="171"/>
      <c r="F164" s="562"/>
      <c r="G164" s="171"/>
      <c r="H164" s="28"/>
      <c r="I164" s="184"/>
    </row>
    <row r="165" spans="1:9" ht="12.75">
      <c r="A165" s="86"/>
      <c r="B165" s="681"/>
      <c r="C165" s="682"/>
      <c r="D165" s="683"/>
      <c r="E165" s="171"/>
      <c r="F165" s="562"/>
      <c r="G165" s="171"/>
      <c r="H165" s="28"/>
      <c r="I165" s="184"/>
    </row>
    <row r="166" spans="1:9" ht="12.75">
      <c r="A166" s="86"/>
      <c r="B166" s="681"/>
      <c r="C166" s="682"/>
      <c r="D166" s="683"/>
      <c r="E166" s="171"/>
      <c r="F166" s="562"/>
      <c r="G166" s="171"/>
      <c r="H166" s="28"/>
      <c r="I166" s="184"/>
    </row>
    <row r="167" spans="1:9" ht="12.75">
      <c r="A167" s="86"/>
      <c r="B167" s="681"/>
      <c r="C167" s="682"/>
      <c r="D167" s="683"/>
      <c r="E167" s="171"/>
      <c r="F167" s="562"/>
      <c r="G167" s="171"/>
      <c r="H167" s="28"/>
      <c r="I167" s="184"/>
    </row>
    <row r="168" spans="1:9" ht="12.75">
      <c r="A168" s="86"/>
      <c r="B168" s="681"/>
      <c r="C168" s="682"/>
      <c r="D168" s="683"/>
      <c r="E168" s="171"/>
      <c r="F168" s="562"/>
      <c r="G168" s="171"/>
      <c r="H168" s="28"/>
      <c r="I168" s="184"/>
    </row>
    <row r="169" spans="1:9" ht="12.75">
      <c r="A169" s="86"/>
      <c r="B169" s="681"/>
      <c r="C169" s="682"/>
      <c r="D169" s="683"/>
      <c r="E169" s="171"/>
      <c r="F169" s="562"/>
      <c r="G169" s="171"/>
      <c r="H169" s="28"/>
      <c r="I169" s="184"/>
    </row>
    <row r="170" spans="1:9" ht="16.5" thickBot="1">
      <c r="A170" s="86"/>
      <c r="B170" s="684"/>
      <c r="C170" s="685"/>
      <c r="D170" s="686"/>
      <c r="E170" s="171"/>
      <c r="F170" s="224"/>
      <c r="G170" s="171"/>
      <c r="H170" s="28"/>
      <c r="I170" s="184"/>
    </row>
    <row r="171" spans="1:9" ht="12.75">
      <c r="A171" s="86"/>
      <c r="B171" s="28"/>
      <c r="C171" s="28"/>
      <c r="D171" s="36"/>
      <c r="E171" s="36"/>
      <c r="F171" s="221"/>
      <c r="G171" s="28"/>
      <c r="H171" s="28"/>
      <c r="I171" s="184"/>
    </row>
    <row r="172" spans="1:11" ht="23.25">
      <c r="A172" s="497"/>
      <c r="B172" s="498" t="s">
        <v>2027</v>
      </c>
      <c r="C172" s="499"/>
      <c r="D172" s="500"/>
      <c r="E172" s="499"/>
      <c r="F172" s="501"/>
      <c r="G172" s="499"/>
      <c r="H172" s="502" t="str">
        <f>IF(COUNTIF(F186:F187,"=Required")=0,"All Required Fields Complete!",""&amp;COUNTIF(F186:F187,"=Required")&amp;" Fields still need to be Entered")</f>
        <v>2 Fields still need to be Entered</v>
      </c>
      <c r="I172" s="503"/>
      <c r="J172" s="503"/>
      <c r="K172" s="504"/>
    </row>
    <row r="173" spans="2:9" ht="12.75">
      <c r="B173" s="27"/>
      <c r="C173" s="27"/>
      <c r="D173" s="32"/>
      <c r="E173" s="32"/>
      <c r="F173" s="220"/>
      <c r="G173" s="27"/>
      <c r="H173" s="27"/>
      <c r="I173" s="27"/>
    </row>
    <row r="174" spans="1:11" ht="15" customHeight="1">
      <c r="A174" s="705" t="s">
        <v>1598</v>
      </c>
      <c r="B174" s="715"/>
      <c r="C174" s="706"/>
      <c r="D174" s="445" t="s">
        <v>284</v>
      </c>
      <c r="E174" s="445" t="s">
        <v>274</v>
      </c>
      <c r="F174" s="687" t="s">
        <v>274</v>
      </c>
      <c r="G174" s="688"/>
      <c r="H174" s="687" t="s">
        <v>1579</v>
      </c>
      <c r="I174" s="688"/>
      <c r="J174" s="711" t="s">
        <v>1580</v>
      </c>
      <c r="K174" s="711"/>
    </row>
    <row r="175" spans="1:11" ht="15.6" customHeight="1">
      <c r="A175" s="642">
        <v>1</v>
      </c>
      <c r="B175" s="691" t="s">
        <v>1581</v>
      </c>
      <c r="C175" s="692"/>
      <c r="D175" s="479"/>
      <c r="E175" s="480"/>
      <c r="F175" s="695"/>
      <c r="G175" s="696"/>
      <c r="H175" s="691" t="s">
        <v>1582</v>
      </c>
      <c r="I175" s="692"/>
      <c r="J175" s="712"/>
      <c r="K175" s="712"/>
    </row>
    <row r="176" spans="1:11" ht="15.6" customHeight="1">
      <c r="A176" s="642">
        <v>2</v>
      </c>
      <c r="B176" s="691" t="s">
        <v>1583</v>
      </c>
      <c r="C176" s="692"/>
      <c r="D176" s="479"/>
      <c r="E176" s="480"/>
      <c r="F176" s="695"/>
      <c r="G176" s="696"/>
      <c r="H176" s="691" t="s">
        <v>1584</v>
      </c>
      <c r="I176" s="692"/>
      <c r="J176" s="712"/>
      <c r="K176" s="712"/>
    </row>
    <row r="177" spans="1:11" ht="31.15" customHeight="1">
      <c r="A177" s="642">
        <v>3</v>
      </c>
      <c r="B177" s="691" t="s">
        <v>1585</v>
      </c>
      <c r="C177" s="692"/>
      <c r="D177" s="479"/>
      <c r="E177" s="480"/>
      <c r="F177" s="695"/>
      <c r="G177" s="696"/>
      <c r="H177" s="691" t="s">
        <v>1584</v>
      </c>
      <c r="I177" s="692"/>
      <c r="J177" s="712"/>
      <c r="K177" s="712"/>
    </row>
    <row r="178" spans="1:11" ht="15.6" customHeight="1">
      <c r="A178" s="642">
        <v>4</v>
      </c>
      <c r="B178" s="691" t="s">
        <v>1586</v>
      </c>
      <c r="C178" s="692"/>
      <c r="D178" s="479"/>
      <c r="E178" s="480"/>
      <c r="F178" s="695"/>
      <c r="G178" s="696"/>
      <c r="H178" s="691" t="s">
        <v>1584</v>
      </c>
      <c r="I178" s="692"/>
      <c r="J178" s="712"/>
      <c r="K178" s="712"/>
    </row>
    <row r="179" spans="1:11" ht="31.15" customHeight="1">
      <c r="A179" s="642">
        <v>5</v>
      </c>
      <c r="B179" s="691" t="s">
        <v>1587</v>
      </c>
      <c r="C179" s="692"/>
      <c r="D179" s="479"/>
      <c r="E179" s="480"/>
      <c r="F179" s="695"/>
      <c r="G179" s="696"/>
      <c r="H179" s="691" t="s">
        <v>1584</v>
      </c>
      <c r="I179" s="692"/>
      <c r="J179" s="712"/>
      <c r="K179" s="712"/>
    </row>
    <row r="180" spans="1:11" ht="15.6" customHeight="1">
      <c r="A180" s="642">
        <v>6</v>
      </c>
      <c r="B180" s="691" t="s">
        <v>1588</v>
      </c>
      <c r="C180" s="692"/>
      <c r="D180" s="481"/>
      <c r="E180" s="480"/>
      <c r="F180" s="695"/>
      <c r="G180" s="696"/>
      <c r="H180" s="691" t="s">
        <v>1584</v>
      </c>
      <c r="I180" s="692"/>
      <c r="J180" s="712"/>
      <c r="K180" s="712"/>
    </row>
    <row r="181" spans="1:11" ht="15.6" customHeight="1">
      <c r="A181" s="642">
        <v>7</v>
      </c>
      <c r="B181" s="691" t="s">
        <v>1589</v>
      </c>
      <c r="C181" s="692"/>
      <c r="D181" s="481"/>
      <c r="E181" s="480"/>
      <c r="F181" s="695"/>
      <c r="G181" s="696"/>
      <c r="H181" s="689" t="s">
        <v>1590</v>
      </c>
      <c r="I181" s="690"/>
      <c r="J181" s="712"/>
      <c r="K181" s="712"/>
    </row>
    <row r="182" spans="1:11" ht="15.6" customHeight="1">
      <c r="A182" s="642">
        <v>8</v>
      </c>
      <c r="B182" s="691" t="s">
        <v>1591</v>
      </c>
      <c r="C182" s="692"/>
      <c r="D182" s="481"/>
      <c r="E182" s="480"/>
      <c r="F182" s="695"/>
      <c r="G182" s="696"/>
      <c r="H182" s="689" t="s">
        <v>1584</v>
      </c>
      <c r="I182" s="690"/>
      <c r="J182" s="712"/>
      <c r="K182" s="712"/>
    </row>
    <row r="183" spans="1:11" ht="15.6" customHeight="1">
      <c r="A183" s="642">
        <v>9</v>
      </c>
      <c r="B183" s="709" t="s">
        <v>1592</v>
      </c>
      <c r="C183" s="710"/>
      <c r="D183" s="481"/>
      <c r="E183" s="480"/>
      <c r="F183" s="695"/>
      <c r="G183" s="696"/>
      <c r="H183" s="691" t="s">
        <v>1593</v>
      </c>
      <c r="I183" s="692"/>
      <c r="J183" s="712"/>
      <c r="K183" s="712"/>
    </row>
    <row r="184" spans="1:11" ht="15.6" customHeight="1">
      <c r="A184" s="642">
        <v>10</v>
      </c>
      <c r="B184" s="691" t="s">
        <v>1594</v>
      </c>
      <c r="C184" s="692"/>
      <c r="D184" s="481"/>
      <c r="E184" s="480"/>
      <c r="F184" s="695"/>
      <c r="G184" s="696"/>
      <c r="H184" s="691" t="s">
        <v>1595</v>
      </c>
      <c r="I184" s="692"/>
      <c r="J184" s="712"/>
      <c r="K184" s="712"/>
    </row>
    <row r="185" spans="1:3" ht="12.75">
      <c r="A185" s="446"/>
      <c r="B185" s="126"/>
      <c r="C185" s="126"/>
    </row>
    <row r="186" spans="1:6" ht="12.75">
      <c r="A186" s="446"/>
      <c r="B186" s="489" t="s">
        <v>1596</v>
      </c>
      <c r="C186" s="713"/>
      <c r="D186" s="714"/>
      <c r="E186" s="448"/>
      <c r="F186" s="566" t="str">
        <f>IF(C186="","Required","")</f>
        <v>Required</v>
      </c>
    </row>
    <row r="187" spans="1:6" ht="12.75">
      <c r="A187" s="446"/>
      <c r="B187" s="490" t="s">
        <v>1539</v>
      </c>
      <c r="C187" s="693"/>
      <c r="D187" s="694"/>
      <c r="E187" s="448"/>
      <c r="F187" s="566" t="str">
        <f>IF(C187="","Required","")</f>
        <v>Required</v>
      </c>
    </row>
    <row r="188" spans="1:3" ht="12.75">
      <c r="A188" s="446"/>
      <c r="B188" s="126"/>
      <c r="C188" s="126"/>
    </row>
    <row r="189" spans="1:11" ht="47.25" customHeight="1">
      <c r="A189" s="716" t="s">
        <v>2049</v>
      </c>
      <c r="B189" s="716"/>
      <c r="C189" s="717"/>
      <c r="D189" s="445" t="s">
        <v>284</v>
      </c>
      <c r="F189" s="705" t="s">
        <v>274</v>
      </c>
      <c r="G189" s="706"/>
      <c r="H189" s="687" t="s">
        <v>1579</v>
      </c>
      <c r="I189" s="688"/>
      <c r="J189" s="705" t="s">
        <v>1310</v>
      </c>
      <c r="K189" s="706"/>
    </row>
    <row r="190" spans="1:11" ht="15.6" customHeight="1">
      <c r="A190" s="642">
        <v>12</v>
      </c>
      <c r="B190" s="701" t="s">
        <v>1882</v>
      </c>
      <c r="C190" s="702"/>
      <c r="D190" s="481"/>
      <c r="E190" s="481"/>
      <c r="F190" s="707"/>
      <c r="G190" s="708"/>
      <c r="H190" s="701" t="s">
        <v>1584</v>
      </c>
      <c r="I190" s="702"/>
      <c r="J190" s="713"/>
      <c r="K190" s="714"/>
    </row>
    <row r="191" spans="1:11" ht="15.6" customHeight="1">
      <c r="A191" s="642">
        <v>13</v>
      </c>
      <c r="B191" s="701" t="s">
        <v>1592</v>
      </c>
      <c r="C191" s="702"/>
      <c r="D191" s="481"/>
      <c r="E191" s="481"/>
      <c r="F191" s="707"/>
      <c r="G191" s="708"/>
      <c r="H191" s="703" t="s">
        <v>1593</v>
      </c>
      <c r="I191" s="704"/>
      <c r="J191" s="713"/>
      <c r="K191" s="714"/>
    </row>
    <row r="192" spans="1:3" ht="12.75">
      <c r="A192" s="446"/>
      <c r="B192" s="126"/>
      <c r="C192" s="126"/>
    </row>
    <row r="193" spans="1:5" ht="15" customHeight="1">
      <c r="A193" s="446"/>
      <c r="B193" s="489" t="s">
        <v>1597</v>
      </c>
      <c r="C193" s="713"/>
      <c r="D193" s="714"/>
      <c r="E193" s="449"/>
    </row>
    <row r="194" spans="1:5" ht="14.25" customHeight="1">
      <c r="A194" s="446"/>
      <c r="B194" s="490" t="s">
        <v>1539</v>
      </c>
      <c r="C194" s="693"/>
      <c r="D194" s="694"/>
      <c r="E194" s="449"/>
    </row>
    <row r="195" spans="2:9" ht="12.75">
      <c r="B195" s="27"/>
      <c r="C195" s="27"/>
      <c r="D195" s="32"/>
      <c r="E195" s="32"/>
      <c r="F195" s="220"/>
      <c r="G195" s="27"/>
      <c r="H195" s="27"/>
      <c r="I195" s="27"/>
    </row>
    <row r="196" spans="1:6" s="27" customFormat="1" ht="12.75">
      <c r="A196" s="700" t="s">
        <v>1599</v>
      </c>
      <c r="B196" s="700"/>
      <c r="C196" s="700"/>
      <c r="D196" s="700"/>
      <c r="E196" s="700"/>
      <c r="F196" s="700"/>
    </row>
    <row r="197" spans="1:8" s="27" customFormat="1" ht="12.75">
      <c r="A197" s="705" t="s">
        <v>1578</v>
      </c>
      <c r="B197" s="715"/>
      <c r="C197" s="706"/>
      <c r="D197" s="445" t="s">
        <v>284</v>
      </c>
      <c r="F197" s="672" t="s">
        <v>274</v>
      </c>
      <c r="G197" s="715" t="s">
        <v>1600</v>
      </c>
      <c r="H197" s="706"/>
    </row>
    <row r="198" spans="1:8" s="27" customFormat="1" ht="31.15" customHeight="1">
      <c r="A198" s="642">
        <v>1</v>
      </c>
      <c r="B198" s="701" t="s">
        <v>1601</v>
      </c>
      <c r="C198" s="702"/>
      <c r="D198" s="713"/>
      <c r="E198" s="714"/>
      <c r="F198" s="636"/>
      <c r="G198" s="713"/>
      <c r="H198" s="714"/>
    </row>
    <row r="199" spans="1:8" s="27" customFormat="1" ht="31.15" customHeight="1">
      <c r="A199" s="642">
        <v>2</v>
      </c>
      <c r="B199" s="701" t="s">
        <v>2028</v>
      </c>
      <c r="C199" s="702"/>
      <c r="D199" s="713"/>
      <c r="E199" s="714"/>
      <c r="F199" s="636"/>
      <c r="G199" s="713"/>
      <c r="H199" s="714"/>
    </row>
    <row r="200" spans="1:8" s="27" customFormat="1" ht="12.75">
      <c r="A200" s="642">
        <v>3</v>
      </c>
      <c r="B200" s="701" t="s">
        <v>1602</v>
      </c>
      <c r="C200" s="702"/>
      <c r="D200" s="713"/>
      <c r="E200" s="714"/>
      <c r="F200" s="636"/>
      <c r="G200" s="713"/>
      <c r="H200" s="714"/>
    </row>
    <row r="201" spans="1:8" s="27" customFormat="1" ht="12.75">
      <c r="A201" s="642">
        <v>4</v>
      </c>
      <c r="B201" s="719" t="s">
        <v>1603</v>
      </c>
      <c r="C201" s="720"/>
      <c r="D201" s="713"/>
      <c r="E201" s="714"/>
      <c r="F201" s="636"/>
      <c r="G201" s="713"/>
      <c r="H201" s="714"/>
    </row>
    <row r="202" spans="1:6" s="27" customFormat="1" ht="12.75">
      <c r="A202" s="446"/>
      <c r="B202" s="126"/>
      <c r="C202" s="126"/>
      <c r="D202"/>
      <c r="E202"/>
      <c r="F202" s="220"/>
    </row>
    <row r="203" spans="1:6" s="27" customFormat="1" ht="12.75">
      <c r="A203" s="446"/>
      <c r="B203" s="489" t="s">
        <v>1604</v>
      </c>
      <c r="C203" s="713"/>
      <c r="D203" s="714"/>
      <c r="E203" s="449"/>
      <c r="F203" s="566" t="str">
        <f>IF(C203="","Required","")</f>
        <v>Required</v>
      </c>
    </row>
    <row r="204" spans="1:6" s="27" customFormat="1" ht="12.75">
      <c r="A204" s="446"/>
      <c r="B204" s="490" t="s">
        <v>1539</v>
      </c>
      <c r="C204" s="693"/>
      <c r="D204" s="694"/>
      <c r="E204" s="449"/>
      <c r="F204" s="566" t="str">
        <f>IF(C204="","Required","")</f>
        <v>Required</v>
      </c>
    </row>
    <row r="205" spans="4:6" s="27" customFormat="1" ht="12.75">
      <c r="D205" s="32"/>
      <c r="E205" s="32"/>
      <c r="F205" s="220"/>
    </row>
    <row r="206" spans="4:6" s="27" customFormat="1" ht="12.75">
      <c r="D206" s="32"/>
      <c r="E206" s="32"/>
      <c r="F206" s="220"/>
    </row>
    <row r="207" spans="4:6" s="27" customFormat="1" ht="12.75">
      <c r="D207" s="32"/>
      <c r="E207" s="32"/>
      <c r="F207" s="220"/>
    </row>
    <row r="208" spans="4:6" s="27" customFormat="1" ht="12.75">
      <c r="D208" s="32"/>
      <c r="E208" s="32"/>
      <c r="F208" s="220"/>
    </row>
    <row r="209" spans="4:6" s="27" customFormat="1" ht="12.75">
      <c r="D209" s="32"/>
      <c r="E209" s="32"/>
      <c r="F209" s="220"/>
    </row>
    <row r="210" spans="4:6" s="27" customFormat="1" ht="12.75">
      <c r="D210" s="32"/>
      <c r="E210" s="32"/>
      <c r="F210" s="220"/>
    </row>
    <row r="211" spans="4:6" s="27" customFormat="1" ht="12.75">
      <c r="D211" s="32"/>
      <c r="E211" s="32"/>
      <c r="F211" s="220"/>
    </row>
    <row r="212" spans="4:6" s="27" customFormat="1" ht="12.75">
      <c r="D212" s="32"/>
      <c r="E212" s="32"/>
      <c r="F212" s="220"/>
    </row>
    <row r="213" spans="4:6" s="27" customFormat="1" ht="12.75">
      <c r="D213" s="32"/>
      <c r="E213" s="32"/>
      <c r="F213" s="220"/>
    </row>
    <row r="214" spans="4:6" s="27" customFormat="1" ht="12.75">
      <c r="D214" s="32"/>
      <c r="E214" s="32"/>
      <c r="F214" s="220"/>
    </row>
    <row r="215" spans="4:6" s="27" customFormat="1" ht="12.75">
      <c r="D215" s="32"/>
      <c r="E215" s="32"/>
      <c r="F215" s="220"/>
    </row>
    <row r="216" spans="4:6" s="27" customFormat="1" ht="12.75">
      <c r="D216" s="32"/>
      <c r="E216" s="32"/>
      <c r="F216" s="220"/>
    </row>
    <row r="217" spans="4:6" s="27" customFormat="1" ht="12.75">
      <c r="D217" s="32"/>
      <c r="E217" s="32"/>
      <c r="F217" s="220"/>
    </row>
    <row r="218" spans="4:6" s="27" customFormat="1" ht="12.75">
      <c r="D218" s="32"/>
      <c r="E218" s="32"/>
      <c r="F218" s="220"/>
    </row>
    <row r="219" spans="4:6" s="27" customFormat="1" ht="12.75">
      <c r="D219" s="32"/>
      <c r="E219" s="32"/>
      <c r="F219" s="220"/>
    </row>
    <row r="220" spans="4:6" s="27" customFormat="1" ht="12.75">
      <c r="D220" s="32"/>
      <c r="E220" s="32"/>
      <c r="F220" s="220"/>
    </row>
    <row r="221" spans="4:6" s="27" customFormat="1" ht="12.75">
      <c r="D221" s="32"/>
      <c r="E221" s="32"/>
      <c r="F221" s="220"/>
    </row>
    <row r="222" spans="4:6" s="27" customFormat="1" ht="12.75">
      <c r="D222" s="32"/>
      <c r="E222" s="32"/>
      <c r="F222" s="220"/>
    </row>
    <row r="223" spans="4:6" s="27" customFormat="1" ht="12.75">
      <c r="D223" s="32"/>
      <c r="E223" s="32"/>
      <c r="F223" s="220"/>
    </row>
  </sheetData>
  <sheetProtection algorithmName="SHA-512" hashValue="DECzlsVemfrqQxp4KtTaVTooi68XEocjqHm5xNV3oXUkSUXE8hKvcl/mvMkK5dhv7LS0NcXso+UwoE4HZM+uBA==" saltValue="FWfbQeWqovSp/8UP5Dzypg==" spinCount="100000" sheet="1" formatColumns="0" formatRows="0" selectLockedCells="1" sort="0" autoFilter="0"/>
  <mergeCells count="88">
    <mergeCell ref="B12:D12"/>
    <mergeCell ref="C204:D204"/>
    <mergeCell ref="D200:E200"/>
    <mergeCell ref="G200:H200"/>
    <mergeCell ref="D201:E201"/>
    <mergeCell ref="G201:H201"/>
    <mergeCell ref="G197:H197"/>
    <mergeCell ref="C203:D203"/>
    <mergeCell ref="B201:C201"/>
    <mergeCell ref="H178:I178"/>
    <mergeCell ref="B200:C200"/>
    <mergeCell ref="B199:C199"/>
    <mergeCell ref="A174:C174"/>
    <mergeCell ref="B182:C182"/>
    <mergeCell ref="D199:E199"/>
    <mergeCell ref="G199:H199"/>
    <mergeCell ref="J184:K184"/>
    <mergeCell ref="C193:D193"/>
    <mergeCell ref="C194:D194"/>
    <mergeCell ref="D198:E198"/>
    <mergeCell ref="G198:H198"/>
    <mergeCell ref="A197:C197"/>
    <mergeCell ref="A189:C189"/>
    <mergeCell ref="F184:G184"/>
    <mergeCell ref="J190:K190"/>
    <mergeCell ref="J191:K191"/>
    <mergeCell ref="B191:C191"/>
    <mergeCell ref="F191:G191"/>
    <mergeCell ref="C186:D186"/>
    <mergeCell ref="B190:C190"/>
    <mergeCell ref="J189:K189"/>
    <mergeCell ref="B198:C198"/>
    <mergeCell ref="J174:K174"/>
    <mergeCell ref="J175:K175"/>
    <mergeCell ref="J176:K176"/>
    <mergeCell ref="J177:K177"/>
    <mergeCell ref="B184:C184"/>
    <mergeCell ref="J178:K178"/>
    <mergeCell ref="J179:K179"/>
    <mergeCell ref="J180:K180"/>
    <mergeCell ref="J181:K181"/>
    <mergeCell ref="J182:K182"/>
    <mergeCell ref="J183:K183"/>
    <mergeCell ref="B181:C181"/>
    <mergeCell ref="B176:C176"/>
    <mergeCell ref="B177:C177"/>
    <mergeCell ref="B178:C178"/>
    <mergeCell ref="B179:C179"/>
    <mergeCell ref="B183:C183"/>
    <mergeCell ref="F179:G179"/>
    <mergeCell ref="F180:G180"/>
    <mergeCell ref="F181:G181"/>
    <mergeCell ref="F182:G182"/>
    <mergeCell ref="F183:G183"/>
    <mergeCell ref="A196:F196"/>
    <mergeCell ref="H190:I190"/>
    <mergeCell ref="H191:I191"/>
    <mergeCell ref="F189:G189"/>
    <mergeCell ref="F190:G190"/>
    <mergeCell ref="H184:I184"/>
    <mergeCell ref="H183:I183"/>
    <mergeCell ref="F178:G178"/>
    <mergeCell ref="H177:I177"/>
    <mergeCell ref="H175:I175"/>
    <mergeCell ref="H179:I179"/>
    <mergeCell ref="B35:D35"/>
    <mergeCell ref="B88:D99"/>
    <mergeCell ref="B36:D48"/>
    <mergeCell ref="B103:D114"/>
    <mergeCell ref="B122:D134"/>
    <mergeCell ref="B87:D87"/>
    <mergeCell ref="B102:D102"/>
    <mergeCell ref="B158:D170"/>
    <mergeCell ref="B59:D70"/>
    <mergeCell ref="B73:D84"/>
    <mergeCell ref="H189:I189"/>
    <mergeCell ref="F174:G174"/>
    <mergeCell ref="H174:I174"/>
    <mergeCell ref="H181:I181"/>
    <mergeCell ref="H182:I182"/>
    <mergeCell ref="B180:C180"/>
    <mergeCell ref="H176:I176"/>
    <mergeCell ref="H180:I180"/>
    <mergeCell ref="C187:D187"/>
    <mergeCell ref="B175:C175"/>
    <mergeCell ref="F175:G175"/>
    <mergeCell ref="F176:G176"/>
    <mergeCell ref="F177:G177"/>
  </mergeCells>
  <conditionalFormatting sqref="D156 B135:D135">
    <cfRule type="cellIs" priority="111" dxfId="30" operator="notEqual" stopIfTrue="1">
      <formula>""</formula>
    </cfRule>
  </conditionalFormatting>
  <conditionalFormatting sqref="E21:E22">
    <cfRule type="containsText" priority="110" dxfId="29" operator="containsText" text="Partial Self-Funding">
      <formula>NOT(ISERROR(SEARCH("Partial Self-Funding",E21)))</formula>
    </cfRule>
  </conditionalFormatting>
  <conditionalFormatting sqref="I21:I22 G21:G22">
    <cfRule type="containsText" priority="109" dxfId="29" operator="containsText" text="Required">
      <formula>NOT(ISERROR(SEARCH("Required",G21)))</formula>
    </cfRule>
  </conditionalFormatting>
  <conditionalFormatting sqref="D14:D17 D19:D25">
    <cfRule type="cellIs" priority="117" dxfId="2" operator="notEqual" stopIfTrue="1">
      <formula>""</formula>
    </cfRule>
  </conditionalFormatting>
  <conditionalFormatting sqref="P52:Q52">
    <cfRule type="cellIs" priority="93" dxfId="1" operator="lessThan" stopIfTrue="1">
      <formula>0.5</formula>
    </cfRule>
  </conditionalFormatting>
  <conditionalFormatting sqref="P54:Q54">
    <cfRule type="cellIs" priority="92" dxfId="62" operator="lessThan" stopIfTrue="1">
      <formula>0.5</formula>
    </cfRule>
  </conditionalFormatting>
  <conditionalFormatting sqref="D3:D7">
    <cfRule type="cellIs" priority="50" dxfId="2" operator="greaterThan" stopIfTrue="1">
      <formula>0</formula>
    </cfRule>
  </conditionalFormatting>
  <conditionalFormatting sqref="D21:D22">
    <cfRule type="expression" priority="46" dxfId="2" stopIfTrue="1">
      <formula>$F$21="NA"</formula>
    </cfRule>
  </conditionalFormatting>
  <conditionalFormatting sqref="B103:D114">
    <cfRule type="cellIs" priority="37" dxfId="2" operator="greaterThan" stopIfTrue="1">
      <formula>0</formula>
    </cfRule>
    <cfRule type="cellIs" priority="44" dxfId="2" operator="greaterThan" stopIfTrue="1">
      <formula>0</formula>
    </cfRule>
  </conditionalFormatting>
  <conditionalFormatting sqref="D29:D32">
    <cfRule type="expression" priority="20" dxfId="57" stopIfTrue="1">
      <formula>IF(OR($D$23="",$D$23="No"),TRUE,FALSE)</formula>
    </cfRule>
    <cfRule type="cellIs" priority="43" dxfId="2" operator="greaterThan" stopIfTrue="1">
      <formula>0</formula>
    </cfRule>
  </conditionalFormatting>
  <conditionalFormatting sqref="B36:D48">
    <cfRule type="cellIs" priority="42" dxfId="2" operator="greaterThan" stopIfTrue="1">
      <formula>0</formula>
    </cfRule>
  </conditionalFormatting>
  <conditionalFormatting sqref="D53:D55">
    <cfRule type="cellIs" priority="41" dxfId="2" operator="greaterThan" stopIfTrue="1">
      <formula>0</formula>
    </cfRule>
  </conditionalFormatting>
  <conditionalFormatting sqref="B59:D70">
    <cfRule type="cellIs" priority="40" dxfId="2" operator="greaterThan" stopIfTrue="1">
      <formula>0</formula>
    </cfRule>
  </conditionalFormatting>
  <conditionalFormatting sqref="B73:D84">
    <cfRule type="cellIs" priority="39" dxfId="2" operator="greaterThan" stopIfTrue="1">
      <formula>0</formula>
    </cfRule>
  </conditionalFormatting>
  <conditionalFormatting sqref="B88:D99">
    <cfRule type="cellIs" priority="38" dxfId="2" operator="greaterThan" stopIfTrue="1">
      <formula>0</formula>
    </cfRule>
  </conditionalFormatting>
  <conditionalFormatting sqref="D116">
    <cfRule type="cellIs" priority="36" dxfId="2" operator="greaterThan" stopIfTrue="1">
      <formula>0</formula>
    </cfRule>
  </conditionalFormatting>
  <conditionalFormatting sqref="D118">
    <cfRule type="cellIs" priority="35" dxfId="2" operator="greaterThan" stopIfTrue="1">
      <formula>0</formula>
    </cfRule>
  </conditionalFormatting>
  <conditionalFormatting sqref="B122:D134">
    <cfRule type="cellIs" priority="34" dxfId="2" operator="greaterThan" stopIfTrue="1">
      <formula>0</formula>
    </cfRule>
  </conditionalFormatting>
  <conditionalFormatting sqref="D138:D143">
    <cfRule type="cellIs" priority="33" dxfId="2" operator="greaterThan" stopIfTrue="1">
      <formula>0</formula>
    </cfRule>
  </conditionalFormatting>
  <conditionalFormatting sqref="B158:D170">
    <cfRule type="cellIs" priority="32" dxfId="2" operator="greaterThan" stopIfTrue="1">
      <formula>0</formula>
    </cfRule>
  </conditionalFormatting>
  <conditionalFormatting sqref="C186:D187">
    <cfRule type="cellIs" priority="29" dxfId="2" operator="greaterThan" stopIfTrue="1">
      <formula>0</formula>
    </cfRule>
  </conditionalFormatting>
  <conditionalFormatting sqref="C193:D194">
    <cfRule type="cellIs" priority="26" dxfId="2" operator="greaterThan" stopIfTrue="1">
      <formula>0</formula>
    </cfRule>
  </conditionalFormatting>
  <conditionalFormatting sqref="C203:D204">
    <cfRule type="cellIs" priority="24" dxfId="2" operator="greaterThan" stopIfTrue="1">
      <formula>0</formula>
    </cfRule>
  </conditionalFormatting>
  <conditionalFormatting sqref="D13 D16:D17">
    <cfRule type="cellIs" priority="19" dxfId="2" operator="notEqual" stopIfTrue="1">
      <formula>""</formula>
    </cfRule>
  </conditionalFormatting>
  <conditionalFormatting sqref="D14">
    <cfRule type="expression" priority="13" dxfId="2" stopIfTrue="1">
      <formula>$D$10="No"</formula>
    </cfRule>
  </conditionalFormatting>
  <conditionalFormatting sqref="D18">
    <cfRule type="expression" priority="1" dxfId="2" stopIfTrue="1">
      <formula>IF($D$10="Yes",TRUE,FALSE)</formula>
    </cfRule>
    <cfRule type="cellIs" priority="8" dxfId="2" operator="notEqual" stopIfTrue="1">
      <formula>""</formula>
    </cfRule>
  </conditionalFormatting>
  <conditionalFormatting sqref="D18">
    <cfRule type="expression" priority="7" dxfId="2" stopIfTrue="1">
      <formula>$F$20="NA"</formula>
    </cfRule>
  </conditionalFormatting>
  <conditionalFormatting sqref="D175:G184">
    <cfRule type="cellIs" priority="6" dxfId="2" operator="greaterThan" stopIfTrue="1">
      <formula>0</formula>
    </cfRule>
  </conditionalFormatting>
  <conditionalFormatting sqref="J175:K184">
    <cfRule type="cellIs" priority="5" dxfId="2" operator="greaterThan" stopIfTrue="1">
      <formula>0</formula>
    </cfRule>
  </conditionalFormatting>
  <conditionalFormatting sqref="D190:G191">
    <cfRule type="cellIs" priority="4" dxfId="2" operator="greaterThan" stopIfTrue="1">
      <formula>0</formula>
    </cfRule>
  </conditionalFormatting>
  <conditionalFormatting sqref="J190:K191">
    <cfRule type="cellIs" priority="3" dxfId="2" operator="greaterThan" stopIfTrue="1">
      <formula>0</formula>
    </cfRule>
  </conditionalFormatting>
  <conditionalFormatting sqref="D198:H201">
    <cfRule type="cellIs" priority="2" dxfId="2" operator="greaterThan" stopIfTrue="1">
      <formula>0</formula>
    </cfRule>
  </conditionalFormatting>
  <dataValidations count="8">
    <dataValidation type="list" allowBlank="1" showInputMessage="1" showErrorMessage="1" sqref="D29:D33 E33">
      <formula1>Progress_Payment</formula1>
    </dataValidation>
    <dataValidation type="list" allowBlank="1" showInputMessage="1" showErrorMessage="1" sqref="D23:D24 D10">
      <formula1>Federal</formula1>
    </dataValidation>
    <dataValidation type="list" allowBlank="1" showInputMessage="1" showErrorMessage="1" sqref="D116">
      <formula1>MandV</formula1>
    </dataValidation>
    <dataValidation type="list" allowBlank="1" showInputMessage="1" showErrorMessage="1" sqref="D138 D140">
      <formula1>Eligibility</formula1>
    </dataValidation>
    <dataValidation type="date" operator="lessThanOrEqual" allowBlank="1" showInputMessage="1" showErrorMessage="1" errorTitle="Invalid Date" error="This date must be less than or equal to today’s date." sqref="D3">
      <formula1>TODAY()</formula1>
    </dataValidation>
    <dataValidation operator="greaterThan" allowBlank="1" showInputMessage="1" showErrorMessage="1" error="The date must be on or after the Date Proposal Submitted." sqref="D7"/>
    <dataValidation type="date" operator="lessThanOrEqual" allowBlank="1" showInputMessage="1" showErrorMessage="1" error="This date must be less than or equal to today’s date." sqref="C204:D204 C187:D187 C194:D194">
      <formula1>TODAY()</formula1>
    </dataValidation>
    <dataValidation type="date" operator="greaterThan" allowBlank="1" showInputMessage="1" showErrorMessage="1" error="This date cannot be prior to the Estimated Project Start Date (D7)." sqref="D118">
      <formula1>D7</formula1>
    </dataValidation>
  </dataValidations>
  <hyperlinks>
    <hyperlink ref="B117" r:id="rId1" display="http://www.bpa.gov/Energy/N/implementation_manual.cfm"/>
  </hyperlinks>
  <printOptions/>
  <pageMargins left="0.7" right="0.7" top="0.75" bottom="0.75" header="0.3" footer="0.3"/>
  <pageSetup horizontalDpi="600" verticalDpi="600" orientation="portrait" r:id="rId4"/>
  <ignoredErrors>
    <ignoredError sqref="D139" unlockedFormula="1"/>
  </ignoredError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00102615356"/>
  </sheetPr>
  <dimension ref="A1:CG207"/>
  <sheetViews>
    <sheetView showGridLines="0" workbookViewId="0" topLeftCell="A1">
      <selection activeCell="B8" sqref="B8"/>
    </sheetView>
  </sheetViews>
  <sheetFormatPr defaultColWidth="9.140625" defaultRowHeight="12.75"/>
  <cols>
    <col min="1" max="1" width="43.8515625" style="349" bestFit="1" customWidth="1"/>
    <col min="2" max="2" width="15.7109375" style="215" customWidth="1"/>
    <col min="3" max="3" width="17.00390625" style="278" customWidth="1"/>
    <col min="4" max="4" width="15.7109375" style="278" customWidth="1"/>
    <col min="5" max="5" width="17.7109375" style="278" customWidth="1"/>
    <col min="6" max="6" width="15.7109375" style="278" customWidth="1"/>
    <col min="7" max="7" width="15.7109375" style="394" customWidth="1"/>
    <col min="8" max="11" width="15.7109375" style="278" customWidth="1"/>
    <col min="12" max="12" width="15.7109375" style="285" customWidth="1"/>
    <col min="13" max="13" width="17.7109375" style="285" customWidth="1"/>
    <col min="14" max="23" width="15.7109375" style="278" customWidth="1"/>
    <col min="24" max="27" width="15.7109375" style="278" hidden="1" customWidth="1"/>
    <col min="28" max="28" width="18.57421875" style="328" customWidth="1"/>
    <col min="29" max="37" width="15.7109375" style="278" customWidth="1"/>
    <col min="38" max="40" width="15.7109375" style="278" hidden="1" customWidth="1"/>
    <col min="41" max="44" width="15.7109375" style="278" customWidth="1"/>
    <col min="45" max="45" width="20.140625" style="278" customWidth="1"/>
    <col min="46" max="46" width="15.7109375" style="278" customWidth="1"/>
    <col min="47" max="47" width="15.00390625" style="278" customWidth="1"/>
    <col min="48" max="48" width="15.7109375" style="278" hidden="1" customWidth="1"/>
    <col min="49" max="49" width="15.7109375" style="349" customWidth="1"/>
    <col min="50" max="50" width="16.421875" style="349" customWidth="1"/>
    <col min="51" max="51" width="24.57421875" style="349" customWidth="1"/>
    <col min="52" max="85" width="9.140625" style="284" customWidth="1"/>
    <col min="86" max="16384" width="9.140625" style="278" customWidth="1"/>
  </cols>
  <sheetData>
    <row r="1" spans="1:28" ht="34.5" customHeight="1">
      <c r="A1" s="377" t="s">
        <v>1481</v>
      </c>
      <c r="B1" s="278"/>
      <c r="G1" s="278"/>
      <c r="AB1" s="286"/>
    </row>
    <row r="2" spans="1:28" ht="12.75">
      <c r="A2" s="285" t="s">
        <v>2029</v>
      </c>
      <c r="B2" s="278"/>
      <c r="G2" s="278"/>
      <c r="AB2" s="286"/>
    </row>
    <row r="3" spans="1:28" ht="20.25" customHeight="1" thickBot="1">
      <c r="A3" s="378" t="s">
        <v>756</v>
      </c>
      <c r="B3" s="644">
        <v>5.14</v>
      </c>
      <c r="C3" s="379"/>
      <c r="G3" s="278"/>
      <c r="AB3" s="287"/>
    </row>
    <row r="4" spans="1:85" s="384" customFormat="1" ht="12.75">
      <c r="A4" s="380" t="s">
        <v>1477</v>
      </c>
      <c r="B4" s="381" t="s">
        <v>238</v>
      </c>
      <c r="C4" s="381" t="s">
        <v>239</v>
      </c>
      <c r="D4" s="381" t="str">
        <f>IF('Project Information'!$D$2="Yes","Required","NA")</f>
        <v>Required</v>
      </c>
      <c r="E4" s="381" t="s">
        <v>240</v>
      </c>
      <c r="F4" s="381" t="str">
        <f>IF('Project Information'!$D$2="Yes","Required","NA")</f>
        <v>Required</v>
      </c>
      <c r="G4" s="381" t="s">
        <v>240</v>
      </c>
      <c r="H4" s="381" t="s">
        <v>239</v>
      </c>
      <c r="I4" s="381" t="s">
        <v>240</v>
      </c>
      <c r="J4" s="381" t="s">
        <v>239</v>
      </c>
      <c r="K4" s="382" t="s">
        <v>240</v>
      </c>
      <c r="L4" s="288"/>
      <c r="M4" s="288"/>
      <c r="N4" s="279"/>
      <c r="O4" s="289"/>
      <c r="P4" s="289"/>
      <c r="Q4" s="289"/>
      <c r="R4" s="289"/>
      <c r="S4" s="289"/>
      <c r="T4" s="289"/>
      <c r="U4" s="289"/>
      <c r="V4" s="289"/>
      <c r="W4" s="289"/>
      <c r="X4" s="289"/>
      <c r="Y4" s="289"/>
      <c r="Z4" s="289"/>
      <c r="AA4" s="289"/>
      <c r="AB4" s="289"/>
      <c r="AC4" s="289"/>
      <c r="AD4" s="289"/>
      <c r="AE4" s="289"/>
      <c r="AF4" s="289"/>
      <c r="AG4" s="289"/>
      <c r="AH4" s="289"/>
      <c r="AI4" s="289"/>
      <c r="AJ4" s="289"/>
      <c r="AK4" s="289"/>
      <c r="AL4" s="289"/>
      <c r="AM4" s="289"/>
      <c r="AN4" s="289"/>
      <c r="AO4" s="279"/>
      <c r="AP4" s="279"/>
      <c r="AQ4" s="279"/>
      <c r="AR4" s="279"/>
      <c r="AS4" s="279"/>
      <c r="AT4" s="279"/>
      <c r="AU4" s="279"/>
      <c r="AV4" s="279"/>
      <c r="AW4" s="350"/>
      <c r="AX4" s="350"/>
      <c r="AY4" s="350"/>
      <c r="AZ4" s="383"/>
      <c r="BA4" s="383"/>
      <c r="BB4" s="383"/>
      <c r="BC4" s="383"/>
      <c r="BD4" s="383"/>
      <c r="BE4" s="383"/>
      <c r="BF4" s="383"/>
      <c r="BG4" s="383"/>
      <c r="BH4" s="383"/>
      <c r="BI4" s="383"/>
      <c r="BJ4" s="383"/>
      <c r="BK4" s="383"/>
      <c r="BL4" s="383"/>
      <c r="BM4" s="383"/>
      <c r="BN4" s="383"/>
      <c r="BO4" s="383"/>
      <c r="BP4" s="383"/>
      <c r="BQ4" s="383"/>
      <c r="BR4" s="383"/>
      <c r="BS4" s="383"/>
      <c r="BT4" s="383"/>
      <c r="BU4" s="383"/>
      <c r="BV4" s="383"/>
      <c r="BW4" s="383"/>
      <c r="BX4" s="383"/>
      <c r="BY4" s="383"/>
      <c r="BZ4" s="383"/>
      <c r="CA4" s="383"/>
      <c r="CB4" s="383"/>
      <c r="CC4" s="383"/>
      <c r="CD4" s="383"/>
      <c r="CE4" s="383"/>
      <c r="CF4" s="383"/>
      <c r="CG4" s="383"/>
    </row>
    <row r="5" spans="1:85" s="389" customFormat="1" ht="15.75" thickBot="1">
      <c r="A5" s="385" t="s">
        <v>1478</v>
      </c>
      <c r="B5" s="386" t="s">
        <v>238</v>
      </c>
      <c r="C5" s="386" t="s">
        <v>239</v>
      </c>
      <c r="D5" s="386" t="str">
        <f>IF('Project Information'!$D$2="Yes","Required","NA")</f>
        <v>Required</v>
      </c>
      <c r="E5" s="386" t="s">
        <v>238</v>
      </c>
      <c r="F5" s="386" t="str">
        <f>IF('Project Information'!$D$2="Yes","Required","NA")</f>
        <v>Required</v>
      </c>
      <c r="G5" s="386" t="s">
        <v>238</v>
      </c>
      <c r="H5" s="386" t="s">
        <v>239</v>
      </c>
      <c r="I5" s="387" t="s">
        <v>239</v>
      </c>
      <c r="J5" s="386" t="s">
        <v>239</v>
      </c>
      <c r="K5" s="388" t="s">
        <v>239</v>
      </c>
      <c r="L5" s="290"/>
      <c r="M5" s="290"/>
      <c r="N5" s="291"/>
      <c r="O5" s="292"/>
      <c r="P5" s="292"/>
      <c r="Q5" s="292"/>
      <c r="R5" s="292"/>
      <c r="S5" s="292"/>
      <c r="T5" s="292"/>
      <c r="U5" s="292"/>
      <c r="V5" s="292"/>
      <c r="W5" s="292"/>
      <c r="X5" s="292"/>
      <c r="Y5" s="292"/>
      <c r="Z5" s="292"/>
      <c r="AA5" s="292"/>
      <c r="AB5" s="292"/>
      <c r="AC5" s="292"/>
      <c r="AD5" s="292"/>
      <c r="AE5" s="292"/>
      <c r="AF5" s="292"/>
      <c r="AG5" s="292"/>
      <c r="AH5" s="292"/>
      <c r="AI5" s="292"/>
      <c r="AJ5" s="292"/>
      <c r="AK5" s="292"/>
      <c r="AL5" s="292"/>
      <c r="AM5" s="292"/>
      <c r="AN5" s="292"/>
      <c r="AO5" s="280">
        <v>2</v>
      </c>
      <c r="AP5" s="280">
        <v>3</v>
      </c>
      <c r="AQ5" s="280">
        <v>4</v>
      </c>
      <c r="AR5" s="280">
        <v>5</v>
      </c>
      <c r="AS5" s="280">
        <v>1</v>
      </c>
      <c r="AT5" s="280">
        <v>6</v>
      </c>
      <c r="AU5" s="280">
        <v>7</v>
      </c>
      <c r="AV5" s="280">
        <v>8</v>
      </c>
      <c r="AW5" s="351">
        <f>COUNTIF(AW8:AW107,"Error")</f>
        <v>0</v>
      </c>
      <c r="AX5" s="351">
        <f>COUNTIF(AX8:AX107,"Error")</f>
        <v>0</v>
      </c>
      <c r="AY5" s="351">
        <f>COUNTIF(AY8:AY107,"Error")</f>
        <v>0</v>
      </c>
      <c r="AZ5" s="383"/>
      <c r="BA5" s="383"/>
      <c r="BB5" s="383"/>
      <c r="BC5" s="383"/>
      <c r="BD5" s="383"/>
      <c r="BE5" s="383"/>
      <c r="BF5" s="383"/>
      <c r="BG5" s="383"/>
      <c r="BH5" s="383"/>
      <c r="BI5" s="383"/>
      <c r="BJ5" s="383"/>
      <c r="BK5" s="383"/>
      <c r="BL5" s="383"/>
      <c r="BM5" s="383"/>
      <c r="BN5" s="383"/>
      <c r="BO5" s="383"/>
      <c r="BP5" s="383"/>
      <c r="BQ5" s="383"/>
      <c r="BR5" s="383"/>
      <c r="BS5" s="383"/>
      <c r="BT5" s="383"/>
      <c r="BU5" s="383"/>
      <c r="BV5" s="383"/>
      <c r="BW5" s="383"/>
      <c r="BX5" s="383"/>
      <c r="BY5" s="383"/>
      <c r="BZ5" s="383"/>
      <c r="CA5" s="383"/>
      <c r="CB5" s="383"/>
      <c r="CC5" s="383"/>
      <c r="CD5" s="383"/>
      <c r="CE5" s="383"/>
      <c r="CF5" s="383"/>
      <c r="CG5" s="383"/>
    </row>
    <row r="6" spans="1:51" ht="63.75" customHeight="1" thickBot="1">
      <c r="A6" s="390"/>
      <c r="B6" s="721" t="s">
        <v>198</v>
      </c>
      <c r="C6" s="722"/>
      <c r="D6" s="725" t="s">
        <v>588</v>
      </c>
      <c r="E6" s="726"/>
      <c r="F6" s="727" t="s">
        <v>589</v>
      </c>
      <c r="G6" s="728"/>
      <c r="H6" s="723" t="s">
        <v>590</v>
      </c>
      <c r="I6" s="724"/>
      <c r="J6" s="723" t="s">
        <v>1476</v>
      </c>
      <c r="K6" s="724"/>
      <c r="L6" s="293" t="s">
        <v>1227</v>
      </c>
      <c r="M6" s="294"/>
      <c r="N6" s="295" t="s">
        <v>183</v>
      </c>
      <c r="O6" s="296"/>
      <c r="P6" s="296"/>
      <c r="Q6" s="296"/>
      <c r="R6" s="297"/>
      <c r="S6" s="297"/>
      <c r="T6" s="297"/>
      <c r="U6" s="297"/>
      <c r="V6" s="297"/>
      <c r="W6" s="298"/>
      <c r="X6" s="299"/>
      <c r="Y6" s="299"/>
      <c r="Z6" s="299"/>
      <c r="AA6" s="300"/>
      <c r="AB6" s="301" t="s">
        <v>234</v>
      </c>
      <c r="AC6" s="295" t="s">
        <v>184</v>
      </c>
      <c r="AD6" s="297"/>
      <c r="AE6" s="302"/>
      <c r="AF6" s="302"/>
      <c r="AG6" s="302"/>
      <c r="AH6" s="302"/>
      <c r="AI6" s="302"/>
      <c r="AJ6" s="302"/>
      <c r="AK6" s="411"/>
      <c r="AL6" s="303"/>
      <c r="AM6" s="303"/>
      <c r="AN6" s="304"/>
      <c r="AO6" s="295" t="s">
        <v>237</v>
      </c>
      <c r="AP6" s="305"/>
      <c r="AQ6" s="305"/>
      <c r="AR6" s="305"/>
      <c r="AS6" s="305"/>
      <c r="AT6" s="305"/>
      <c r="AU6" s="305"/>
      <c r="AV6" s="281"/>
      <c r="AW6" s="352"/>
      <c r="AX6" s="352"/>
      <c r="AY6" s="352"/>
    </row>
    <row r="7" spans="1:51" ht="94.5" customHeight="1" thickBot="1">
      <c r="A7" s="391" t="s">
        <v>1479</v>
      </c>
      <c r="B7" s="206" t="s">
        <v>244</v>
      </c>
      <c r="C7" s="206" t="s">
        <v>243</v>
      </c>
      <c r="D7" s="206" t="s">
        <v>591</v>
      </c>
      <c r="E7" s="206" t="s">
        <v>592</v>
      </c>
      <c r="F7" s="207" t="s">
        <v>593</v>
      </c>
      <c r="G7" s="206" t="s">
        <v>594</v>
      </c>
      <c r="H7" s="206" t="s">
        <v>595</v>
      </c>
      <c r="I7" s="206" t="s">
        <v>596</v>
      </c>
      <c r="J7" s="206" t="s">
        <v>595</v>
      </c>
      <c r="K7" s="208" t="s">
        <v>596</v>
      </c>
      <c r="L7" s="306" t="s">
        <v>182</v>
      </c>
      <c r="M7" s="306" t="s">
        <v>1608</v>
      </c>
      <c r="N7" s="205" t="s">
        <v>1607</v>
      </c>
      <c r="O7" s="409" t="s">
        <v>1525</v>
      </c>
      <c r="P7" s="410" t="s">
        <v>249</v>
      </c>
      <c r="Q7" s="409" t="s">
        <v>250</v>
      </c>
      <c r="R7" s="410" t="s">
        <v>251</v>
      </c>
      <c r="S7" s="409" t="s">
        <v>252</v>
      </c>
      <c r="T7" s="410" t="s">
        <v>253</v>
      </c>
      <c r="U7" s="409" t="s">
        <v>254</v>
      </c>
      <c r="V7" s="410" t="s">
        <v>255</v>
      </c>
      <c r="W7" s="418" t="s">
        <v>1550</v>
      </c>
      <c r="X7" s="15" t="s">
        <v>256</v>
      </c>
      <c r="Y7" s="146" t="s">
        <v>1318</v>
      </c>
      <c r="Z7" s="16" t="s">
        <v>257</v>
      </c>
      <c r="AA7" s="17" t="s">
        <v>258</v>
      </c>
      <c r="AB7" s="468" t="s">
        <v>1179</v>
      </c>
      <c r="AC7" s="412" t="s">
        <v>1526</v>
      </c>
      <c r="AD7" s="409" t="s">
        <v>259</v>
      </c>
      <c r="AE7" s="410" t="s">
        <v>260</v>
      </c>
      <c r="AF7" s="410" t="s">
        <v>261</v>
      </c>
      <c r="AG7" s="410" t="s">
        <v>262</v>
      </c>
      <c r="AH7" s="410" t="s">
        <v>263</v>
      </c>
      <c r="AI7" s="409" t="s">
        <v>264</v>
      </c>
      <c r="AJ7" s="410" t="s">
        <v>265</v>
      </c>
      <c r="AK7" s="413" t="s">
        <v>1528</v>
      </c>
      <c r="AL7" s="408" t="s">
        <v>256</v>
      </c>
      <c r="AM7" s="18" t="s">
        <v>257</v>
      </c>
      <c r="AN7" s="19" t="s">
        <v>258</v>
      </c>
      <c r="AO7" s="307" t="s">
        <v>266</v>
      </c>
      <c r="AP7" s="216" t="s">
        <v>267</v>
      </c>
      <c r="AQ7" s="216" t="s">
        <v>268</v>
      </c>
      <c r="AR7" s="216" t="s">
        <v>269</v>
      </c>
      <c r="AS7" s="216" t="s">
        <v>769</v>
      </c>
      <c r="AT7" s="216" t="s">
        <v>270</v>
      </c>
      <c r="AU7" s="216" t="s">
        <v>271</v>
      </c>
      <c r="AV7" s="308" t="s">
        <v>272</v>
      </c>
      <c r="AW7" s="353" t="s">
        <v>773</v>
      </c>
      <c r="AX7" s="471" t="s">
        <v>766</v>
      </c>
      <c r="AY7" s="471" t="s">
        <v>768</v>
      </c>
    </row>
    <row r="8" spans="1:51" ht="15.75" thickBot="1">
      <c r="A8" s="392" t="str">
        <f ca="1">AR8</f>
        <v/>
      </c>
      <c r="B8" s="657"/>
      <c r="C8" s="238"/>
      <c r="D8" s="211"/>
      <c r="E8" s="211"/>
      <c r="F8" s="661"/>
      <c r="G8" s="661"/>
      <c r="H8" s="211"/>
      <c r="I8" s="211"/>
      <c r="J8" s="211"/>
      <c r="K8" s="211"/>
      <c r="L8" s="309" t="str">
        <f>IF(ISBLANK($B8),"",Proposal!$D$155)</f>
        <v/>
      </c>
      <c r="M8" s="310" t="str">
        <f>IF(AND('Project Information'!$D$27&lt;&gt;"",B8&lt;&gt;""),'Project Information'!$D$27,"")</f>
        <v/>
      </c>
      <c r="N8" s="675" t="str">
        <f ca="1">IF(OR(ISBLANK($B8),ISBLANK(Proposal!$D$7)),"",OFFSET(Measure_List!$I$2,MATCH($B8,Measure_List!$A$3:$A$4629,FALSE),IF(ISBLANK(Proposal!$C$204),MATCH(Proposal!$D$7,Measure_List!$J$2:$BA$2,1),MATCH(Proposal!$C$204,Measure_List!$J$2:$BA$2,1))))</f>
        <v/>
      </c>
      <c r="O8" s="312" t="str">
        <f>IF(ISBLANK($B8),"",IF(ISERROR(U8/V8),0,U8/V8))</f>
        <v/>
      </c>
      <c r="P8" s="311" t="str">
        <f>IF(B8="","",IF(Proposal!$D$7&gt;0,N8*Q8,""))</f>
        <v/>
      </c>
      <c r="Q8" s="663" t="str">
        <f>IF(ISBLANK($B8),"",F8*'Drop Downs'!$P$1)</f>
        <v/>
      </c>
      <c r="R8" s="311" t="str">
        <f aca="true" t="shared" si="0" ref="R8:R39">IF(ISBLANK($B8),"",Q8*X8)</f>
        <v/>
      </c>
      <c r="S8" s="311" t="str">
        <f>IF(ISBLANK($B8),"",(-1)*PV('Drop Downs'!$P$2,$AU8,$H8))</f>
        <v/>
      </c>
      <c r="T8" s="311" t="str">
        <f>IF(ISBLANK($B8),"",(-1)*PV('Drop Downs'!$P$2,$AU8,$J8))</f>
        <v/>
      </c>
      <c r="U8" s="311" t="str">
        <f aca="true" t="shared" si="1" ref="U8:U39">IF(ISBLANK($B8),"",IF($T8&lt;0,((R8+S8-T8)),(R8+S8)))</f>
        <v/>
      </c>
      <c r="V8" s="311" t="str">
        <f aca="true" t="shared" si="2" ref="V8:V39">IF(ISBLANK($B8),"",IF($T8&lt;0,(D8),SUM(($D8+$T8))))</f>
        <v/>
      </c>
      <c r="W8" s="311" t="str">
        <f ca="1">IF(ISERROR(X8),"",X8*$F8)</f>
        <v/>
      </c>
      <c r="X8" s="314" t="e">
        <f ca="1">OFFSET(AvoidedCostTable!$A$1,Z8-1,AA8-1)</f>
        <v>#N/A</v>
      </c>
      <c r="Y8" s="315" t="str">
        <f>IF(ISBLANK($B8),"",RETAIL_RATE)</f>
        <v/>
      </c>
      <c r="Z8" s="316" t="e">
        <f ca="1">MATCH($AT8,AvoidedCostTable!$A$1:$A$405,FALSE)</f>
        <v>#N/A</v>
      </c>
      <c r="AA8" s="316" t="e">
        <f ca="1">MATCH(AU8&amp;AS8,AvoidedCostTable!$2:$2,FALSE)</f>
        <v>#N/A</v>
      </c>
      <c r="AB8" s="659" t="str">
        <f ca="1">IF(OR(ISBLANK($B8),ISBLANK('Completion Report'!$D$5)),"",IF('Project Information'!$D$2="Yes",'Measure Input'!N8,OFFSET(Measure_List!$I$2,MATCH($B8,Measure_List!$A$3:$A$4629,FALSE),MATCH('Completion Report'!$D$5,Measure_List!$J$2:$BA$2,1))))</f>
        <v/>
      </c>
      <c r="AC8" s="313" t="str">
        <f>IF(ISBLANK($B8),"",IF(ISERROR(AI8/AJ8),0,AI8/AJ8))</f>
        <v/>
      </c>
      <c r="AD8" s="311" t="str">
        <f>IF(OR(ISBLANK('Completion Report'!$D$5),ISBLANK(B8)),"",AB8*AE8)</f>
        <v/>
      </c>
      <c r="AE8" s="663" t="str">
        <f>IF(ISBLANK($B8),"",G8*'Drop Downs'!$P$1)</f>
        <v/>
      </c>
      <c r="AF8" s="311" t="str">
        <f>IF(ISBLANK($B8),"",AL8*AE8)</f>
        <v/>
      </c>
      <c r="AG8" s="311" t="str">
        <f>IF(ISBLANK($B8),"",(-1)*PV('Drop Downs'!$P$2,$AU8,$I8))</f>
        <v/>
      </c>
      <c r="AH8" s="311" t="str">
        <f>IF(ISBLANK($B8),"",(-1)*PV('Drop Downs'!$P$2,AU8,$K8))</f>
        <v/>
      </c>
      <c r="AI8" s="311" t="str">
        <f aca="true" t="shared" si="3" ref="AI8:AI39">IF(ISBLANK($B8),"",IF($AH8&lt;0,((AF8+AG8-AH8)),(AF8+AG8)))</f>
        <v/>
      </c>
      <c r="AJ8" s="311" t="str">
        <f aca="true" t="shared" si="4" ref="AJ8:AJ39">IF(ISBLANK($B8),"",IF($AH8&lt;0,E8,SUM((E8+AH8))))</f>
        <v/>
      </c>
      <c r="AK8" s="311" t="str">
        <f ca="1">IF(ISERROR(AL8),"",AL8*G8)</f>
        <v/>
      </c>
      <c r="AL8" s="314" t="e">
        <f ca="1">OFFSET(AvoidedCostTable!$A$1,AM8-1,AN8-1)</f>
        <v>#N/A</v>
      </c>
      <c r="AM8" s="316" t="e">
        <f ca="1">MATCH($AT8,AvoidedCostTable!$A$1:$A$405,FALSE)</f>
        <v>#N/A</v>
      </c>
      <c r="AN8" s="317" t="e">
        <f ca="1">MATCH(AU8&amp;AS8,AvoidedCostTable!$2:$2,FALSE)</f>
        <v>#N/A</v>
      </c>
      <c r="AO8" s="318" t="str">
        <f ca="1">IF(ISBLANK($B8),"",OFFSET(Measure_List!$A$2,$AV8,AO$5))</f>
        <v/>
      </c>
      <c r="AP8" s="319" t="str">
        <f ca="1">IF(ISBLANK($B8),"",OFFSET(Measure_List!$A$2,$AV8,AP$5))</f>
        <v/>
      </c>
      <c r="AQ8" s="319" t="str">
        <f ca="1">IF(ISBLANK($B8),"",OFFSET(Measure_List!$A$2,$AV8,AQ$5))</f>
        <v/>
      </c>
      <c r="AR8" s="319" t="str">
        <f ca="1">IF(ISBLANK($B8),"",OFFSET(Measure_List!$A$2,$AV8,AR$5))</f>
        <v/>
      </c>
      <c r="AS8" s="319" t="str">
        <f ca="1">IF(ISBLANK($B8),"",OFFSET(Measure_List!$A$2,$AV8,AS$5))</f>
        <v/>
      </c>
      <c r="AT8" s="319" t="str">
        <f ca="1">IF(ISBLANK($B8),"",OFFSET(Measure_List!$A$2,$AV8,AT$5))</f>
        <v/>
      </c>
      <c r="AU8" s="319" t="str">
        <f ca="1">IF(ISBLANK($B8),"",OFFSET(Measure_List!$A$2,$AV8,AU$5))</f>
        <v/>
      </c>
      <c r="AV8" s="282" t="str">
        <f>IF(ISBLANK($B8),"",MATCH($B8,Measure_List!$A$2:$A$4637,FALSE)-1)</f>
        <v/>
      </c>
      <c r="AW8" s="469" t="str">
        <f>IF(ISBLANK(B8),"",IF(ISERROR(MATCH($B8,Measure_List!$A$3:$A$4629,FALSE)),"Error",""))</f>
        <v/>
      </c>
      <c r="AX8" s="475" t="str">
        <f>IF(ISBLANK($B8),"",IF(AO8&lt;&gt;'Project Information'!$D$21,"Error",""))</f>
        <v/>
      </c>
      <c r="AY8" s="472" t="str">
        <f>IF(ISBLANK($B8),"",IF(AS8&lt;&gt;IF('Project Information'!$D$25="","",IF('Project Information'!$D$25="Retrofit","R","L")),"Error",""))</f>
        <v/>
      </c>
    </row>
    <row r="9" spans="1:51" ht="15.75" thickBot="1">
      <c r="A9" s="392" t="str">
        <f aca="true" t="shared" si="5" ref="A9:A72">AR9</f>
        <v/>
      </c>
      <c r="B9" s="657"/>
      <c r="C9" s="238"/>
      <c r="D9" s="209"/>
      <c r="E9" s="209"/>
      <c r="F9" s="662"/>
      <c r="G9" s="662"/>
      <c r="H9" s="209"/>
      <c r="I9" s="209"/>
      <c r="J9" s="209"/>
      <c r="K9" s="209"/>
      <c r="L9" s="320" t="str">
        <f>IF(ISBLANK($B9),"",Proposal!$D$155)</f>
        <v/>
      </c>
      <c r="M9" s="321" t="str">
        <f>IF(AND('Project Information'!$D$27&lt;&gt;"",B9&lt;&gt;""),'Project Information'!$D$27,"")</f>
        <v/>
      </c>
      <c r="N9" s="311" t="str">
        <f ca="1">IF(OR(ISBLANK($B9),ISBLANK(Proposal!$D$7)),"",OFFSET(Measure_List!$I$2,MATCH($B9,Measure_List!$A$3:$A$4629,FALSE),IF(ISBLANK(Proposal!$C$204),MATCH(Proposal!$D$7,Measure_List!$J$2:$BA$2,1),MATCH(Proposal!$C$204,Measure_List!$J$2:$BA$2,1))))</f>
        <v/>
      </c>
      <c r="O9" s="312" t="str">
        <f aca="true" t="shared" si="6" ref="O9:O72">IF(ISBLANK($B9),"",IF(ISERROR(U9/V9),0,U9/V9))</f>
        <v/>
      </c>
      <c r="P9" s="311" t="str">
        <f>IF(B9="","",IF(Proposal!$D$7&gt;0,N9*Q9,""))</f>
        <v/>
      </c>
      <c r="Q9" s="663" t="str">
        <f>IF(ISBLANK($B9),"",F9*'Drop Downs'!$P$1)</f>
        <v/>
      </c>
      <c r="R9" s="311" t="str">
        <f t="shared" si="0"/>
        <v/>
      </c>
      <c r="S9" s="311" t="str">
        <f>IF(ISBLANK($B9),"",(-1)*PV('Drop Downs'!$P$2,$AU9,$H9))</f>
        <v/>
      </c>
      <c r="T9" s="311" t="str">
        <f>IF(ISBLANK($B9),"",(-1)*PV('Drop Downs'!$P$2,$AU9,$J9))</f>
        <v/>
      </c>
      <c r="U9" s="311" t="str">
        <f t="shared" si="1"/>
        <v/>
      </c>
      <c r="V9" s="311" t="str">
        <f t="shared" si="2"/>
        <v/>
      </c>
      <c r="W9" s="311" t="str">
        <f aca="true" t="shared" si="7" ref="W9:W72">IF(ISERROR(X9),"",X9*$F9)</f>
        <v/>
      </c>
      <c r="X9" s="322" t="e">
        <f ca="1">OFFSET(AvoidedCostTable!$A$1,Z9-1,AA9-1)</f>
        <v>#N/A</v>
      </c>
      <c r="Y9" s="315" t="str">
        <f aca="true" t="shared" si="8" ref="Y9:Y72">IF(ISBLANK($B9),"",RETAIL_RATE)</f>
        <v/>
      </c>
      <c r="Z9" s="323" t="e">
        <f ca="1">MATCH($AT9,AvoidedCostTable!$A$1:$A$405,FALSE)</f>
        <v>#N/A</v>
      </c>
      <c r="AA9" s="323" t="e">
        <f ca="1">MATCH(AU9&amp;AS9,AvoidedCostTable!$2:$2,FALSE)</f>
        <v>#N/A</v>
      </c>
      <c r="AB9" s="660" t="str">
        <f ca="1">IF(OR(ISBLANK($B9),ISBLANK('Completion Report'!$D$5)),"",IF('Project Information'!$D$2="Yes",'Measure Input'!N9,OFFSET(Measure_List!$I$2,MATCH($B9,Measure_List!$A$3:$A$4629,FALSE),MATCH('Completion Report'!$D$5,Measure_List!$J$2:$BA$2,1))))</f>
        <v/>
      </c>
      <c r="AC9" s="313" t="str">
        <f aca="true" t="shared" si="9" ref="AC9:AC72">IF(ISBLANK($B9),"",IF(ISERROR(AI9/AJ9),0,AI9/AJ9))</f>
        <v/>
      </c>
      <c r="AD9" s="311" t="str">
        <f>IF(OR(ISBLANK('Completion Report'!$D$5),ISBLANK(B9)),"",AB9*AE9)</f>
        <v/>
      </c>
      <c r="AE9" s="663" t="str">
        <f>IF(ISBLANK($B9),"",G9*'Drop Downs'!$P$1)</f>
        <v/>
      </c>
      <c r="AF9" s="311" t="str">
        <f aca="true" t="shared" si="10" ref="AF9:AF72">IF(ISBLANK($B9),"",AL9*AE9)</f>
        <v/>
      </c>
      <c r="AG9" s="311" t="str">
        <f>IF(ISBLANK($B9),"",(-1)*PV('Drop Downs'!$P$2,$AU9,$I9))</f>
        <v/>
      </c>
      <c r="AH9" s="311" t="str">
        <f>IF(ISBLANK($B9),"",(-1)*PV('Drop Downs'!$P$2,AU9,$K9))</f>
        <v/>
      </c>
      <c r="AI9" s="311" t="str">
        <f t="shared" si="3"/>
        <v/>
      </c>
      <c r="AJ9" s="311" t="str">
        <f t="shared" si="4"/>
        <v/>
      </c>
      <c r="AK9" s="311" t="str">
        <f aca="true" t="shared" si="11" ref="AK9:AK72">IF(ISERROR(AL9),"",AL9*G9)</f>
        <v/>
      </c>
      <c r="AL9" s="322" t="e">
        <f ca="1">OFFSET(AvoidedCostTable!$A$1,AM9-1,AN9-1)</f>
        <v>#N/A</v>
      </c>
      <c r="AM9" s="323" t="e">
        <f ca="1">MATCH($AT9,AvoidedCostTable!$A$1:$A$405,FALSE)</f>
        <v>#N/A</v>
      </c>
      <c r="AN9" s="324" t="e">
        <f ca="1">MATCH(AU9&amp;AS9,AvoidedCostTable!$2:$2,FALSE)</f>
        <v>#N/A</v>
      </c>
      <c r="AO9" s="325" t="str">
        <f ca="1">IF(ISBLANK($B9),"",OFFSET(Measure_List!$A$2,$AV9,AO$5))</f>
        <v/>
      </c>
      <c r="AP9" s="326" t="str">
        <f ca="1">IF(ISBLANK($B9),"",OFFSET(Measure_List!$A$2,$AV9,AP$5))</f>
        <v/>
      </c>
      <c r="AQ9" s="326" t="str">
        <f ca="1">IF(ISBLANK($B9),"",OFFSET(Measure_List!$A$2,$AV9,AQ$5))</f>
        <v/>
      </c>
      <c r="AR9" s="326" t="str">
        <f ca="1">IF(ISBLANK($B9),"",OFFSET(Measure_List!$A$2,$AV9,AR$5))</f>
        <v/>
      </c>
      <c r="AS9" s="326" t="str">
        <f ca="1">IF(ISBLANK($B9),"",OFFSET(Measure_List!$A$2,$AV9,AS$5))</f>
        <v/>
      </c>
      <c r="AT9" s="326" t="str">
        <f ca="1">IF(ISBLANK($B9),"",OFFSET(Measure_List!$A$2,$AV9,AT$5))</f>
        <v/>
      </c>
      <c r="AU9" s="326" t="str">
        <f ca="1">IF(ISBLANK($B9),"",OFFSET(Measure_List!$A$2,$AV9,AU$5))</f>
        <v/>
      </c>
      <c r="AV9" s="283" t="str">
        <f>IF(ISBLANK($B9),"",MATCH($B9,Measure_List!$A$2:$A$4637,FALSE)-1)</f>
        <v/>
      </c>
      <c r="AW9" s="470" t="str">
        <f>IF(ISBLANK(B9),"",IF(ISERROR(MATCH($B9,Measure_List!$A$3:$A$4629,FALSE)),"Error",""))</f>
        <v/>
      </c>
      <c r="AX9" s="476" t="str">
        <f>IF(ISBLANK($B9),"",IF(AO9&lt;&gt;'Project Information'!$D$21,"Error",""))</f>
        <v/>
      </c>
      <c r="AY9" s="473" t="str">
        <f>IF(ISBLANK($B9),"",IF(AS9&lt;&gt;IF('Project Information'!$D$25="","",IF('Project Information'!$D$25="Retrofit","R","L")),"Error",""))</f>
        <v/>
      </c>
    </row>
    <row r="10" spans="1:51" ht="15.75" thickBot="1">
      <c r="A10" s="392" t="str">
        <f ca="1" t="shared" si="5"/>
        <v/>
      </c>
      <c r="B10" s="657"/>
      <c r="C10" s="238"/>
      <c r="D10" s="209"/>
      <c r="E10" s="209"/>
      <c r="F10" s="662"/>
      <c r="G10" s="662"/>
      <c r="H10" s="209"/>
      <c r="I10" s="209"/>
      <c r="J10" s="209"/>
      <c r="K10" s="209"/>
      <c r="L10" s="320" t="str">
        <f>IF(ISBLANK($B10),"",Proposal!$D$155)</f>
        <v/>
      </c>
      <c r="M10" s="321" t="str">
        <f>IF(AND('Project Information'!$D$27&lt;&gt;"",B10&lt;&gt;""),'Project Information'!$D$27,"")</f>
        <v/>
      </c>
      <c r="N10" s="311" t="str">
        <f ca="1">IF(OR(ISBLANK($B10),ISBLANK(Proposal!$D$7)),"",OFFSET(Measure_List!$I$2,MATCH($B10,Measure_List!$A$3:$A$4629,FALSE),IF(ISBLANK(Proposal!$C$204),MATCH(Proposal!$D$7,Measure_List!$J$2:$BA$2,1),MATCH(Proposal!$C$204,Measure_List!$J$2:$BA$2,1))))</f>
        <v/>
      </c>
      <c r="O10" s="312" t="str">
        <f t="shared" si="6"/>
        <v/>
      </c>
      <c r="P10" s="311" t="str">
        <f>IF(B10="","",IF(Proposal!$D$7&gt;0,N10*Q10,""))</f>
        <v/>
      </c>
      <c r="Q10" s="663" t="str">
        <f>IF(ISBLANK($B10),"",F10*'Drop Downs'!$P$1)</f>
        <v/>
      </c>
      <c r="R10" s="311" t="str">
        <f t="shared" si="0"/>
        <v/>
      </c>
      <c r="S10" s="311" t="str">
        <f>IF(ISBLANK($B10),"",(-1)*PV('Drop Downs'!$P$2,$AU10,$H10))</f>
        <v/>
      </c>
      <c r="T10" s="311" t="str">
        <f>IF(ISBLANK($B10),"",(-1)*PV('Drop Downs'!$P$2,$AU10,$J10))</f>
        <v/>
      </c>
      <c r="U10" s="311" t="str">
        <f t="shared" si="1"/>
        <v/>
      </c>
      <c r="V10" s="311" t="str">
        <f t="shared" si="2"/>
        <v/>
      </c>
      <c r="W10" s="311" t="str">
        <f ca="1" t="shared" si="7"/>
        <v/>
      </c>
      <c r="X10" s="322" t="e">
        <f ca="1">OFFSET(AvoidedCostTable!$A$1,Z10-1,AA10-1)</f>
        <v>#N/A</v>
      </c>
      <c r="Y10" s="315" t="str">
        <f t="shared" si="8"/>
        <v/>
      </c>
      <c r="Z10" s="323" t="e">
        <f ca="1">MATCH($AT10,AvoidedCostTable!$A$1:$A$405,FALSE)</f>
        <v>#N/A</v>
      </c>
      <c r="AA10" s="323" t="e">
        <f ca="1">MATCH(AU10&amp;AS10,AvoidedCostTable!$2:$2,FALSE)</f>
        <v>#N/A</v>
      </c>
      <c r="AB10" s="660" t="str">
        <f ca="1">IF(OR(ISBLANK($B10),ISBLANK('Completion Report'!$D$5)),"",IF('Project Information'!$D$2="Yes",'Measure Input'!N10,OFFSET(Measure_List!$I$2,MATCH($B10,Measure_List!$A$3:$A$4629,FALSE),MATCH('Completion Report'!$D$5,Measure_List!$J$2:$BA$2,1))))</f>
        <v/>
      </c>
      <c r="AC10" s="313" t="str">
        <f t="shared" si="9"/>
        <v/>
      </c>
      <c r="AD10" s="311" t="str">
        <f>IF(OR(ISBLANK('Completion Report'!$D$5),ISBLANK(B10)),"",AB10*AE10)</f>
        <v/>
      </c>
      <c r="AE10" s="313" t="str">
        <f>IF(ISBLANK($B10),"",G10*'Drop Downs'!$P$1)</f>
        <v/>
      </c>
      <c r="AF10" s="311" t="str">
        <f t="shared" si="10"/>
        <v/>
      </c>
      <c r="AG10" s="311" t="str">
        <f>IF(ISBLANK($B10),"",(-1)*PV('Drop Downs'!$P$2,$AU10,$I10))</f>
        <v/>
      </c>
      <c r="AH10" s="311" t="str">
        <f>IF(ISBLANK($B10),"",(-1)*PV('Drop Downs'!$P$2,AU10,$K10))</f>
        <v/>
      </c>
      <c r="AI10" s="311" t="str">
        <f t="shared" si="3"/>
        <v/>
      </c>
      <c r="AJ10" s="311" t="str">
        <f t="shared" si="4"/>
        <v/>
      </c>
      <c r="AK10" s="311" t="str">
        <f ca="1" t="shared" si="11"/>
        <v/>
      </c>
      <c r="AL10" s="322" t="e">
        <f ca="1">OFFSET(AvoidedCostTable!$A$1,AM10-1,AN10-1)</f>
        <v>#N/A</v>
      </c>
      <c r="AM10" s="323" t="e">
        <f ca="1">MATCH($AT10,AvoidedCostTable!$A$1:$A$405,FALSE)</f>
        <v>#N/A</v>
      </c>
      <c r="AN10" s="324" t="e">
        <f ca="1">MATCH(AU10&amp;AS10,AvoidedCostTable!$2:$2,FALSE)</f>
        <v>#N/A</v>
      </c>
      <c r="AO10" s="325" t="str">
        <f ca="1">IF(ISBLANK($B10),"",OFFSET(Measure_List!$A$2,$AV10,AO$5))</f>
        <v/>
      </c>
      <c r="AP10" s="326" t="str">
        <f ca="1">IF(ISBLANK($B10),"",OFFSET(Measure_List!$A$2,$AV10,AP$5))</f>
        <v/>
      </c>
      <c r="AQ10" s="326" t="str">
        <f ca="1">IF(ISBLANK($B10),"",OFFSET(Measure_List!$A$2,$AV10,AQ$5))</f>
        <v/>
      </c>
      <c r="AR10" s="326" t="str">
        <f ca="1">IF(ISBLANK($B10),"",OFFSET(Measure_List!$A$2,$AV10,AR$5))</f>
        <v/>
      </c>
      <c r="AS10" s="326" t="str">
        <f ca="1">IF(ISBLANK($B10),"",OFFSET(Measure_List!$A$2,$AV10,AS$5))</f>
        <v/>
      </c>
      <c r="AT10" s="326" t="str">
        <f ca="1">IF(ISBLANK($B10),"",OFFSET(Measure_List!$A$2,$AV10,AT$5))</f>
        <v/>
      </c>
      <c r="AU10" s="326" t="str">
        <f ca="1">IF(ISBLANK($B10),"",OFFSET(Measure_List!$A$2,$AV10,AU$5))</f>
        <v/>
      </c>
      <c r="AV10" s="283" t="str">
        <f>IF(ISBLANK($B10),"",MATCH($B10,Measure_List!$A$2:$A$4637,FALSE)-1)</f>
        <v/>
      </c>
      <c r="AW10" s="470" t="str">
        <f>IF(ISBLANK(B10),"",IF(ISERROR(MATCH($B10,Measure_List!$A$3:$A$4629,FALSE)),"Error",""))</f>
        <v/>
      </c>
      <c r="AX10" s="476" t="str">
        <f>IF(ISBLANK($B10),"",IF(AO10&lt;&gt;'Project Information'!$D$21,"Error",""))</f>
        <v/>
      </c>
      <c r="AY10" s="473" t="str">
        <f>IF(ISBLANK($B10),"",IF(AS10&lt;&gt;IF('Project Information'!$D$25="","",IF('Project Information'!$D$25="Retrofit","R","L")),"Error",""))</f>
        <v/>
      </c>
    </row>
    <row r="11" spans="1:51" ht="15.75" thickBot="1">
      <c r="A11" s="392" t="str">
        <f ca="1" t="shared" si="5"/>
        <v/>
      </c>
      <c r="B11" s="657"/>
      <c r="C11" s="238"/>
      <c r="D11" s="209"/>
      <c r="E11" s="209"/>
      <c r="F11" s="662"/>
      <c r="G11" s="662"/>
      <c r="H11" s="209"/>
      <c r="I11" s="209"/>
      <c r="J11" s="209"/>
      <c r="K11" s="209"/>
      <c r="L11" s="320" t="str">
        <f>IF(ISBLANK($B11),"",Proposal!$D$155)</f>
        <v/>
      </c>
      <c r="M11" s="321" t="str">
        <f>IF(AND('Project Information'!$D$27&lt;&gt;"",B11&lt;&gt;""),'Project Information'!$D$27,"")</f>
        <v/>
      </c>
      <c r="N11" s="311" t="str">
        <f ca="1">IF(OR(ISBLANK($B11),ISBLANK(Proposal!$D$7)),"",OFFSET(Measure_List!$I$2,MATCH($B11,Measure_List!$A$3:$A$4629,FALSE),IF(ISBLANK(Proposal!$C$204),MATCH(Proposal!$D$7,Measure_List!$J$2:$BA$2,1),MATCH(Proposal!$C$204,Measure_List!$J$2:$BA$2,1))))</f>
        <v/>
      </c>
      <c r="O11" s="312" t="str">
        <f t="shared" si="6"/>
        <v/>
      </c>
      <c r="P11" s="311" t="str">
        <f>IF(B11="","",IF(Proposal!$D$7&gt;0,N11*Q11,""))</f>
        <v/>
      </c>
      <c r="Q11" s="663" t="str">
        <f>IF(ISBLANK($B11),"",F11*'Drop Downs'!$P$1)</f>
        <v/>
      </c>
      <c r="R11" s="311" t="str">
        <f t="shared" si="0"/>
        <v/>
      </c>
      <c r="S11" s="311" t="str">
        <f>IF(ISBLANK($B11),"",(-1)*PV('Drop Downs'!$P$2,$AU11,$H11))</f>
        <v/>
      </c>
      <c r="T11" s="311" t="str">
        <f>IF(ISBLANK($B11),"",(-1)*PV('Drop Downs'!$P$2,$AU11,$J11))</f>
        <v/>
      </c>
      <c r="U11" s="311" t="str">
        <f t="shared" si="1"/>
        <v/>
      </c>
      <c r="V11" s="311" t="str">
        <f t="shared" si="2"/>
        <v/>
      </c>
      <c r="W11" s="311" t="str">
        <f ca="1" t="shared" si="7"/>
        <v/>
      </c>
      <c r="X11" s="322" t="e">
        <f ca="1">OFFSET(AvoidedCostTable!$A$1,Z11-1,AA11-1)</f>
        <v>#N/A</v>
      </c>
      <c r="Y11" s="315" t="str">
        <f t="shared" si="8"/>
        <v/>
      </c>
      <c r="Z11" s="323" t="e">
        <f ca="1">MATCH($AT11,AvoidedCostTable!$A$1:$A$405,FALSE)</f>
        <v>#N/A</v>
      </c>
      <c r="AA11" s="323" t="e">
        <f ca="1">MATCH(AU11&amp;AS11,AvoidedCostTable!$2:$2,FALSE)</f>
        <v>#N/A</v>
      </c>
      <c r="AB11" s="660" t="str">
        <f ca="1">IF(OR(ISBLANK($B11),ISBLANK('Completion Report'!$D$5)),"",IF('Project Information'!$D$2="Yes",'Measure Input'!N11,OFFSET(Measure_List!$I$2,MATCH($B11,Measure_List!$A$3:$A$4629,FALSE),MATCH('Completion Report'!$D$5,Measure_List!$J$2:$BA$2,1))))</f>
        <v/>
      </c>
      <c r="AC11" s="313" t="str">
        <f t="shared" si="9"/>
        <v/>
      </c>
      <c r="AD11" s="311" t="str">
        <f>IF(OR(ISBLANK('Completion Report'!$D$5),ISBLANK(B11)),"",AB11*AE11)</f>
        <v/>
      </c>
      <c r="AE11" s="313" t="str">
        <f>IF(ISBLANK($B11),"",G11*'Drop Downs'!$P$1)</f>
        <v/>
      </c>
      <c r="AF11" s="311" t="str">
        <f t="shared" si="10"/>
        <v/>
      </c>
      <c r="AG11" s="311" t="str">
        <f>IF(ISBLANK($B11),"",(-1)*PV('Drop Downs'!$P$2,$AU11,$I11))</f>
        <v/>
      </c>
      <c r="AH11" s="311" t="str">
        <f>IF(ISBLANK($B11),"",(-1)*PV('Drop Downs'!$P$2,AU11,$K11))</f>
        <v/>
      </c>
      <c r="AI11" s="311" t="str">
        <f t="shared" si="3"/>
        <v/>
      </c>
      <c r="AJ11" s="311" t="str">
        <f t="shared" si="4"/>
        <v/>
      </c>
      <c r="AK11" s="311" t="str">
        <f ca="1" t="shared" si="11"/>
        <v/>
      </c>
      <c r="AL11" s="322" t="e">
        <f ca="1">OFFSET(AvoidedCostTable!$A$1,AM11-1,AN11-1)</f>
        <v>#N/A</v>
      </c>
      <c r="AM11" s="323" t="e">
        <f ca="1">MATCH($AT11,AvoidedCostTable!$A$1:$A$405,FALSE)</f>
        <v>#N/A</v>
      </c>
      <c r="AN11" s="324" t="e">
        <f ca="1">MATCH(AU11&amp;AS11,AvoidedCostTable!$2:$2,FALSE)</f>
        <v>#N/A</v>
      </c>
      <c r="AO11" s="325" t="str">
        <f ca="1">IF(ISBLANK($B11),"",OFFSET(Measure_List!$A$2,$AV11,AO$5))</f>
        <v/>
      </c>
      <c r="AP11" s="326" t="str">
        <f ca="1">IF(ISBLANK($B11),"",OFFSET(Measure_List!$A$2,$AV11,AP$5))</f>
        <v/>
      </c>
      <c r="AQ11" s="326" t="str">
        <f ca="1">IF(ISBLANK($B11),"",OFFSET(Measure_List!$A$2,$AV11,AQ$5))</f>
        <v/>
      </c>
      <c r="AR11" s="326" t="str">
        <f ca="1">IF(ISBLANK($B11),"",OFFSET(Measure_List!$A$2,$AV11,AR$5))</f>
        <v/>
      </c>
      <c r="AS11" s="326" t="str">
        <f ca="1">IF(ISBLANK($B11),"",OFFSET(Measure_List!$A$2,$AV11,AS$5))</f>
        <v/>
      </c>
      <c r="AT11" s="326" t="str">
        <f ca="1">IF(ISBLANK($B11),"",OFFSET(Measure_List!$A$2,$AV11,AT$5))</f>
        <v/>
      </c>
      <c r="AU11" s="326" t="str">
        <f ca="1">IF(ISBLANK($B11),"",OFFSET(Measure_List!$A$2,$AV11,AU$5))</f>
        <v/>
      </c>
      <c r="AV11" s="283" t="str">
        <f>IF(ISBLANK($B11),"",MATCH($B11,Measure_List!$A$2:$A$4637,FALSE)-1)</f>
        <v/>
      </c>
      <c r="AW11" s="470" t="str">
        <f>IF(ISBLANK(B11),"",IF(ISERROR(MATCH($B11,Measure_List!$A$3:$A$4629,FALSE)),"Error",""))</f>
        <v/>
      </c>
      <c r="AX11" s="476" t="str">
        <f>IF(ISBLANK($B11),"",IF(AO11&lt;&gt;'Project Information'!$D$21,"Error",""))</f>
        <v/>
      </c>
      <c r="AY11" s="473" t="str">
        <f>IF(ISBLANK($B11),"",IF(AS11&lt;&gt;IF('Project Information'!$D$25="","",IF('Project Information'!$D$25="Retrofit","R","L")),"Error",""))</f>
        <v/>
      </c>
    </row>
    <row r="12" spans="1:51" ht="15.75" thickBot="1">
      <c r="A12" s="392" t="str">
        <f ca="1" t="shared" si="5"/>
        <v/>
      </c>
      <c r="B12" s="657"/>
      <c r="C12" s="238"/>
      <c r="D12" s="209"/>
      <c r="E12" s="209"/>
      <c r="F12" s="662"/>
      <c r="G12" s="662"/>
      <c r="H12" s="209"/>
      <c r="I12" s="209"/>
      <c r="J12" s="209"/>
      <c r="K12" s="209"/>
      <c r="L12" s="320" t="str">
        <f>IF(ISBLANK($B12),"",Proposal!$D$155)</f>
        <v/>
      </c>
      <c r="M12" s="321" t="str">
        <f>IF(AND('Project Information'!$D$27&lt;&gt;"",B12&lt;&gt;""),'Project Information'!$D$27,"")</f>
        <v/>
      </c>
      <c r="N12" s="311" t="str">
        <f ca="1">IF(OR(ISBLANK($B12),ISBLANK(Proposal!$D$7)),"",OFFSET(Measure_List!$I$2,MATCH($B12,Measure_List!$A$3:$A$4629,FALSE),IF(ISBLANK(Proposal!$C$204),MATCH(Proposal!$D$7,Measure_List!$J$2:$BA$2,1),MATCH(Proposal!$C$204,Measure_List!$J$2:$BA$2,1))))</f>
        <v/>
      </c>
      <c r="O12" s="312" t="str">
        <f t="shared" si="6"/>
        <v/>
      </c>
      <c r="P12" s="311" t="str">
        <f>IF(B12="","",IF(Proposal!$D$7&gt;0,N12*Q12,""))</f>
        <v/>
      </c>
      <c r="Q12" s="663" t="str">
        <f>IF(ISBLANK($B12),"",F12*'Drop Downs'!$P$1)</f>
        <v/>
      </c>
      <c r="R12" s="311" t="str">
        <f t="shared" si="0"/>
        <v/>
      </c>
      <c r="S12" s="311" t="str">
        <f>IF(ISBLANK($B12),"",(-1)*PV('Drop Downs'!$P$2,$AU12,$H12))</f>
        <v/>
      </c>
      <c r="T12" s="311" t="str">
        <f>IF(ISBLANK($B12),"",(-1)*PV('Drop Downs'!$P$2,$AU12,$J12))</f>
        <v/>
      </c>
      <c r="U12" s="311" t="str">
        <f t="shared" si="1"/>
        <v/>
      </c>
      <c r="V12" s="311" t="str">
        <f t="shared" si="2"/>
        <v/>
      </c>
      <c r="W12" s="311" t="str">
        <f ca="1" t="shared" si="7"/>
        <v/>
      </c>
      <c r="X12" s="322" t="e">
        <f ca="1">OFFSET(AvoidedCostTable!$A$1,Z12-1,AA12-1)</f>
        <v>#N/A</v>
      </c>
      <c r="Y12" s="315" t="str">
        <f t="shared" si="8"/>
        <v/>
      </c>
      <c r="Z12" s="323" t="e">
        <f ca="1">MATCH($AT12,AvoidedCostTable!$A$1:$A$405,FALSE)</f>
        <v>#N/A</v>
      </c>
      <c r="AA12" s="323" t="e">
        <f ca="1">MATCH(AU12&amp;AS12,AvoidedCostTable!$2:$2,FALSE)</f>
        <v>#N/A</v>
      </c>
      <c r="AB12" s="660" t="str">
        <f ca="1">IF(OR(ISBLANK($B12),ISBLANK('Completion Report'!$D$5)),"",IF('Project Information'!$D$2="Yes",'Measure Input'!N12,OFFSET(Measure_List!$I$2,MATCH($B12,Measure_List!$A$3:$A$4629,FALSE),MATCH('Completion Report'!$D$5,Measure_List!$J$2:$BA$2,1))))</f>
        <v/>
      </c>
      <c r="AC12" s="313" t="str">
        <f t="shared" si="9"/>
        <v/>
      </c>
      <c r="AD12" s="311" t="str">
        <f>IF(OR(ISBLANK('Completion Report'!$D$5),ISBLANK(B12)),"",AB12*AE12)</f>
        <v/>
      </c>
      <c r="AE12" s="313" t="str">
        <f>IF(ISBLANK($B12),"",G12*'Drop Downs'!$P$1)</f>
        <v/>
      </c>
      <c r="AF12" s="311" t="str">
        <f t="shared" si="10"/>
        <v/>
      </c>
      <c r="AG12" s="311" t="str">
        <f>IF(ISBLANK($B12),"",(-1)*PV('Drop Downs'!$P$2,$AU12,$I12))</f>
        <v/>
      </c>
      <c r="AH12" s="311" t="str">
        <f>IF(ISBLANK($B12),"",(-1)*PV('Drop Downs'!$P$2,AU12,$K12))</f>
        <v/>
      </c>
      <c r="AI12" s="311" t="str">
        <f t="shared" si="3"/>
        <v/>
      </c>
      <c r="AJ12" s="311" t="str">
        <f t="shared" si="4"/>
        <v/>
      </c>
      <c r="AK12" s="311" t="str">
        <f ca="1" t="shared" si="11"/>
        <v/>
      </c>
      <c r="AL12" s="322" t="e">
        <f ca="1">OFFSET(AvoidedCostTable!$A$1,AM12-1,AN12-1)</f>
        <v>#N/A</v>
      </c>
      <c r="AM12" s="323" t="e">
        <f ca="1">MATCH($AT12,AvoidedCostTable!$A$1:$A$405,FALSE)</f>
        <v>#N/A</v>
      </c>
      <c r="AN12" s="324" t="e">
        <f ca="1">MATCH(AU12&amp;AS12,AvoidedCostTable!$2:$2,FALSE)</f>
        <v>#N/A</v>
      </c>
      <c r="AO12" s="325" t="str">
        <f ca="1">IF(ISBLANK($B12),"",OFFSET(Measure_List!$A$2,$AV12,AO$5))</f>
        <v/>
      </c>
      <c r="AP12" s="326" t="str">
        <f ca="1">IF(ISBLANK($B12),"",OFFSET(Measure_List!$A$2,$AV12,AP$5))</f>
        <v/>
      </c>
      <c r="AQ12" s="326" t="str">
        <f ca="1">IF(ISBLANK($B12),"",OFFSET(Measure_List!$A$2,$AV12,AQ$5))</f>
        <v/>
      </c>
      <c r="AR12" s="326" t="str">
        <f ca="1">IF(ISBLANK($B12),"",OFFSET(Measure_List!$A$2,$AV12,AR$5))</f>
        <v/>
      </c>
      <c r="AS12" s="326" t="str">
        <f ca="1">IF(ISBLANK($B12),"",OFFSET(Measure_List!$A$2,$AV12,AS$5))</f>
        <v/>
      </c>
      <c r="AT12" s="326" t="str">
        <f ca="1">IF(ISBLANK($B12),"",OFFSET(Measure_List!$A$2,$AV12,AT$5))</f>
        <v/>
      </c>
      <c r="AU12" s="326" t="str">
        <f ca="1">IF(ISBLANK($B12),"",OFFSET(Measure_List!$A$2,$AV12,AU$5))</f>
        <v/>
      </c>
      <c r="AV12" s="283" t="str">
        <f>IF(ISBLANK($B12),"",MATCH($B12,Measure_List!$A$2:$A$4637,FALSE)-1)</f>
        <v/>
      </c>
      <c r="AW12" s="470" t="str">
        <f>IF(ISBLANK(B12),"",IF(ISERROR(MATCH($B12,Measure_List!$A$3:$A$4629,FALSE)),"Error",""))</f>
        <v/>
      </c>
      <c r="AX12" s="476" t="str">
        <f>IF(ISBLANK($B12),"",IF(AO12&lt;&gt;'Project Information'!$D$21,"Error",""))</f>
        <v/>
      </c>
      <c r="AY12" s="473" t="str">
        <f>IF(ISBLANK($B12),"",IF(AS12&lt;&gt;IF('Project Information'!$D$25="","",IF('Project Information'!$D$25="Retrofit","R","L")),"Error",""))</f>
        <v/>
      </c>
    </row>
    <row r="13" spans="1:51" ht="15.75" thickBot="1">
      <c r="A13" s="392" t="str">
        <f ca="1" t="shared" si="5"/>
        <v/>
      </c>
      <c r="B13" s="657"/>
      <c r="C13" s="238"/>
      <c r="D13" s="209"/>
      <c r="E13" s="209"/>
      <c r="F13" s="662"/>
      <c r="G13" s="662"/>
      <c r="H13" s="209"/>
      <c r="I13" s="209"/>
      <c r="J13" s="209"/>
      <c r="K13" s="209"/>
      <c r="L13" s="320" t="str">
        <f>IF(ISBLANK($B13),"",Proposal!$D$155)</f>
        <v/>
      </c>
      <c r="M13" s="321" t="str">
        <f>IF(AND('Project Information'!$D$27&lt;&gt;"",B13&lt;&gt;""),'Project Information'!$D$27,"")</f>
        <v/>
      </c>
      <c r="N13" s="311" t="str">
        <f ca="1">IF(OR(ISBLANK($B13),ISBLANK(Proposal!$D$7)),"",OFFSET(Measure_List!$I$2,MATCH($B13,Measure_List!$A$3:$A$4629,FALSE),IF(ISBLANK(Proposal!$C$204),MATCH(Proposal!$D$7,Measure_List!$J$2:$BA$2,1),MATCH(Proposal!$C$204,Measure_List!$J$2:$BA$2,1))))</f>
        <v/>
      </c>
      <c r="O13" s="312" t="str">
        <f t="shared" si="6"/>
        <v/>
      </c>
      <c r="P13" s="311" t="str">
        <f>IF(B13="","",IF(Proposal!$D$7&gt;0,N13*Q13,""))</f>
        <v/>
      </c>
      <c r="Q13" s="663" t="str">
        <f>IF(ISBLANK($B13),"",F13*'Drop Downs'!$P$1)</f>
        <v/>
      </c>
      <c r="R13" s="311" t="str">
        <f t="shared" si="0"/>
        <v/>
      </c>
      <c r="S13" s="311" t="str">
        <f>IF(ISBLANK($B13),"",(-1)*PV('Drop Downs'!$P$2,$AU13,$H13))</f>
        <v/>
      </c>
      <c r="T13" s="311" t="str">
        <f>IF(ISBLANK($B13),"",(-1)*PV('Drop Downs'!$P$2,$AU13,$J13))</f>
        <v/>
      </c>
      <c r="U13" s="311" t="str">
        <f t="shared" si="1"/>
        <v/>
      </c>
      <c r="V13" s="311" t="str">
        <f t="shared" si="2"/>
        <v/>
      </c>
      <c r="W13" s="311" t="str">
        <f ca="1" t="shared" si="7"/>
        <v/>
      </c>
      <c r="X13" s="322" t="e">
        <f ca="1">OFFSET(AvoidedCostTable!$A$1,Z13-1,AA13-1)</f>
        <v>#N/A</v>
      </c>
      <c r="Y13" s="315" t="str">
        <f t="shared" si="8"/>
        <v/>
      </c>
      <c r="Z13" s="323" t="e">
        <f ca="1">MATCH($AT13,AvoidedCostTable!$A$1:$A$405,FALSE)</f>
        <v>#N/A</v>
      </c>
      <c r="AA13" s="323" t="e">
        <f ca="1">MATCH(AU13&amp;AS13,AvoidedCostTable!$2:$2,FALSE)</f>
        <v>#N/A</v>
      </c>
      <c r="AB13" s="660" t="str">
        <f ca="1">IF(OR(ISBLANK($B13),ISBLANK('Completion Report'!$D$5)),"",IF('Project Information'!$D$2="Yes",'Measure Input'!N13,OFFSET(Measure_List!$I$2,MATCH($B13,Measure_List!$A$3:$A$4629,FALSE),MATCH('Completion Report'!$D$5,Measure_List!$J$2:$BA$2,1))))</f>
        <v/>
      </c>
      <c r="AC13" s="313" t="str">
        <f t="shared" si="9"/>
        <v/>
      </c>
      <c r="AD13" s="311" t="str">
        <f>IF(OR(ISBLANK('Completion Report'!$D$5),ISBLANK(B13)),"",AB13*AE13)</f>
        <v/>
      </c>
      <c r="AE13" s="313" t="str">
        <f>IF(ISBLANK($B13),"",G13*'Drop Downs'!$P$1)</f>
        <v/>
      </c>
      <c r="AF13" s="311" t="str">
        <f t="shared" si="10"/>
        <v/>
      </c>
      <c r="AG13" s="311" t="str">
        <f>IF(ISBLANK($B13),"",(-1)*PV('Drop Downs'!$P$2,$AU13,$I13))</f>
        <v/>
      </c>
      <c r="AH13" s="311" t="str">
        <f>IF(ISBLANK($B13),"",(-1)*PV('Drop Downs'!$P$2,AU13,$K13))</f>
        <v/>
      </c>
      <c r="AI13" s="311" t="str">
        <f t="shared" si="3"/>
        <v/>
      </c>
      <c r="AJ13" s="311" t="str">
        <f t="shared" si="4"/>
        <v/>
      </c>
      <c r="AK13" s="311" t="str">
        <f ca="1" t="shared" si="11"/>
        <v/>
      </c>
      <c r="AL13" s="322" t="e">
        <f ca="1">OFFSET(AvoidedCostTable!$A$1,AM13-1,AN13-1)</f>
        <v>#N/A</v>
      </c>
      <c r="AM13" s="323" t="e">
        <f ca="1">MATCH($AT13,AvoidedCostTable!$A$1:$A$405,FALSE)</f>
        <v>#N/A</v>
      </c>
      <c r="AN13" s="324" t="e">
        <f ca="1">MATCH(AU13&amp;AS13,AvoidedCostTable!$2:$2,FALSE)</f>
        <v>#N/A</v>
      </c>
      <c r="AO13" s="325" t="str">
        <f ca="1">IF(ISBLANK($B13),"",OFFSET(Measure_List!$A$2,$AV13,AO$5))</f>
        <v/>
      </c>
      <c r="AP13" s="326" t="str">
        <f ca="1">IF(ISBLANK($B13),"",OFFSET(Measure_List!$A$2,$AV13,AP$5))</f>
        <v/>
      </c>
      <c r="AQ13" s="326" t="str">
        <f ca="1">IF(ISBLANK($B13),"",OFFSET(Measure_List!$A$2,$AV13,AQ$5))</f>
        <v/>
      </c>
      <c r="AR13" s="326" t="str">
        <f ca="1">IF(ISBLANK($B13),"",OFFSET(Measure_List!$A$2,$AV13,AR$5))</f>
        <v/>
      </c>
      <c r="AS13" s="326" t="str">
        <f ca="1">IF(ISBLANK($B13),"",OFFSET(Measure_List!$A$2,$AV13,AS$5))</f>
        <v/>
      </c>
      <c r="AT13" s="326" t="str">
        <f ca="1">IF(ISBLANK($B13),"",OFFSET(Measure_List!$A$2,$AV13,AT$5))</f>
        <v/>
      </c>
      <c r="AU13" s="326" t="str">
        <f ca="1">IF(ISBLANK($B13),"",OFFSET(Measure_List!$A$2,$AV13,AU$5))</f>
        <v/>
      </c>
      <c r="AV13" s="283" t="str">
        <f>IF(ISBLANK($B13),"",MATCH($B13,Measure_List!$A$2:$A$4637,FALSE)-1)</f>
        <v/>
      </c>
      <c r="AW13" s="470" t="str">
        <f>IF(ISBLANK(B13),"",IF(ISERROR(MATCH($B13,Measure_List!$A$3:$A$4629,FALSE)),"Error",""))</f>
        <v/>
      </c>
      <c r="AX13" s="476" t="str">
        <f>IF(ISBLANK($B13),"",IF(AO13&lt;&gt;'Project Information'!$D$21,"Error",""))</f>
        <v/>
      </c>
      <c r="AY13" s="473" t="str">
        <f>IF(ISBLANK($B13),"",IF(AS13&lt;&gt;IF('Project Information'!$D$25="","",IF('Project Information'!$D$25="Retrofit","R","L")),"Error",""))</f>
        <v/>
      </c>
    </row>
    <row r="14" spans="1:51" ht="15.75" thickBot="1">
      <c r="A14" s="392" t="str">
        <f ca="1" t="shared" si="5"/>
        <v/>
      </c>
      <c r="B14" s="657"/>
      <c r="C14" s="238"/>
      <c r="D14" s="209"/>
      <c r="E14" s="209"/>
      <c r="F14" s="662"/>
      <c r="G14" s="662"/>
      <c r="H14" s="209"/>
      <c r="I14" s="209"/>
      <c r="J14" s="209"/>
      <c r="K14" s="209"/>
      <c r="L14" s="320" t="str">
        <f>IF(ISBLANK($B14),"",Proposal!$D$155)</f>
        <v/>
      </c>
      <c r="M14" s="321" t="str">
        <f>IF(AND('Project Information'!$D$27&lt;&gt;"",B14&lt;&gt;""),'Project Information'!$D$27,"")</f>
        <v/>
      </c>
      <c r="N14" s="311" t="str">
        <f ca="1">IF(OR(ISBLANK($B14),ISBLANK(Proposal!$D$7)),"",OFFSET(Measure_List!$I$2,MATCH($B14,Measure_List!$A$3:$A$4629,FALSE),IF(ISBLANK(Proposal!$C$204),MATCH(Proposal!$D$7,Measure_List!$J$2:$BA$2,1),MATCH(Proposal!$C$204,Measure_List!$J$2:$BA$2,1))))</f>
        <v/>
      </c>
      <c r="O14" s="312" t="str">
        <f t="shared" si="6"/>
        <v/>
      </c>
      <c r="P14" s="311" t="str">
        <f>IF(B14="","",IF(Proposal!$D$7&gt;0,N14*Q14,""))</f>
        <v/>
      </c>
      <c r="Q14" s="663" t="str">
        <f>IF(ISBLANK($B14),"",F14*'Drop Downs'!$P$1)</f>
        <v/>
      </c>
      <c r="R14" s="311" t="str">
        <f t="shared" si="0"/>
        <v/>
      </c>
      <c r="S14" s="311" t="str">
        <f>IF(ISBLANK($B14),"",(-1)*PV('Drop Downs'!$P$2,$AU14,$H14))</f>
        <v/>
      </c>
      <c r="T14" s="311" t="str">
        <f>IF(ISBLANK($B14),"",(-1)*PV('Drop Downs'!$P$2,$AU14,$J14))</f>
        <v/>
      </c>
      <c r="U14" s="311" t="str">
        <f t="shared" si="1"/>
        <v/>
      </c>
      <c r="V14" s="311" t="str">
        <f t="shared" si="2"/>
        <v/>
      </c>
      <c r="W14" s="311" t="str">
        <f ca="1" t="shared" si="7"/>
        <v/>
      </c>
      <c r="X14" s="322" t="e">
        <f ca="1">OFFSET(AvoidedCostTable!$A$1,Z14-1,AA14-1)</f>
        <v>#N/A</v>
      </c>
      <c r="Y14" s="315" t="str">
        <f t="shared" si="8"/>
        <v/>
      </c>
      <c r="Z14" s="323" t="e">
        <f ca="1">MATCH($AT14,AvoidedCostTable!$A$1:$A$405,FALSE)</f>
        <v>#N/A</v>
      </c>
      <c r="AA14" s="323" t="e">
        <f ca="1">MATCH(AU14&amp;AS14,AvoidedCostTable!$2:$2,FALSE)</f>
        <v>#N/A</v>
      </c>
      <c r="AB14" s="660" t="str">
        <f ca="1">IF(OR(ISBLANK($B14),ISBLANK('Completion Report'!$D$5)),"",IF('Project Information'!$D$2="Yes",'Measure Input'!N14,OFFSET(Measure_List!$I$2,MATCH($B14,Measure_List!$A$3:$A$4629,FALSE),MATCH('Completion Report'!$D$5,Measure_List!$J$2:$BA$2,1))))</f>
        <v/>
      </c>
      <c r="AC14" s="313" t="str">
        <f t="shared" si="9"/>
        <v/>
      </c>
      <c r="AD14" s="311" t="str">
        <f>IF(OR(ISBLANK('Completion Report'!$D$5),ISBLANK(B14)),"",AB14*AE14)</f>
        <v/>
      </c>
      <c r="AE14" s="313" t="str">
        <f>IF(ISBLANK($B14),"",G14*'Drop Downs'!$P$1)</f>
        <v/>
      </c>
      <c r="AF14" s="311" t="str">
        <f t="shared" si="10"/>
        <v/>
      </c>
      <c r="AG14" s="311" t="str">
        <f>IF(ISBLANK($B14),"",(-1)*PV('Drop Downs'!$P$2,$AU14,$I14))</f>
        <v/>
      </c>
      <c r="AH14" s="311" t="str">
        <f>IF(ISBLANK($B14),"",(-1)*PV('Drop Downs'!$P$2,AU14,$K14))</f>
        <v/>
      </c>
      <c r="AI14" s="311" t="str">
        <f t="shared" si="3"/>
        <v/>
      </c>
      <c r="AJ14" s="311" t="str">
        <f t="shared" si="4"/>
        <v/>
      </c>
      <c r="AK14" s="311" t="str">
        <f ca="1" t="shared" si="11"/>
        <v/>
      </c>
      <c r="AL14" s="322" t="e">
        <f ca="1">OFFSET(AvoidedCostTable!$A$1,AM14-1,AN14-1)</f>
        <v>#N/A</v>
      </c>
      <c r="AM14" s="323" t="e">
        <f ca="1">MATCH($AT14,AvoidedCostTable!$A$1:$A$405,FALSE)</f>
        <v>#N/A</v>
      </c>
      <c r="AN14" s="324" t="e">
        <f ca="1">MATCH(AU14&amp;AS14,AvoidedCostTable!$2:$2,FALSE)</f>
        <v>#N/A</v>
      </c>
      <c r="AO14" s="325" t="str">
        <f ca="1">IF(ISBLANK($B14),"",OFFSET(Measure_List!$A$2,$AV14,AO$5))</f>
        <v/>
      </c>
      <c r="AP14" s="326" t="str">
        <f ca="1">IF(ISBLANK($B14),"",OFFSET(Measure_List!$A$2,$AV14,AP$5))</f>
        <v/>
      </c>
      <c r="AQ14" s="326" t="str">
        <f ca="1">IF(ISBLANK($B14),"",OFFSET(Measure_List!$A$2,$AV14,AQ$5))</f>
        <v/>
      </c>
      <c r="AR14" s="326" t="str">
        <f ca="1">IF(ISBLANK($B14),"",OFFSET(Measure_List!$A$2,$AV14,AR$5))</f>
        <v/>
      </c>
      <c r="AS14" s="326" t="str">
        <f ca="1">IF(ISBLANK($B14),"",OFFSET(Measure_List!$A$2,$AV14,AS$5))</f>
        <v/>
      </c>
      <c r="AT14" s="326" t="str">
        <f ca="1">IF(ISBLANK($B14),"",OFFSET(Measure_List!$A$2,$AV14,AT$5))</f>
        <v/>
      </c>
      <c r="AU14" s="326" t="str">
        <f ca="1">IF(ISBLANK($B14),"",OFFSET(Measure_List!$A$2,$AV14,AU$5))</f>
        <v/>
      </c>
      <c r="AV14" s="283" t="str">
        <f>IF(ISBLANK($B14),"",MATCH($B14,Measure_List!$A$2:$A$4637,FALSE)-1)</f>
        <v/>
      </c>
      <c r="AW14" s="470" t="str">
        <f>IF(ISBLANK(B14),"",IF(ISERROR(MATCH($B14,Measure_List!$A$3:$A$4629,FALSE)),"Error",""))</f>
        <v/>
      </c>
      <c r="AX14" s="476" t="str">
        <f>IF(ISBLANK($B14),"",IF(AO14&lt;&gt;'Project Information'!$D$21,"Error",""))</f>
        <v/>
      </c>
      <c r="AY14" s="473" t="str">
        <f>IF(ISBLANK($B14),"",IF(AS14&lt;&gt;IF('Project Information'!$D$25="","",IF('Project Information'!$D$25="Retrofit","R","L")),"Error",""))</f>
        <v/>
      </c>
    </row>
    <row r="15" spans="1:51" ht="15.75" thickBot="1">
      <c r="A15" s="392" t="str">
        <f ca="1" t="shared" si="5"/>
        <v/>
      </c>
      <c r="B15" s="657"/>
      <c r="C15" s="238"/>
      <c r="D15" s="209"/>
      <c r="E15" s="209"/>
      <c r="F15" s="662"/>
      <c r="G15" s="662"/>
      <c r="H15" s="209"/>
      <c r="I15" s="209"/>
      <c r="J15" s="209"/>
      <c r="K15" s="209"/>
      <c r="L15" s="320" t="str">
        <f>IF(ISBLANK($B15),"",Proposal!$D$155)</f>
        <v/>
      </c>
      <c r="M15" s="321" t="str">
        <f>IF(AND('Project Information'!$D$27&lt;&gt;"",B15&lt;&gt;""),'Project Information'!$D$27,"")</f>
        <v/>
      </c>
      <c r="N15" s="311" t="str">
        <f ca="1">IF(OR(ISBLANK($B15),ISBLANK(Proposal!$D$7)),"",OFFSET(Measure_List!$I$2,MATCH($B15,Measure_List!$A$3:$A$4629,FALSE),IF(ISBLANK(Proposal!$C$204),MATCH(Proposal!$D$7,Measure_List!$J$2:$BA$2,1),MATCH(Proposal!$C$204,Measure_List!$J$2:$BA$2,1))))</f>
        <v/>
      </c>
      <c r="O15" s="312" t="str">
        <f t="shared" si="6"/>
        <v/>
      </c>
      <c r="P15" s="311" t="str">
        <f>IF(B15="","",IF(Proposal!$D$7&gt;0,N15*Q15,""))</f>
        <v/>
      </c>
      <c r="Q15" s="663" t="str">
        <f>IF(ISBLANK($B15),"",F15*'Drop Downs'!$P$1)</f>
        <v/>
      </c>
      <c r="R15" s="311" t="str">
        <f t="shared" si="0"/>
        <v/>
      </c>
      <c r="S15" s="311" t="str">
        <f>IF(ISBLANK($B15),"",(-1)*PV('Drop Downs'!$P$2,$AU15,$H15))</f>
        <v/>
      </c>
      <c r="T15" s="311" t="str">
        <f>IF(ISBLANK($B15),"",(-1)*PV('Drop Downs'!$P$2,$AU15,$J15))</f>
        <v/>
      </c>
      <c r="U15" s="311" t="str">
        <f t="shared" si="1"/>
        <v/>
      </c>
      <c r="V15" s="311" t="str">
        <f t="shared" si="2"/>
        <v/>
      </c>
      <c r="W15" s="311" t="str">
        <f ca="1" t="shared" si="7"/>
        <v/>
      </c>
      <c r="X15" s="322" t="e">
        <f ca="1">OFFSET(AvoidedCostTable!$A$1,Z15-1,AA15-1)</f>
        <v>#N/A</v>
      </c>
      <c r="Y15" s="315" t="str">
        <f t="shared" si="8"/>
        <v/>
      </c>
      <c r="Z15" s="323" t="e">
        <f ca="1">MATCH($AT15,AvoidedCostTable!$A$1:$A$405,FALSE)</f>
        <v>#N/A</v>
      </c>
      <c r="AA15" s="323" t="e">
        <f ca="1">MATCH(AU15&amp;AS15,AvoidedCostTable!$2:$2,FALSE)</f>
        <v>#N/A</v>
      </c>
      <c r="AB15" s="660" t="str">
        <f ca="1">IF(OR(ISBLANK($B15),ISBLANK('Completion Report'!$D$5)),"",IF('Project Information'!$D$2="Yes",'Measure Input'!N15,OFFSET(Measure_List!$I$2,MATCH($B15,Measure_List!$A$3:$A$4629,FALSE),MATCH('Completion Report'!$D$5,Measure_List!$J$2:$BA$2,1))))</f>
        <v/>
      </c>
      <c r="AC15" s="313" t="str">
        <f t="shared" si="9"/>
        <v/>
      </c>
      <c r="AD15" s="311" t="str">
        <f>IF(OR(ISBLANK('Completion Report'!$D$5),ISBLANK(B15)),"",AB15*AE15)</f>
        <v/>
      </c>
      <c r="AE15" s="313" t="str">
        <f>IF(ISBLANK($B15),"",G15*'Drop Downs'!$P$1)</f>
        <v/>
      </c>
      <c r="AF15" s="311" t="str">
        <f t="shared" si="10"/>
        <v/>
      </c>
      <c r="AG15" s="311" t="str">
        <f>IF(ISBLANK($B15),"",(-1)*PV('Drop Downs'!$P$2,$AU15,$I15))</f>
        <v/>
      </c>
      <c r="AH15" s="311" t="str">
        <f>IF(ISBLANK($B15),"",(-1)*PV('Drop Downs'!$P$2,AU15,$K15))</f>
        <v/>
      </c>
      <c r="AI15" s="311" t="str">
        <f t="shared" si="3"/>
        <v/>
      </c>
      <c r="AJ15" s="311" t="str">
        <f t="shared" si="4"/>
        <v/>
      </c>
      <c r="AK15" s="311" t="str">
        <f ca="1" t="shared" si="11"/>
        <v/>
      </c>
      <c r="AL15" s="322" t="e">
        <f ca="1">OFFSET(AvoidedCostTable!$A$1,AM15-1,AN15-1)</f>
        <v>#N/A</v>
      </c>
      <c r="AM15" s="323" t="e">
        <f ca="1">MATCH($AT15,AvoidedCostTable!$A$1:$A$405,FALSE)</f>
        <v>#N/A</v>
      </c>
      <c r="AN15" s="324" t="e">
        <f ca="1">MATCH(AU15&amp;AS15,AvoidedCostTable!$2:$2,FALSE)</f>
        <v>#N/A</v>
      </c>
      <c r="AO15" s="325" t="str">
        <f ca="1">IF(ISBLANK($B15),"",OFFSET(Measure_List!$A$2,$AV15,AO$5))</f>
        <v/>
      </c>
      <c r="AP15" s="326" t="str">
        <f ca="1">IF(ISBLANK($B15),"",OFFSET(Measure_List!$A$2,$AV15,AP$5))</f>
        <v/>
      </c>
      <c r="AQ15" s="326" t="str">
        <f ca="1">IF(ISBLANK($B15),"",OFFSET(Measure_List!$A$2,$AV15,AQ$5))</f>
        <v/>
      </c>
      <c r="AR15" s="326" t="str">
        <f ca="1">IF(ISBLANK($B15),"",OFFSET(Measure_List!$A$2,$AV15,AR$5))</f>
        <v/>
      </c>
      <c r="AS15" s="326" t="str">
        <f ca="1">IF(ISBLANK($B15),"",OFFSET(Measure_List!$A$2,$AV15,AS$5))</f>
        <v/>
      </c>
      <c r="AT15" s="326" t="str">
        <f ca="1">IF(ISBLANK($B15),"",OFFSET(Measure_List!$A$2,$AV15,AT$5))</f>
        <v/>
      </c>
      <c r="AU15" s="326" t="str">
        <f ca="1">IF(ISBLANK($B15),"",OFFSET(Measure_List!$A$2,$AV15,AU$5))</f>
        <v/>
      </c>
      <c r="AV15" s="283" t="str">
        <f>IF(ISBLANK($B15),"",MATCH($B15,Measure_List!$A$2:$A$4637,FALSE)-1)</f>
        <v/>
      </c>
      <c r="AW15" s="470" t="str">
        <f>IF(ISBLANK(B15),"",IF(ISERROR(MATCH($B15,Measure_List!$A$3:$A$4629,FALSE)),"Error",""))</f>
        <v/>
      </c>
      <c r="AX15" s="476" t="str">
        <f>IF(ISBLANK($B15),"",IF(AO15&lt;&gt;'Project Information'!$D$21,"Error",""))</f>
        <v/>
      </c>
      <c r="AY15" s="473" t="str">
        <f>IF(ISBLANK($B15),"",IF(AS15&lt;&gt;IF('Project Information'!$D$25="","",IF('Project Information'!$D$25="Retrofit","R","L")),"Error",""))</f>
        <v/>
      </c>
    </row>
    <row r="16" spans="1:51" ht="15.75" thickBot="1">
      <c r="A16" s="392" t="str">
        <f ca="1" t="shared" si="5"/>
        <v/>
      </c>
      <c r="B16" s="657"/>
      <c r="C16" s="238"/>
      <c r="D16" s="209"/>
      <c r="E16" s="209"/>
      <c r="F16" s="670"/>
      <c r="G16" s="670"/>
      <c r="H16" s="209"/>
      <c r="I16" s="209"/>
      <c r="J16" s="209"/>
      <c r="K16" s="209"/>
      <c r="L16" s="320" t="str">
        <f>IF(ISBLANK($B16),"",Proposal!$D$155)</f>
        <v/>
      </c>
      <c r="M16" s="321" t="str">
        <f>IF(AND('Project Information'!$D$27&lt;&gt;"",B16&lt;&gt;""),'Project Information'!$D$27,"")</f>
        <v/>
      </c>
      <c r="N16" s="311" t="str">
        <f ca="1">IF(OR(ISBLANK($B16),ISBLANK(Proposal!$D$7)),"",OFFSET(Measure_List!$I$2,MATCH($B16,Measure_List!$A$3:$A$4629,FALSE),IF(ISBLANK(Proposal!$C$204),MATCH(Proposal!$D$7,Measure_List!$J$2:$BA$2,1),MATCH(Proposal!$C$204,Measure_List!$J$2:$BA$2,1))))</f>
        <v/>
      </c>
      <c r="O16" s="312" t="str">
        <f t="shared" si="6"/>
        <v/>
      </c>
      <c r="P16" s="311" t="str">
        <f>IF(B16="","",IF(Proposal!$D$7&gt;0,N16*Q16,""))</f>
        <v/>
      </c>
      <c r="Q16" s="663" t="str">
        <f>IF(ISBLANK($B16),"",F16*'Drop Downs'!$P$1)</f>
        <v/>
      </c>
      <c r="R16" s="311" t="str">
        <f t="shared" si="0"/>
        <v/>
      </c>
      <c r="S16" s="311" t="str">
        <f>IF(ISBLANK($B16),"",(-1)*PV('Drop Downs'!$P$2,$AU16,$H16))</f>
        <v/>
      </c>
      <c r="T16" s="311" t="str">
        <f>IF(ISBLANK($B16),"",(-1)*PV('Drop Downs'!$P$2,$AU16,$J16))</f>
        <v/>
      </c>
      <c r="U16" s="311" t="str">
        <f t="shared" si="1"/>
        <v/>
      </c>
      <c r="V16" s="311" t="str">
        <f t="shared" si="2"/>
        <v/>
      </c>
      <c r="W16" s="311" t="str">
        <f ca="1" t="shared" si="7"/>
        <v/>
      </c>
      <c r="X16" s="322" t="e">
        <f ca="1">OFFSET(AvoidedCostTable!$A$1,Z16-1,AA16-1)</f>
        <v>#N/A</v>
      </c>
      <c r="Y16" s="315" t="str">
        <f t="shared" si="8"/>
        <v/>
      </c>
      <c r="Z16" s="323" t="e">
        <f ca="1">MATCH($AT16,AvoidedCostTable!$A$1:$A$405,FALSE)</f>
        <v>#N/A</v>
      </c>
      <c r="AA16" s="323" t="e">
        <f ca="1">MATCH(AU16&amp;AS16,AvoidedCostTable!$2:$2,FALSE)</f>
        <v>#N/A</v>
      </c>
      <c r="AB16" s="660" t="str">
        <f ca="1">IF(OR(ISBLANK($B16),ISBLANK('Completion Report'!$D$5)),"",IF('Project Information'!$D$2="Yes",'Measure Input'!N16,OFFSET(Measure_List!$I$2,MATCH($B16,Measure_List!$A$3:$A$4629,FALSE),MATCH('Completion Report'!$D$5,Measure_List!$J$2:$BA$2,1))))</f>
        <v/>
      </c>
      <c r="AC16" s="313" t="str">
        <f t="shared" si="9"/>
        <v/>
      </c>
      <c r="AD16" s="311" t="str">
        <f>IF(OR(ISBLANK('Completion Report'!$D$5),ISBLANK(B16)),"",AB16*AE16)</f>
        <v/>
      </c>
      <c r="AE16" s="313" t="str">
        <f>IF(ISBLANK($B16),"",G16*'Drop Downs'!$P$1)</f>
        <v/>
      </c>
      <c r="AF16" s="311" t="str">
        <f t="shared" si="10"/>
        <v/>
      </c>
      <c r="AG16" s="311" t="str">
        <f>IF(ISBLANK($B16),"",(-1)*PV('Drop Downs'!$P$2,$AU16,$I16))</f>
        <v/>
      </c>
      <c r="AH16" s="311" t="str">
        <f>IF(ISBLANK($B16),"",(-1)*PV('Drop Downs'!$P$2,AU16,$K16))</f>
        <v/>
      </c>
      <c r="AI16" s="311" t="str">
        <f t="shared" si="3"/>
        <v/>
      </c>
      <c r="AJ16" s="311" t="str">
        <f t="shared" si="4"/>
        <v/>
      </c>
      <c r="AK16" s="311" t="str">
        <f ca="1" t="shared" si="11"/>
        <v/>
      </c>
      <c r="AL16" s="322" t="e">
        <f ca="1">OFFSET(AvoidedCostTable!$A$1,AM16-1,AN16-1)</f>
        <v>#N/A</v>
      </c>
      <c r="AM16" s="323" t="e">
        <f ca="1">MATCH($AT16,AvoidedCostTable!$A$1:$A$405,FALSE)</f>
        <v>#N/A</v>
      </c>
      <c r="AN16" s="324" t="e">
        <f ca="1">MATCH(AU16&amp;AS16,AvoidedCostTable!$2:$2,FALSE)</f>
        <v>#N/A</v>
      </c>
      <c r="AO16" s="325" t="str">
        <f ca="1">IF(ISBLANK($B16),"",OFFSET(Measure_List!$A$2,$AV16,AO$5))</f>
        <v/>
      </c>
      <c r="AP16" s="326" t="str">
        <f ca="1">IF(ISBLANK($B16),"",OFFSET(Measure_List!$A$2,$AV16,AP$5))</f>
        <v/>
      </c>
      <c r="AQ16" s="326" t="str">
        <f ca="1">IF(ISBLANK($B16),"",OFFSET(Measure_List!$A$2,$AV16,AQ$5))</f>
        <v/>
      </c>
      <c r="AR16" s="326" t="str">
        <f ca="1">IF(ISBLANK($B16),"",OFFSET(Measure_List!$A$2,$AV16,AR$5))</f>
        <v/>
      </c>
      <c r="AS16" s="326" t="str">
        <f ca="1">IF(ISBLANK($B16),"",OFFSET(Measure_List!$A$2,$AV16,AS$5))</f>
        <v/>
      </c>
      <c r="AT16" s="326" t="str">
        <f ca="1">IF(ISBLANK($B16),"",OFFSET(Measure_List!$A$2,$AV16,AT$5))</f>
        <v/>
      </c>
      <c r="AU16" s="326" t="str">
        <f ca="1">IF(ISBLANK($B16),"",OFFSET(Measure_List!$A$2,$AV16,AU$5))</f>
        <v/>
      </c>
      <c r="AV16" s="283" t="str">
        <f>IF(ISBLANK($B16),"",MATCH($B16,Measure_List!$A$2:$A$4637,FALSE)-1)</f>
        <v/>
      </c>
      <c r="AW16" s="470" t="str">
        <f>IF(ISBLANK(B16),"",IF(ISERROR(MATCH($B16,Measure_List!$A$3:$A$4629,FALSE)),"Error",""))</f>
        <v/>
      </c>
      <c r="AX16" s="476" t="str">
        <f>IF(ISBLANK($B16),"",IF(AO16&lt;&gt;'Project Information'!$D$21,"Error",""))</f>
        <v/>
      </c>
      <c r="AY16" s="473" t="str">
        <f>IF(ISBLANK($B16),"",IF(AS16&lt;&gt;IF('Project Information'!$D$25="","",IF('Project Information'!$D$25="Retrofit","R","L")),"Error",""))</f>
        <v/>
      </c>
    </row>
    <row r="17" spans="1:51" ht="15.75" thickBot="1">
      <c r="A17" s="392" t="str">
        <f ca="1" t="shared" si="5"/>
        <v/>
      </c>
      <c r="B17" s="657"/>
      <c r="C17" s="238"/>
      <c r="D17" s="209"/>
      <c r="E17" s="209"/>
      <c r="F17" s="670"/>
      <c r="G17" s="670"/>
      <c r="H17" s="209"/>
      <c r="I17" s="209"/>
      <c r="J17" s="209"/>
      <c r="K17" s="209"/>
      <c r="L17" s="320" t="str">
        <f>IF(ISBLANK($B17),"",Proposal!$D$155)</f>
        <v/>
      </c>
      <c r="M17" s="321" t="str">
        <f>IF(AND('Project Information'!$D$27&lt;&gt;"",B17&lt;&gt;""),'Project Information'!$D$27,"")</f>
        <v/>
      </c>
      <c r="N17" s="311" t="str">
        <f ca="1">IF(OR(ISBLANK($B17),ISBLANK(Proposal!$D$7)),"",OFFSET(Measure_List!$I$2,MATCH($B17,Measure_List!$A$3:$A$4629,FALSE),IF(ISBLANK(Proposal!$C$204),MATCH(Proposal!$D$7,Measure_List!$J$2:$BA$2,1),MATCH(Proposal!$C$204,Measure_List!$J$2:$BA$2,1))))</f>
        <v/>
      </c>
      <c r="O17" s="312" t="str">
        <f t="shared" si="6"/>
        <v/>
      </c>
      <c r="P17" s="311" t="str">
        <f>IF(B17="","",IF(Proposal!$D$7&gt;0,N17*Q17,""))</f>
        <v/>
      </c>
      <c r="Q17" s="663" t="str">
        <f>IF(ISBLANK($B17),"",F17*'Drop Downs'!$P$1)</f>
        <v/>
      </c>
      <c r="R17" s="311" t="str">
        <f t="shared" si="0"/>
        <v/>
      </c>
      <c r="S17" s="311" t="str">
        <f>IF(ISBLANK($B17),"",(-1)*PV('Drop Downs'!$P$2,$AU17,$H17))</f>
        <v/>
      </c>
      <c r="T17" s="311" t="str">
        <f>IF(ISBLANK($B17),"",(-1)*PV('Drop Downs'!$P$2,$AU17,$J17))</f>
        <v/>
      </c>
      <c r="U17" s="311" t="str">
        <f t="shared" si="1"/>
        <v/>
      </c>
      <c r="V17" s="311" t="str">
        <f t="shared" si="2"/>
        <v/>
      </c>
      <c r="W17" s="311" t="str">
        <f ca="1" t="shared" si="7"/>
        <v/>
      </c>
      <c r="X17" s="322" t="e">
        <f ca="1">OFFSET(AvoidedCostTable!$A$1,Z17-1,AA17-1)</f>
        <v>#N/A</v>
      </c>
      <c r="Y17" s="315" t="str">
        <f t="shared" si="8"/>
        <v/>
      </c>
      <c r="Z17" s="323" t="e">
        <f ca="1">MATCH($AT17,AvoidedCostTable!$A$1:$A$405,FALSE)</f>
        <v>#N/A</v>
      </c>
      <c r="AA17" s="323" t="e">
        <f ca="1">MATCH(AU17&amp;AS17,AvoidedCostTable!$2:$2,FALSE)</f>
        <v>#N/A</v>
      </c>
      <c r="AB17" s="660" t="str">
        <f ca="1">IF(OR(ISBLANK($B17),ISBLANK('Completion Report'!$D$5)),"",IF('Project Information'!$D$2="Yes",'Measure Input'!N17,OFFSET(Measure_List!$I$2,MATCH($B17,Measure_List!$A$3:$A$4629,FALSE),MATCH('Completion Report'!$D$5,Measure_List!$J$2:$BA$2,1))))</f>
        <v/>
      </c>
      <c r="AC17" s="313" t="str">
        <f t="shared" si="9"/>
        <v/>
      </c>
      <c r="AD17" s="311" t="str">
        <f>IF(OR(ISBLANK('Completion Report'!$D$5),ISBLANK(B17)),"",AB17*AE17)</f>
        <v/>
      </c>
      <c r="AE17" s="313" t="str">
        <f>IF(ISBLANK($B17),"",G17*'Drop Downs'!$P$1)</f>
        <v/>
      </c>
      <c r="AF17" s="311" t="str">
        <f t="shared" si="10"/>
        <v/>
      </c>
      <c r="AG17" s="311" t="str">
        <f>IF(ISBLANK($B17),"",(-1)*PV('Drop Downs'!$P$2,$AU17,$I17))</f>
        <v/>
      </c>
      <c r="AH17" s="311" t="str">
        <f>IF(ISBLANK($B17),"",(-1)*PV('Drop Downs'!$P$2,AU17,$K17))</f>
        <v/>
      </c>
      <c r="AI17" s="311" t="str">
        <f t="shared" si="3"/>
        <v/>
      </c>
      <c r="AJ17" s="311" t="str">
        <f t="shared" si="4"/>
        <v/>
      </c>
      <c r="AK17" s="311" t="str">
        <f ca="1" t="shared" si="11"/>
        <v/>
      </c>
      <c r="AL17" s="322" t="e">
        <f ca="1">OFFSET(AvoidedCostTable!$A$1,AM17-1,AN17-1)</f>
        <v>#N/A</v>
      </c>
      <c r="AM17" s="323" t="e">
        <f ca="1">MATCH($AT17,AvoidedCostTable!$A$1:$A$405,FALSE)</f>
        <v>#N/A</v>
      </c>
      <c r="AN17" s="324" t="e">
        <f ca="1">MATCH(AU17&amp;AS17,AvoidedCostTable!$2:$2,FALSE)</f>
        <v>#N/A</v>
      </c>
      <c r="AO17" s="325" t="str">
        <f ca="1">IF(ISBLANK($B17),"",OFFSET(Measure_List!$A$2,$AV17,AO$5))</f>
        <v/>
      </c>
      <c r="AP17" s="326" t="str">
        <f ca="1">IF(ISBLANK($B17),"",OFFSET(Measure_List!$A$2,$AV17,AP$5))</f>
        <v/>
      </c>
      <c r="AQ17" s="326" t="str">
        <f ca="1">IF(ISBLANK($B17),"",OFFSET(Measure_List!$A$2,$AV17,AQ$5))</f>
        <v/>
      </c>
      <c r="AR17" s="326" t="str">
        <f ca="1">IF(ISBLANK($B17),"",OFFSET(Measure_List!$A$2,$AV17,AR$5))</f>
        <v/>
      </c>
      <c r="AS17" s="326" t="str">
        <f ca="1">IF(ISBLANK($B17),"",OFFSET(Measure_List!$A$2,$AV17,AS$5))</f>
        <v/>
      </c>
      <c r="AT17" s="326" t="str">
        <f ca="1">IF(ISBLANK($B17),"",OFFSET(Measure_List!$A$2,$AV17,AT$5))</f>
        <v/>
      </c>
      <c r="AU17" s="326" t="str">
        <f ca="1">IF(ISBLANK($B17),"",OFFSET(Measure_List!$A$2,$AV17,AU$5))</f>
        <v/>
      </c>
      <c r="AV17" s="283" t="str">
        <f>IF(ISBLANK($B17),"",MATCH($B17,Measure_List!$A$2:$A$4637,FALSE)-1)</f>
        <v/>
      </c>
      <c r="AW17" s="470" t="str">
        <f>IF(ISBLANK(B17),"",IF(ISERROR(MATCH($B17,Measure_List!$A$3:$A$4629,FALSE)),"Error",""))</f>
        <v/>
      </c>
      <c r="AX17" s="476" t="str">
        <f>IF(ISBLANK($B17),"",IF(AO17&lt;&gt;'Project Information'!$D$21,"Error",""))</f>
        <v/>
      </c>
      <c r="AY17" s="473" t="str">
        <f>IF(ISBLANK($B17),"",IF(AS17&lt;&gt;IF('Project Information'!$D$25="","",IF('Project Information'!$D$25="Retrofit","R","L")),"Error",""))</f>
        <v/>
      </c>
    </row>
    <row r="18" spans="1:51" ht="15.75" thickBot="1">
      <c r="A18" s="392" t="str">
        <f ca="1" t="shared" si="5"/>
        <v/>
      </c>
      <c r="B18" s="657"/>
      <c r="C18" s="238"/>
      <c r="D18" s="209"/>
      <c r="E18" s="209"/>
      <c r="F18" s="670"/>
      <c r="G18" s="670"/>
      <c r="H18" s="209"/>
      <c r="I18" s="209"/>
      <c r="J18" s="209"/>
      <c r="K18" s="209"/>
      <c r="L18" s="320" t="str">
        <f>IF(ISBLANK($B18),"",Proposal!$D$155)</f>
        <v/>
      </c>
      <c r="M18" s="321" t="str">
        <f>IF(AND('Project Information'!$D$27&lt;&gt;"",B18&lt;&gt;""),'Project Information'!$D$27,"")</f>
        <v/>
      </c>
      <c r="N18" s="311" t="str">
        <f ca="1">IF(OR(ISBLANK($B18),ISBLANK(Proposal!$D$7)),"",OFFSET(Measure_List!$I$2,MATCH($B18,Measure_List!$A$3:$A$4629,FALSE),IF(ISBLANK(Proposal!$C$204),MATCH(Proposal!$D$7,Measure_List!$J$2:$BA$2,1),MATCH(Proposal!$C$204,Measure_List!$J$2:$BA$2,1))))</f>
        <v/>
      </c>
      <c r="O18" s="312" t="str">
        <f t="shared" si="6"/>
        <v/>
      </c>
      <c r="P18" s="311" t="str">
        <f>IF(B18="","",IF(Proposal!$D$7&gt;0,N18*Q18,""))</f>
        <v/>
      </c>
      <c r="Q18" s="663" t="str">
        <f>IF(ISBLANK($B18),"",F18*'Drop Downs'!$P$1)</f>
        <v/>
      </c>
      <c r="R18" s="311" t="str">
        <f t="shared" si="0"/>
        <v/>
      </c>
      <c r="S18" s="311" t="str">
        <f>IF(ISBLANK($B18),"",(-1)*PV('Drop Downs'!$P$2,$AU18,$H18))</f>
        <v/>
      </c>
      <c r="T18" s="311" t="str">
        <f>IF(ISBLANK($B18),"",(-1)*PV('Drop Downs'!$P$2,$AU18,$J18))</f>
        <v/>
      </c>
      <c r="U18" s="311" t="str">
        <f t="shared" si="1"/>
        <v/>
      </c>
      <c r="V18" s="311" t="str">
        <f t="shared" si="2"/>
        <v/>
      </c>
      <c r="W18" s="311" t="str">
        <f ca="1" t="shared" si="7"/>
        <v/>
      </c>
      <c r="X18" s="322" t="e">
        <f ca="1">OFFSET(AvoidedCostTable!$A$1,Z18-1,AA18-1)</f>
        <v>#N/A</v>
      </c>
      <c r="Y18" s="315" t="str">
        <f t="shared" si="8"/>
        <v/>
      </c>
      <c r="Z18" s="323" t="e">
        <f ca="1">MATCH($AT18,AvoidedCostTable!$A$1:$A$405,FALSE)</f>
        <v>#N/A</v>
      </c>
      <c r="AA18" s="323" t="e">
        <f ca="1">MATCH(AU18&amp;AS18,AvoidedCostTable!$2:$2,FALSE)</f>
        <v>#N/A</v>
      </c>
      <c r="AB18" s="660" t="str">
        <f ca="1">IF(OR(ISBLANK($B18),ISBLANK('Completion Report'!$D$5)),"",IF('Project Information'!$D$2="Yes",'Measure Input'!N18,OFFSET(Measure_List!$I$2,MATCH($B18,Measure_List!$A$3:$A$4629,FALSE),MATCH('Completion Report'!$D$5,Measure_List!$J$2:$BA$2,1))))</f>
        <v/>
      </c>
      <c r="AC18" s="313" t="str">
        <f t="shared" si="9"/>
        <v/>
      </c>
      <c r="AD18" s="311" t="str">
        <f>IF(OR(ISBLANK('Completion Report'!$D$5),ISBLANK(B18)),"",AB18*AE18)</f>
        <v/>
      </c>
      <c r="AE18" s="313" t="str">
        <f>IF(ISBLANK($B18),"",G18*'Drop Downs'!$P$1)</f>
        <v/>
      </c>
      <c r="AF18" s="311" t="str">
        <f t="shared" si="10"/>
        <v/>
      </c>
      <c r="AG18" s="311" t="str">
        <f>IF(ISBLANK($B18),"",(-1)*PV('Drop Downs'!$P$2,$AU18,$I18))</f>
        <v/>
      </c>
      <c r="AH18" s="311" t="str">
        <f>IF(ISBLANK($B18),"",(-1)*PV('Drop Downs'!$P$2,AU18,$K18))</f>
        <v/>
      </c>
      <c r="AI18" s="311" t="str">
        <f t="shared" si="3"/>
        <v/>
      </c>
      <c r="AJ18" s="311" t="str">
        <f t="shared" si="4"/>
        <v/>
      </c>
      <c r="AK18" s="311" t="str">
        <f ca="1" t="shared" si="11"/>
        <v/>
      </c>
      <c r="AL18" s="322" t="e">
        <f ca="1">OFFSET(AvoidedCostTable!$A$1,AM18-1,AN18-1)</f>
        <v>#N/A</v>
      </c>
      <c r="AM18" s="323" t="e">
        <f ca="1">MATCH($AT18,AvoidedCostTable!$A$1:$A$405,FALSE)</f>
        <v>#N/A</v>
      </c>
      <c r="AN18" s="324" t="e">
        <f ca="1">MATCH(AU18&amp;AS18,AvoidedCostTable!$2:$2,FALSE)</f>
        <v>#N/A</v>
      </c>
      <c r="AO18" s="325" t="str">
        <f ca="1">IF(ISBLANK($B18),"",OFFSET(Measure_List!$A$2,$AV18,AO$5))</f>
        <v/>
      </c>
      <c r="AP18" s="326" t="str">
        <f ca="1">IF(ISBLANK($B18),"",OFFSET(Measure_List!$A$2,$AV18,AP$5))</f>
        <v/>
      </c>
      <c r="AQ18" s="326" t="str">
        <f ca="1">IF(ISBLANK($B18),"",OFFSET(Measure_List!$A$2,$AV18,AQ$5))</f>
        <v/>
      </c>
      <c r="AR18" s="326" t="str">
        <f ca="1">IF(ISBLANK($B18),"",OFFSET(Measure_List!$A$2,$AV18,AR$5))</f>
        <v/>
      </c>
      <c r="AS18" s="326" t="str">
        <f ca="1">IF(ISBLANK($B18),"",OFFSET(Measure_List!$A$2,$AV18,AS$5))</f>
        <v/>
      </c>
      <c r="AT18" s="326" t="str">
        <f ca="1">IF(ISBLANK($B18),"",OFFSET(Measure_List!$A$2,$AV18,AT$5))</f>
        <v/>
      </c>
      <c r="AU18" s="326" t="str">
        <f ca="1">IF(ISBLANK($B18),"",OFFSET(Measure_List!$A$2,$AV18,AU$5))</f>
        <v/>
      </c>
      <c r="AV18" s="283" t="str">
        <f>IF(ISBLANK($B18),"",MATCH($B18,Measure_List!$A$2:$A$4637,FALSE)-1)</f>
        <v/>
      </c>
      <c r="AW18" s="470" t="str">
        <f>IF(ISBLANK(B18),"",IF(ISERROR(MATCH($B18,Measure_List!$A$3:$A$4629,FALSE)),"Error",""))</f>
        <v/>
      </c>
      <c r="AX18" s="476" t="str">
        <f>IF(ISBLANK($B18),"",IF(AO18&lt;&gt;'Project Information'!$D$21,"Error",""))</f>
        <v/>
      </c>
      <c r="AY18" s="473" t="str">
        <f>IF(ISBLANK($B18),"",IF(AS18&lt;&gt;IF('Project Information'!$D$25="","",IF('Project Information'!$D$25="Retrofit","R","L")),"Error",""))</f>
        <v/>
      </c>
    </row>
    <row r="19" spans="1:51" ht="15.75" thickBot="1">
      <c r="A19" s="392" t="str">
        <f ca="1" t="shared" si="5"/>
        <v/>
      </c>
      <c r="B19" s="657"/>
      <c r="C19" s="238"/>
      <c r="D19" s="209"/>
      <c r="E19" s="209"/>
      <c r="F19" s="670"/>
      <c r="G19" s="670"/>
      <c r="H19" s="209"/>
      <c r="I19" s="209"/>
      <c r="J19" s="209"/>
      <c r="K19" s="209"/>
      <c r="L19" s="320" t="str">
        <f>IF(ISBLANK($B19),"",Proposal!$D$155)</f>
        <v/>
      </c>
      <c r="M19" s="321" t="str">
        <f>IF(AND('Project Information'!$D$27&lt;&gt;"",B19&lt;&gt;""),'Project Information'!$D$27,"")</f>
        <v/>
      </c>
      <c r="N19" s="311" t="str">
        <f ca="1">IF(OR(ISBLANK($B19),ISBLANK(Proposal!$D$7)),"",OFFSET(Measure_List!$I$2,MATCH($B19,Measure_List!$A$3:$A$4629,FALSE),IF(ISBLANK(Proposal!$C$204),MATCH(Proposal!$D$7,Measure_List!$J$2:$BA$2,1),MATCH(Proposal!$C$204,Measure_List!$J$2:$BA$2,1))))</f>
        <v/>
      </c>
      <c r="O19" s="312" t="str">
        <f t="shared" si="6"/>
        <v/>
      </c>
      <c r="P19" s="311" t="str">
        <f>IF(B19="","",IF(Proposal!$D$7&gt;0,N19*Q19,""))</f>
        <v/>
      </c>
      <c r="Q19" s="663" t="str">
        <f>IF(ISBLANK($B19),"",F19*'Drop Downs'!$P$1)</f>
        <v/>
      </c>
      <c r="R19" s="311" t="str">
        <f t="shared" si="0"/>
        <v/>
      </c>
      <c r="S19" s="311" t="str">
        <f>IF(ISBLANK($B19),"",(-1)*PV('Drop Downs'!$P$2,$AU19,$H19))</f>
        <v/>
      </c>
      <c r="T19" s="311" t="str">
        <f>IF(ISBLANK($B19),"",(-1)*PV('Drop Downs'!$P$2,$AU19,$J19))</f>
        <v/>
      </c>
      <c r="U19" s="311" t="str">
        <f t="shared" si="1"/>
        <v/>
      </c>
      <c r="V19" s="311" t="str">
        <f t="shared" si="2"/>
        <v/>
      </c>
      <c r="W19" s="311" t="str">
        <f ca="1" t="shared" si="7"/>
        <v/>
      </c>
      <c r="X19" s="322" t="e">
        <f ca="1">OFFSET(AvoidedCostTable!$A$1,Z19-1,AA19-1)</f>
        <v>#N/A</v>
      </c>
      <c r="Y19" s="315" t="str">
        <f t="shared" si="8"/>
        <v/>
      </c>
      <c r="Z19" s="323" t="e">
        <f ca="1">MATCH($AT19,AvoidedCostTable!$A$1:$A$405,FALSE)</f>
        <v>#N/A</v>
      </c>
      <c r="AA19" s="323" t="e">
        <f ca="1">MATCH(AU19&amp;AS19,AvoidedCostTable!$2:$2,FALSE)</f>
        <v>#N/A</v>
      </c>
      <c r="AB19" s="660" t="str">
        <f ca="1">IF(OR(ISBLANK($B19),ISBLANK('Completion Report'!$D$5)),"",IF('Project Information'!$D$2="Yes",'Measure Input'!N19,OFFSET(Measure_List!$I$2,MATCH($B19,Measure_List!$A$3:$A$4629,FALSE),MATCH('Completion Report'!$D$5,Measure_List!$J$2:$BA$2,1))))</f>
        <v/>
      </c>
      <c r="AC19" s="313" t="str">
        <f t="shared" si="9"/>
        <v/>
      </c>
      <c r="AD19" s="311" t="str">
        <f>IF(OR(ISBLANK('Completion Report'!$D$5),ISBLANK(B19)),"",AB19*AE19)</f>
        <v/>
      </c>
      <c r="AE19" s="313" t="str">
        <f>IF(ISBLANK($B19),"",G19*'Drop Downs'!$P$1)</f>
        <v/>
      </c>
      <c r="AF19" s="311" t="str">
        <f t="shared" si="10"/>
        <v/>
      </c>
      <c r="AG19" s="311" t="str">
        <f>IF(ISBLANK($B19),"",(-1)*PV('Drop Downs'!$P$2,$AU19,$I19))</f>
        <v/>
      </c>
      <c r="AH19" s="311" t="str">
        <f>IF(ISBLANK($B19),"",(-1)*PV('Drop Downs'!$P$2,AU19,$K19))</f>
        <v/>
      </c>
      <c r="AI19" s="311" t="str">
        <f t="shared" si="3"/>
        <v/>
      </c>
      <c r="AJ19" s="311" t="str">
        <f t="shared" si="4"/>
        <v/>
      </c>
      <c r="AK19" s="311" t="str">
        <f ca="1" t="shared" si="11"/>
        <v/>
      </c>
      <c r="AL19" s="322" t="e">
        <f ca="1">OFFSET(AvoidedCostTable!$A$1,AM19-1,AN19-1)</f>
        <v>#N/A</v>
      </c>
      <c r="AM19" s="323" t="e">
        <f ca="1">MATCH($AT19,AvoidedCostTable!$A$1:$A$405,FALSE)</f>
        <v>#N/A</v>
      </c>
      <c r="AN19" s="324" t="e">
        <f ca="1">MATCH(AU19&amp;AS19,AvoidedCostTable!$2:$2,FALSE)</f>
        <v>#N/A</v>
      </c>
      <c r="AO19" s="325" t="str">
        <f ca="1">IF(ISBLANK($B19),"",OFFSET(Measure_List!$A$2,$AV19,AO$5))</f>
        <v/>
      </c>
      <c r="AP19" s="326" t="str">
        <f ca="1">IF(ISBLANK($B19),"",OFFSET(Measure_List!$A$2,$AV19,AP$5))</f>
        <v/>
      </c>
      <c r="AQ19" s="326" t="str">
        <f ca="1">IF(ISBLANK($B19),"",OFFSET(Measure_List!$A$2,$AV19,AQ$5))</f>
        <v/>
      </c>
      <c r="AR19" s="326" t="str">
        <f ca="1">IF(ISBLANK($B19),"",OFFSET(Measure_List!$A$2,$AV19,AR$5))</f>
        <v/>
      </c>
      <c r="AS19" s="326" t="str">
        <f ca="1">IF(ISBLANK($B19),"",OFFSET(Measure_List!$A$2,$AV19,AS$5))</f>
        <v/>
      </c>
      <c r="AT19" s="326" t="str">
        <f ca="1">IF(ISBLANK($B19),"",OFFSET(Measure_List!$A$2,$AV19,AT$5))</f>
        <v/>
      </c>
      <c r="AU19" s="326" t="str">
        <f ca="1">IF(ISBLANK($B19),"",OFFSET(Measure_List!$A$2,$AV19,AU$5))</f>
        <v/>
      </c>
      <c r="AV19" s="283" t="str">
        <f>IF(ISBLANK($B19),"",MATCH($B19,Measure_List!$A$2:$A$4637,FALSE)-1)</f>
        <v/>
      </c>
      <c r="AW19" s="470" t="str">
        <f>IF(ISBLANK(B19),"",IF(ISERROR(MATCH($B19,Measure_List!$A$3:$A$4629,FALSE)),"Error",""))</f>
        <v/>
      </c>
      <c r="AX19" s="476" t="str">
        <f>IF(ISBLANK($B19),"",IF(AO19&lt;&gt;'Project Information'!$D$21,"Error",""))</f>
        <v/>
      </c>
      <c r="AY19" s="473" t="str">
        <f>IF(ISBLANK($B19),"",IF(AS19&lt;&gt;IF('Project Information'!$D$25="","",IF('Project Information'!$D$25="Retrofit","R","L")),"Error",""))</f>
        <v/>
      </c>
    </row>
    <row r="20" spans="1:51" ht="15.75" thickBot="1">
      <c r="A20" s="392" t="str">
        <f ca="1" t="shared" si="5"/>
        <v/>
      </c>
      <c r="B20" s="657"/>
      <c r="C20" s="238"/>
      <c r="D20" s="209"/>
      <c r="E20" s="209"/>
      <c r="F20" s="670"/>
      <c r="G20" s="670"/>
      <c r="H20" s="209"/>
      <c r="I20" s="209"/>
      <c r="J20" s="209"/>
      <c r="K20" s="209"/>
      <c r="L20" s="320" t="str">
        <f>IF(ISBLANK($B20),"",Proposal!$D$155)</f>
        <v/>
      </c>
      <c r="M20" s="321" t="str">
        <f>IF(AND('Project Information'!$D$27&lt;&gt;"",B20&lt;&gt;""),'Project Information'!$D$27,"")</f>
        <v/>
      </c>
      <c r="N20" s="311" t="str">
        <f ca="1">IF(OR(ISBLANK($B20),ISBLANK(Proposal!$D$7)),"",OFFSET(Measure_List!$I$2,MATCH($B20,Measure_List!$A$3:$A$4629,FALSE),IF(ISBLANK(Proposal!$C$204),MATCH(Proposal!$D$7,Measure_List!$J$2:$BA$2,1),MATCH(Proposal!$C$204,Measure_List!$J$2:$BA$2,1))))</f>
        <v/>
      </c>
      <c r="O20" s="312" t="str">
        <f t="shared" si="6"/>
        <v/>
      </c>
      <c r="P20" s="311" t="str">
        <f>IF(B20="","",IF(Proposal!$D$7&gt;0,N20*Q20,""))</f>
        <v/>
      </c>
      <c r="Q20" s="663" t="str">
        <f>IF(ISBLANK($B20),"",F20*'Drop Downs'!$P$1)</f>
        <v/>
      </c>
      <c r="R20" s="311" t="str">
        <f t="shared" si="0"/>
        <v/>
      </c>
      <c r="S20" s="311" t="str">
        <f>IF(ISBLANK($B20),"",(-1)*PV('Drop Downs'!$P$2,$AU20,$H20))</f>
        <v/>
      </c>
      <c r="T20" s="311" t="str">
        <f>IF(ISBLANK($B20),"",(-1)*PV('Drop Downs'!$P$2,$AU20,$J20))</f>
        <v/>
      </c>
      <c r="U20" s="311" t="str">
        <f t="shared" si="1"/>
        <v/>
      </c>
      <c r="V20" s="311" t="str">
        <f t="shared" si="2"/>
        <v/>
      </c>
      <c r="W20" s="311" t="str">
        <f ca="1" t="shared" si="7"/>
        <v/>
      </c>
      <c r="X20" s="322" t="e">
        <f ca="1">OFFSET(AvoidedCostTable!$A$1,Z20-1,AA20-1)</f>
        <v>#N/A</v>
      </c>
      <c r="Y20" s="315" t="str">
        <f t="shared" si="8"/>
        <v/>
      </c>
      <c r="Z20" s="323" t="e">
        <f ca="1">MATCH($AT20,AvoidedCostTable!$A$1:$A$405,FALSE)</f>
        <v>#N/A</v>
      </c>
      <c r="AA20" s="323" t="e">
        <f ca="1">MATCH(AU20&amp;AS20,AvoidedCostTable!$2:$2,FALSE)</f>
        <v>#N/A</v>
      </c>
      <c r="AB20" s="660" t="str">
        <f ca="1">IF(OR(ISBLANK($B20),ISBLANK('Completion Report'!$D$5)),"",IF('Project Information'!$D$2="Yes",'Measure Input'!N20,OFFSET(Measure_List!$I$2,MATCH($B20,Measure_List!$A$3:$A$4629,FALSE),MATCH('Completion Report'!$D$5,Measure_List!$J$2:$BA$2,1))))</f>
        <v/>
      </c>
      <c r="AC20" s="313" t="str">
        <f t="shared" si="9"/>
        <v/>
      </c>
      <c r="AD20" s="311" t="str">
        <f>IF(OR(ISBLANK('Completion Report'!$D$5),ISBLANK(B20)),"",AB20*AE20)</f>
        <v/>
      </c>
      <c r="AE20" s="313" t="str">
        <f>IF(ISBLANK($B20),"",G20*'Drop Downs'!$P$1)</f>
        <v/>
      </c>
      <c r="AF20" s="311" t="str">
        <f t="shared" si="10"/>
        <v/>
      </c>
      <c r="AG20" s="311" t="str">
        <f>IF(ISBLANK($B20),"",(-1)*PV('Drop Downs'!$P$2,$AU20,$I20))</f>
        <v/>
      </c>
      <c r="AH20" s="311" t="str">
        <f>IF(ISBLANK($B20),"",(-1)*PV('Drop Downs'!$P$2,AU20,$K20))</f>
        <v/>
      </c>
      <c r="AI20" s="311" t="str">
        <f t="shared" si="3"/>
        <v/>
      </c>
      <c r="AJ20" s="311" t="str">
        <f t="shared" si="4"/>
        <v/>
      </c>
      <c r="AK20" s="311" t="str">
        <f ca="1" t="shared" si="11"/>
        <v/>
      </c>
      <c r="AL20" s="322" t="e">
        <f ca="1">OFFSET(AvoidedCostTable!$A$1,AM20-1,AN20-1)</f>
        <v>#N/A</v>
      </c>
      <c r="AM20" s="323" t="e">
        <f ca="1">MATCH($AT20,AvoidedCostTable!$A$1:$A$405,FALSE)</f>
        <v>#N/A</v>
      </c>
      <c r="AN20" s="324" t="e">
        <f ca="1">MATCH(AU20&amp;AS20,AvoidedCostTable!$2:$2,FALSE)</f>
        <v>#N/A</v>
      </c>
      <c r="AO20" s="325" t="str">
        <f ca="1">IF(ISBLANK($B20),"",OFFSET(Measure_List!$A$2,$AV20,AO$5))</f>
        <v/>
      </c>
      <c r="AP20" s="326" t="str">
        <f ca="1">IF(ISBLANK($B20),"",OFFSET(Measure_List!$A$2,$AV20,AP$5))</f>
        <v/>
      </c>
      <c r="AQ20" s="326" t="str">
        <f ca="1">IF(ISBLANK($B20),"",OFFSET(Measure_List!$A$2,$AV20,AQ$5))</f>
        <v/>
      </c>
      <c r="AR20" s="326" t="str">
        <f ca="1">IF(ISBLANK($B20),"",OFFSET(Measure_List!$A$2,$AV20,AR$5))</f>
        <v/>
      </c>
      <c r="AS20" s="326" t="str">
        <f ca="1">IF(ISBLANK($B20),"",OFFSET(Measure_List!$A$2,$AV20,AS$5))</f>
        <v/>
      </c>
      <c r="AT20" s="326" t="str">
        <f ca="1">IF(ISBLANK($B20),"",OFFSET(Measure_List!$A$2,$AV20,AT$5))</f>
        <v/>
      </c>
      <c r="AU20" s="326" t="str">
        <f ca="1">IF(ISBLANK($B20),"",OFFSET(Measure_List!$A$2,$AV20,AU$5))</f>
        <v/>
      </c>
      <c r="AV20" s="283" t="str">
        <f>IF(ISBLANK($B20),"",MATCH($B20,Measure_List!$A$2:$A$4637,FALSE)-1)</f>
        <v/>
      </c>
      <c r="AW20" s="470" t="str">
        <f>IF(ISBLANK(B20),"",IF(ISERROR(MATCH($B20,Measure_List!$A$3:$A$4629,FALSE)),"Error",""))</f>
        <v/>
      </c>
      <c r="AX20" s="476" t="str">
        <f>IF(ISBLANK($B20),"",IF(AO20&lt;&gt;'Project Information'!$D$21,"Error",""))</f>
        <v/>
      </c>
      <c r="AY20" s="473" t="str">
        <f>IF(ISBLANK($B20),"",IF(AS20&lt;&gt;IF('Project Information'!$D$25="","",IF('Project Information'!$D$25="Retrofit","R","L")),"Error",""))</f>
        <v/>
      </c>
    </row>
    <row r="21" spans="1:85" s="287" customFormat="1" ht="15.75" thickBot="1">
      <c r="A21" s="392" t="str">
        <f ca="1" t="shared" si="5"/>
        <v/>
      </c>
      <c r="B21" s="657"/>
      <c r="C21" s="656"/>
      <c r="D21" s="210"/>
      <c r="E21" s="210"/>
      <c r="F21" s="671"/>
      <c r="G21" s="671"/>
      <c r="H21" s="210"/>
      <c r="I21" s="210"/>
      <c r="J21" s="210"/>
      <c r="K21" s="210"/>
      <c r="L21" s="320" t="str">
        <f>IF(ISBLANK($B21),"",Proposal!$D$155)</f>
        <v/>
      </c>
      <c r="M21" s="321" t="str">
        <f>IF(AND('Project Information'!$D$27&lt;&gt;"",B21&lt;&gt;""),'Project Information'!$D$27,"")</f>
        <v/>
      </c>
      <c r="N21" s="311" t="str">
        <f ca="1">IF(OR(ISBLANK($B21),ISBLANK(Proposal!$D$7)),"",OFFSET(Measure_List!$I$2,MATCH($B21,Measure_List!$A$3:$A$4629,FALSE),IF(ISBLANK(Proposal!$C$204),MATCH(Proposal!$D$7,Measure_List!$J$2:$BA$2,1),MATCH(Proposal!$C$204,Measure_List!$J$2:$BA$2,1))))</f>
        <v/>
      </c>
      <c r="O21" s="312" t="str">
        <f t="shared" si="6"/>
        <v/>
      </c>
      <c r="P21" s="311" t="str">
        <f>IF(B21="","",IF(Proposal!$D$7&gt;0,N21*Q21,""))</f>
        <v/>
      </c>
      <c r="Q21" s="663" t="str">
        <f>IF(ISBLANK($B21),"",F21*'Drop Downs'!$P$1)</f>
        <v/>
      </c>
      <c r="R21" s="311" t="str">
        <f t="shared" si="0"/>
        <v/>
      </c>
      <c r="S21" s="311" t="str">
        <f>IF(ISBLANK($B21),"",(-1)*PV('Drop Downs'!$P$2,$AU21,$H21))</f>
        <v/>
      </c>
      <c r="T21" s="311" t="str">
        <f>IF(ISBLANK($B21),"",(-1)*PV('Drop Downs'!$P$2,$AU21,$J21))</f>
        <v/>
      </c>
      <c r="U21" s="311" t="str">
        <f t="shared" si="1"/>
        <v/>
      </c>
      <c r="V21" s="311" t="str">
        <f t="shared" si="2"/>
        <v/>
      </c>
      <c r="W21" s="311" t="str">
        <f ca="1" t="shared" si="7"/>
        <v/>
      </c>
      <c r="X21" s="322" t="e">
        <f ca="1">OFFSET(AvoidedCostTable!$A$1,Z21-1,AA21-1)</f>
        <v>#N/A</v>
      </c>
      <c r="Y21" s="315" t="str">
        <f t="shared" si="8"/>
        <v/>
      </c>
      <c r="Z21" s="323" t="e">
        <f ca="1">MATCH($AT21,AvoidedCostTable!$A$1:$A$405,FALSE)</f>
        <v>#N/A</v>
      </c>
      <c r="AA21" s="323" t="e">
        <f ca="1">MATCH(AU21&amp;AS21,AvoidedCostTable!$2:$2,FALSE)</f>
        <v>#N/A</v>
      </c>
      <c r="AB21" s="660" t="str">
        <f ca="1">IF(OR(ISBLANK($B21),ISBLANK('Completion Report'!$D$5)),"",IF('Project Information'!$D$2="Yes",'Measure Input'!N21,OFFSET(Measure_List!$I$2,MATCH($B21,Measure_List!$A$3:$A$4629,FALSE),MATCH('Completion Report'!$D$5,Measure_List!$J$2:$BA$2,1))))</f>
        <v/>
      </c>
      <c r="AC21" s="313" t="str">
        <f t="shared" si="9"/>
        <v/>
      </c>
      <c r="AD21" s="311" t="str">
        <f>IF(OR(ISBLANK('Completion Report'!$D$5),ISBLANK(B21)),"",AB21*AE21)</f>
        <v/>
      </c>
      <c r="AE21" s="313" t="str">
        <f>IF(ISBLANK($B21),"",G21*'Drop Downs'!$P$1)</f>
        <v/>
      </c>
      <c r="AF21" s="311" t="str">
        <f t="shared" si="10"/>
        <v/>
      </c>
      <c r="AG21" s="311" t="str">
        <f>IF(ISBLANK($B21),"",(-1)*PV('Drop Downs'!$P$2,$AU21,$I21))</f>
        <v/>
      </c>
      <c r="AH21" s="311" t="str">
        <f>IF(ISBLANK($B21),"",(-1)*PV('Drop Downs'!$P$2,AU21,$K21))</f>
        <v/>
      </c>
      <c r="AI21" s="311" t="str">
        <f t="shared" si="3"/>
        <v/>
      </c>
      <c r="AJ21" s="311" t="str">
        <f t="shared" si="4"/>
        <v/>
      </c>
      <c r="AK21" s="311" t="str">
        <f ca="1" t="shared" si="11"/>
        <v/>
      </c>
      <c r="AL21" s="322" t="e">
        <f ca="1">OFFSET(AvoidedCostTable!$A$1,AM21-1,AN21-1)</f>
        <v>#N/A</v>
      </c>
      <c r="AM21" s="323" t="e">
        <f ca="1">MATCH($AT21,AvoidedCostTable!$A$1:$A$405,FALSE)</f>
        <v>#N/A</v>
      </c>
      <c r="AN21" s="324" t="e">
        <f ca="1">MATCH(AU21&amp;AS21,AvoidedCostTable!$2:$2,FALSE)</f>
        <v>#N/A</v>
      </c>
      <c r="AO21" s="325" t="str">
        <f ca="1">IF(ISBLANK($B21),"",OFFSET(Measure_List!$A$2,$AV21,AO$5))</f>
        <v/>
      </c>
      <c r="AP21" s="326" t="str">
        <f ca="1">IF(ISBLANK($B21),"",OFFSET(Measure_List!$A$2,$AV21,AP$5))</f>
        <v/>
      </c>
      <c r="AQ21" s="326" t="str">
        <f ca="1">IF(ISBLANK($B21),"",OFFSET(Measure_List!$A$2,$AV21,AQ$5))</f>
        <v/>
      </c>
      <c r="AR21" s="326" t="str">
        <f ca="1">IF(ISBLANK($B21),"",OFFSET(Measure_List!$A$2,$AV21,AR$5))</f>
        <v/>
      </c>
      <c r="AS21" s="326" t="str">
        <f ca="1">IF(ISBLANK($B21),"",OFFSET(Measure_List!$A$2,$AV21,AS$5))</f>
        <v/>
      </c>
      <c r="AT21" s="326" t="str">
        <f ca="1">IF(ISBLANK($B21),"",OFFSET(Measure_List!$A$2,$AV21,AT$5))</f>
        <v/>
      </c>
      <c r="AU21" s="326" t="str">
        <f ca="1">IF(ISBLANK($B21),"",OFFSET(Measure_List!$A$2,$AV21,AU$5))</f>
        <v/>
      </c>
      <c r="AV21" s="283" t="str">
        <f>IF(ISBLANK($B21),"",MATCH($B21,Measure_List!$A$2:$A$4637,FALSE)-1)</f>
        <v/>
      </c>
      <c r="AW21" s="470" t="str">
        <f>IF(ISBLANK(B21),"",IF(ISERROR(MATCH($B21,Measure_List!$A$3:$A$4629,FALSE)),"Error",""))</f>
        <v/>
      </c>
      <c r="AX21" s="476" t="str">
        <f>IF(ISBLANK($B21),"",IF(AO21&lt;&gt;'Project Information'!$D$21,"Error",""))</f>
        <v/>
      </c>
      <c r="AY21" s="473" t="str">
        <f>IF(ISBLANK($B21),"",IF(AS21&lt;&gt;IF('Project Information'!$D$25="","",IF('Project Information'!$D$25="Retrofit","R","L")),"Error",""))</f>
        <v/>
      </c>
      <c r="AZ21" s="284"/>
      <c r="BA21" s="284"/>
      <c r="BB21" s="284"/>
      <c r="BC21" s="284"/>
      <c r="BD21" s="284"/>
      <c r="BE21" s="284"/>
      <c r="BF21" s="284"/>
      <c r="BG21" s="284"/>
      <c r="BH21" s="284"/>
      <c r="BI21" s="284"/>
      <c r="BJ21" s="284"/>
      <c r="BK21" s="284"/>
      <c r="BL21" s="284"/>
      <c r="BM21" s="284"/>
      <c r="BN21" s="284"/>
      <c r="BO21" s="284"/>
      <c r="BP21" s="284"/>
      <c r="BQ21" s="284"/>
      <c r="BR21" s="284"/>
      <c r="BS21" s="284"/>
      <c r="BT21" s="284"/>
      <c r="BU21" s="284"/>
      <c r="BV21" s="284"/>
      <c r="BW21" s="284"/>
      <c r="BX21" s="284"/>
      <c r="BY21" s="284"/>
      <c r="BZ21" s="284"/>
      <c r="CA21" s="284"/>
      <c r="CB21" s="284"/>
      <c r="CC21" s="284"/>
      <c r="CD21" s="284"/>
      <c r="CE21" s="284"/>
      <c r="CF21" s="284"/>
      <c r="CG21" s="284"/>
    </row>
    <row r="22" spans="1:51" ht="15.75" thickBot="1">
      <c r="A22" s="392" t="str">
        <f ca="1" t="shared" si="5"/>
        <v/>
      </c>
      <c r="B22" s="657"/>
      <c r="C22" s="238"/>
      <c r="D22" s="209"/>
      <c r="E22" s="209"/>
      <c r="F22" s="670"/>
      <c r="G22" s="670"/>
      <c r="H22" s="209"/>
      <c r="I22" s="209"/>
      <c r="J22" s="209"/>
      <c r="K22" s="209"/>
      <c r="L22" s="320" t="str">
        <f>IF(ISBLANK($B22),"",Proposal!$D$155)</f>
        <v/>
      </c>
      <c r="M22" s="321" t="str">
        <f>IF(AND('Project Information'!$D$27&lt;&gt;"",B22&lt;&gt;""),'Project Information'!$D$27,"")</f>
        <v/>
      </c>
      <c r="N22" s="311" t="str">
        <f ca="1">IF(OR(ISBLANK($B22),ISBLANK(Proposal!$D$7)),"",OFFSET(Measure_List!$I$2,MATCH($B22,Measure_List!$A$3:$A$4629,FALSE),IF(ISBLANK(Proposal!$C$204),MATCH(Proposal!$D$7,Measure_List!$J$2:$BA$2,1),MATCH(Proposal!$C$204,Measure_List!$J$2:$BA$2,1))))</f>
        <v/>
      </c>
      <c r="O22" s="312" t="str">
        <f t="shared" si="6"/>
        <v/>
      </c>
      <c r="P22" s="311" t="str">
        <f>IF(B22="","",IF(Proposal!$D$7&gt;0,N22*Q22,""))</f>
        <v/>
      </c>
      <c r="Q22" s="663" t="str">
        <f>IF(ISBLANK($B22),"",F22*'Drop Downs'!$P$1)</f>
        <v/>
      </c>
      <c r="R22" s="311" t="str">
        <f t="shared" si="0"/>
        <v/>
      </c>
      <c r="S22" s="311" t="str">
        <f>IF(ISBLANK($B22),"",(-1)*PV('Drop Downs'!$P$2,$AU22,$H22))</f>
        <v/>
      </c>
      <c r="T22" s="311" t="str">
        <f>IF(ISBLANK($B22),"",(-1)*PV('Drop Downs'!$P$2,$AU22,$J22))</f>
        <v/>
      </c>
      <c r="U22" s="311" t="str">
        <f t="shared" si="1"/>
        <v/>
      </c>
      <c r="V22" s="311" t="str">
        <f t="shared" si="2"/>
        <v/>
      </c>
      <c r="W22" s="311" t="str">
        <f ca="1" t="shared" si="7"/>
        <v/>
      </c>
      <c r="X22" s="322" t="e">
        <f ca="1">OFFSET(AvoidedCostTable!$A$1,Z22-1,AA22-1)</f>
        <v>#N/A</v>
      </c>
      <c r="Y22" s="315" t="str">
        <f t="shared" si="8"/>
        <v/>
      </c>
      <c r="Z22" s="323" t="e">
        <f ca="1">MATCH($AT22,AvoidedCostTable!$A$1:$A$405,FALSE)</f>
        <v>#N/A</v>
      </c>
      <c r="AA22" s="323" t="e">
        <f ca="1">MATCH(AU22&amp;AS22,AvoidedCostTable!$2:$2,FALSE)</f>
        <v>#N/A</v>
      </c>
      <c r="AB22" s="660" t="str">
        <f ca="1">IF(OR(ISBLANK($B22),ISBLANK('Completion Report'!$D$5)),"",IF('Project Information'!$D$2="Yes",'Measure Input'!N22,OFFSET(Measure_List!$I$2,MATCH($B22,Measure_List!$A$3:$A$4629,FALSE),MATCH('Completion Report'!$D$5,Measure_List!$J$2:$BA$2,1))))</f>
        <v/>
      </c>
      <c r="AC22" s="313" t="str">
        <f t="shared" si="9"/>
        <v/>
      </c>
      <c r="AD22" s="311" t="str">
        <f>IF(OR(ISBLANK('Completion Report'!$D$5),ISBLANK(B22)),"",AB22*AE22)</f>
        <v/>
      </c>
      <c r="AE22" s="313" t="str">
        <f>IF(ISBLANK($B22),"",G22*'Drop Downs'!$P$1)</f>
        <v/>
      </c>
      <c r="AF22" s="311" t="str">
        <f t="shared" si="10"/>
        <v/>
      </c>
      <c r="AG22" s="311" t="str">
        <f>IF(ISBLANK($B22),"",(-1)*PV('Drop Downs'!$P$2,$AU22,$I22))</f>
        <v/>
      </c>
      <c r="AH22" s="311" t="str">
        <f>IF(ISBLANK($B22),"",(-1)*PV('Drop Downs'!$P$2,AU22,$K22))</f>
        <v/>
      </c>
      <c r="AI22" s="311" t="str">
        <f t="shared" si="3"/>
        <v/>
      </c>
      <c r="AJ22" s="311" t="str">
        <f t="shared" si="4"/>
        <v/>
      </c>
      <c r="AK22" s="311" t="str">
        <f ca="1" t="shared" si="11"/>
        <v/>
      </c>
      <c r="AL22" s="322" t="e">
        <f ca="1">OFFSET(AvoidedCostTable!$A$1,AM22-1,AN22-1)</f>
        <v>#N/A</v>
      </c>
      <c r="AM22" s="323" t="e">
        <f ca="1">MATCH($AT22,AvoidedCostTable!$A$1:$A$405,FALSE)</f>
        <v>#N/A</v>
      </c>
      <c r="AN22" s="324" t="e">
        <f ca="1">MATCH(AU22&amp;AS22,AvoidedCostTable!$2:$2,FALSE)</f>
        <v>#N/A</v>
      </c>
      <c r="AO22" s="325" t="str">
        <f ca="1">IF(ISBLANK($B22),"",OFFSET(Measure_List!$A$2,$AV22,AO$5))</f>
        <v/>
      </c>
      <c r="AP22" s="326" t="str">
        <f ca="1">IF(ISBLANK($B22),"",OFFSET(Measure_List!$A$2,$AV22,AP$5))</f>
        <v/>
      </c>
      <c r="AQ22" s="326" t="str">
        <f ca="1">IF(ISBLANK($B22),"",OFFSET(Measure_List!$A$2,$AV22,AQ$5))</f>
        <v/>
      </c>
      <c r="AR22" s="326" t="str">
        <f ca="1">IF(ISBLANK($B22),"",OFFSET(Measure_List!$A$2,$AV22,AR$5))</f>
        <v/>
      </c>
      <c r="AS22" s="326" t="str">
        <f ca="1">IF(ISBLANK($B22),"",OFFSET(Measure_List!$A$2,$AV22,AS$5))</f>
        <v/>
      </c>
      <c r="AT22" s="326" t="str">
        <f ca="1">IF(ISBLANK($B22),"",OFFSET(Measure_List!$A$2,$AV22,AT$5))</f>
        <v/>
      </c>
      <c r="AU22" s="326" t="str">
        <f ca="1">IF(ISBLANK($B22),"",OFFSET(Measure_List!$A$2,$AV22,AU$5))</f>
        <v/>
      </c>
      <c r="AV22" s="283" t="str">
        <f>IF(ISBLANK($B22),"",MATCH($B22,Measure_List!$A$2:$A$4637,FALSE)-1)</f>
        <v/>
      </c>
      <c r="AW22" s="470" t="str">
        <f>IF(ISBLANK(B22),"",IF(ISERROR(MATCH($B22,Measure_List!$A$3:$A$4629,FALSE)),"Error",""))</f>
        <v/>
      </c>
      <c r="AX22" s="476" t="str">
        <f>IF(ISBLANK($B22),"",IF(AO22&lt;&gt;'Project Information'!$D$21,"Error",""))</f>
        <v/>
      </c>
      <c r="AY22" s="473" t="str">
        <f>IF(ISBLANK($B22),"",IF(AS22&lt;&gt;IF('Project Information'!$D$25="","",IF('Project Information'!$D$25="Retrofit","R","L")),"Error",""))</f>
        <v/>
      </c>
    </row>
    <row r="23" spans="1:51" ht="15.75" thickBot="1">
      <c r="A23" s="392" t="str">
        <f ca="1" t="shared" si="5"/>
        <v/>
      </c>
      <c r="B23" s="657"/>
      <c r="C23" s="238"/>
      <c r="D23" s="209"/>
      <c r="E23" s="209"/>
      <c r="F23" s="670"/>
      <c r="G23" s="670"/>
      <c r="H23" s="209"/>
      <c r="I23" s="209"/>
      <c r="J23" s="209"/>
      <c r="K23" s="209"/>
      <c r="L23" s="320" t="str">
        <f>IF(ISBLANK($B23),"",Proposal!$D$155)</f>
        <v/>
      </c>
      <c r="M23" s="321" t="str">
        <f>IF(AND('Project Information'!$D$27&lt;&gt;"",B23&lt;&gt;""),'Project Information'!$D$27,"")</f>
        <v/>
      </c>
      <c r="N23" s="311" t="str">
        <f ca="1">IF(OR(ISBLANK($B23),ISBLANK(Proposal!$D$7)),"",OFFSET(Measure_List!$I$2,MATCH($B23,Measure_List!$A$3:$A$4629,FALSE),IF(ISBLANK(Proposal!$C$204),MATCH(Proposal!$D$7,Measure_List!$J$2:$BA$2,1),MATCH(Proposal!$C$204,Measure_List!$J$2:$BA$2,1))))</f>
        <v/>
      </c>
      <c r="O23" s="312" t="str">
        <f t="shared" si="6"/>
        <v/>
      </c>
      <c r="P23" s="311" t="str">
        <f>IF(B23="","",IF(Proposal!$D$7&gt;0,N23*Q23,""))</f>
        <v/>
      </c>
      <c r="Q23" s="663" t="str">
        <f>IF(ISBLANK($B23),"",F23*'Drop Downs'!$P$1)</f>
        <v/>
      </c>
      <c r="R23" s="311" t="str">
        <f t="shared" si="0"/>
        <v/>
      </c>
      <c r="S23" s="311" t="str">
        <f>IF(ISBLANK($B23),"",(-1)*PV('Drop Downs'!$P$2,$AU23,$H23))</f>
        <v/>
      </c>
      <c r="T23" s="311" t="str">
        <f>IF(ISBLANK($B23),"",(-1)*PV('Drop Downs'!$P$2,$AU23,$J23))</f>
        <v/>
      </c>
      <c r="U23" s="311" t="str">
        <f t="shared" si="1"/>
        <v/>
      </c>
      <c r="V23" s="311" t="str">
        <f t="shared" si="2"/>
        <v/>
      </c>
      <c r="W23" s="311" t="str">
        <f ca="1" t="shared" si="7"/>
        <v/>
      </c>
      <c r="X23" s="322" t="e">
        <f ca="1">OFFSET(AvoidedCostTable!$A$1,Z23-1,AA23-1)</f>
        <v>#N/A</v>
      </c>
      <c r="Y23" s="315" t="str">
        <f t="shared" si="8"/>
        <v/>
      </c>
      <c r="Z23" s="323" t="e">
        <f ca="1">MATCH($AT23,AvoidedCostTable!$A$1:$A$405,FALSE)</f>
        <v>#N/A</v>
      </c>
      <c r="AA23" s="323" t="e">
        <f ca="1">MATCH(AU23&amp;AS23,AvoidedCostTable!$2:$2,FALSE)</f>
        <v>#N/A</v>
      </c>
      <c r="AB23" s="660" t="str">
        <f ca="1">IF(OR(ISBLANK($B23),ISBLANK('Completion Report'!$D$5)),"",IF('Project Information'!$D$2="Yes",'Measure Input'!N23,OFFSET(Measure_List!$I$2,MATCH($B23,Measure_List!$A$3:$A$4629,FALSE),MATCH('Completion Report'!$D$5,Measure_List!$J$2:$BA$2,1))))</f>
        <v/>
      </c>
      <c r="AC23" s="313" t="str">
        <f t="shared" si="9"/>
        <v/>
      </c>
      <c r="AD23" s="311" t="str">
        <f>IF(OR(ISBLANK('Completion Report'!$D$5),ISBLANK(B23)),"",AB23*AE23)</f>
        <v/>
      </c>
      <c r="AE23" s="313" t="str">
        <f>IF(ISBLANK($B23),"",G23*'Drop Downs'!$P$1)</f>
        <v/>
      </c>
      <c r="AF23" s="311" t="str">
        <f t="shared" si="10"/>
        <v/>
      </c>
      <c r="AG23" s="311" t="str">
        <f>IF(ISBLANK($B23),"",(-1)*PV('Drop Downs'!$P$2,$AU23,$I23))</f>
        <v/>
      </c>
      <c r="AH23" s="311" t="str">
        <f>IF(ISBLANK($B23),"",(-1)*PV('Drop Downs'!$P$2,AU23,$K23))</f>
        <v/>
      </c>
      <c r="AI23" s="311" t="str">
        <f t="shared" si="3"/>
        <v/>
      </c>
      <c r="AJ23" s="311" t="str">
        <f t="shared" si="4"/>
        <v/>
      </c>
      <c r="AK23" s="311" t="str">
        <f ca="1" t="shared" si="11"/>
        <v/>
      </c>
      <c r="AL23" s="322" t="e">
        <f ca="1">OFFSET(AvoidedCostTable!$A$1,AM23-1,AN23-1)</f>
        <v>#N/A</v>
      </c>
      <c r="AM23" s="323" t="e">
        <f ca="1">MATCH($AT23,AvoidedCostTable!$A$1:$A$405,FALSE)</f>
        <v>#N/A</v>
      </c>
      <c r="AN23" s="324" t="e">
        <f ca="1">MATCH(AU23&amp;AS23,AvoidedCostTable!$2:$2,FALSE)</f>
        <v>#N/A</v>
      </c>
      <c r="AO23" s="325" t="str">
        <f ca="1">IF(ISBLANK($B23),"",OFFSET(Measure_List!$A$2,$AV23,AO$5))</f>
        <v/>
      </c>
      <c r="AP23" s="326" t="str">
        <f ca="1">IF(ISBLANK($B23),"",OFFSET(Measure_List!$A$2,$AV23,AP$5))</f>
        <v/>
      </c>
      <c r="AQ23" s="326" t="str">
        <f ca="1">IF(ISBLANK($B23),"",OFFSET(Measure_List!$A$2,$AV23,AQ$5))</f>
        <v/>
      </c>
      <c r="AR23" s="326" t="str">
        <f ca="1">IF(ISBLANK($B23),"",OFFSET(Measure_List!$A$2,$AV23,AR$5))</f>
        <v/>
      </c>
      <c r="AS23" s="326" t="str">
        <f ca="1">IF(ISBLANK($B23),"",OFFSET(Measure_List!$A$2,$AV23,AS$5))</f>
        <v/>
      </c>
      <c r="AT23" s="326" t="str">
        <f ca="1">IF(ISBLANK($B23),"",OFFSET(Measure_List!$A$2,$AV23,AT$5))</f>
        <v/>
      </c>
      <c r="AU23" s="326" t="str">
        <f ca="1">IF(ISBLANK($B23),"",OFFSET(Measure_List!$A$2,$AV23,AU$5))</f>
        <v/>
      </c>
      <c r="AV23" s="283" t="str">
        <f>IF(ISBLANK($B23),"",MATCH($B23,Measure_List!$A$2:$A$4637,FALSE)-1)</f>
        <v/>
      </c>
      <c r="AW23" s="470" t="str">
        <f>IF(ISBLANK(B23),"",IF(ISERROR(MATCH($B23,Measure_List!$A$3:$A$4629,FALSE)),"Error",""))</f>
        <v/>
      </c>
      <c r="AX23" s="476" t="str">
        <f>IF(ISBLANK($B23),"",IF(AO23&lt;&gt;'Project Information'!$D$21,"Error",""))</f>
        <v/>
      </c>
      <c r="AY23" s="473" t="str">
        <f>IF(ISBLANK($B23),"",IF(AS23&lt;&gt;IF('Project Information'!$D$25="","",IF('Project Information'!$D$25="Retrofit","R","L")),"Error",""))</f>
        <v/>
      </c>
    </row>
    <row r="24" spans="1:51" ht="15.75" thickBot="1">
      <c r="A24" s="392" t="str">
        <f ca="1" t="shared" si="5"/>
        <v/>
      </c>
      <c r="B24" s="657"/>
      <c r="C24" s="238"/>
      <c r="D24" s="209"/>
      <c r="E24" s="209"/>
      <c r="F24" s="670"/>
      <c r="G24" s="670"/>
      <c r="H24" s="209"/>
      <c r="I24" s="209"/>
      <c r="J24" s="209"/>
      <c r="K24" s="209"/>
      <c r="L24" s="320" t="str">
        <f>IF(ISBLANK($B24),"",Proposal!$D$155)</f>
        <v/>
      </c>
      <c r="M24" s="321" t="str">
        <f>IF(AND('Project Information'!$D$27&lt;&gt;"",B24&lt;&gt;""),'Project Information'!$D$27,"")</f>
        <v/>
      </c>
      <c r="N24" s="311" t="str">
        <f ca="1">IF(OR(ISBLANK($B24),ISBLANK(Proposal!$D$7)),"",OFFSET(Measure_List!$I$2,MATCH($B24,Measure_List!$A$3:$A$4629,FALSE),IF(ISBLANK(Proposal!$C$204),MATCH(Proposal!$D$7,Measure_List!$J$2:$BA$2,1),MATCH(Proposal!$C$204,Measure_List!$J$2:$BA$2,1))))</f>
        <v/>
      </c>
      <c r="O24" s="312" t="str">
        <f t="shared" si="6"/>
        <v/>
      </c>
      <c r="P24" s="311" t="str">
        <f>IF(B24="","",IF(Proposal!$D$7&gt;0,N24*Q24,""))</f>
        <v/>
      </c>
      <c r="Q24" s="663" t="str">
        <f>IF(ISBLANK($B24),"",F24*'Drop Downs'!$P$1)</f>
        <v/>
      </c>
      <c r="R24" s="311" t="str">
        <f t="shared" si="0"/>
        <v/>
      </c>
      <c r="S24" s="311" t="str">
        <f>IF(ISBLANK($B24),"",(-1)*PV('Drop Downs'!$P$2,$AU24,$H24))</f>
        <v/>
      </c>
      <c r="T24" s="311" t="str">
        <f>IF(ISBLANK($B24),"",(-1)*PV('Drop Downs'!$P$2,$AU24,$J24))</f>
        <v/>
      </c>
      <c r="U24" s="311" t="str">
        <f t="shared" si="1"/>
        <v/>
      </c>
      <c r="V24" s="311" t="str">
        <f t="shared" si="2"/>
        <v/>
      </c>
      <c r="W24" s="311" t="str">
        <f ca="1" t="shared" si="7"/>
        <v/>
      </c>
      <c r="X24" s="322" t="e">
        <f ca="1">OFFSET(AvoidedCostTable!$A$1,Z24-1,AA24-1)</f>
        <v>#N/A</v>
      </c>
      <c r="Y24" s="315" t="str">
        <f t="shared" si="8"/>
        <v/>
      </c>
      <c r="Z24" s="323" t="e">
        <f ca="1">MATCH($AT24,AvoidedCostTable!$A$1:$A$405,FALSE)</f>
        <v>#N/A</v>
      </c>
      <c r="AA24" s="323" t="e">
        <f ca="1">MATCH(AU24&amp;AS24,AvoidedCostTable!$2:$2,FALSE)</f>
        <v>#N/A</v>
      </c>
      <c r="AB24" s="660" t="str">
        <f ca="1">IF(OR(ISBLANK($B24),ISBLANK('Completion Report'!$D$5)),"",IF('Project Information'!$D$2="Yes",'Measure Input'!N24,OFFSET(Measure_List!$I$2,MATCH($B24,Measure_List!$A$3:$A$4629,FALSE),MATCH('Completion Report'!$D$5,Measure_List!$J$2:$BA$2,1))))</f>
        <v/>
      </c>
      <c r="AC24" s="313" t="str">
        <f t="shared" si="9"/>
        <v/>
      </c>
      <c r="AD24" s="311" t="str">
        <f>IF(OR(ISBLANK('Completion Report'!$D$5),ISBLANK(B24)),"",AB24*AE24)</f>
        <v/>
      </c>
      <c r="AE24" s="313" t="str">
        <f>IF(ISBLANK($B24),"",G24*'Drop Downs'!$P$1)</f>
        <v/>
      </c>
      <c r="AF24" s="311" t="str">
        <f t="shared" si="10"/>
        <v/>
      </c>
      <c r="AG24" s="311" t="str">
        <f>IF(ISBLANK($B24),"",(-1)*PV('Drop Downs'!$P$2,$AU24,$I24))</f>
        <v/>
      </c>
      <c r="AH24" s="311" t="str">
        <f>IF(ISBLANK($B24),"",(-1)*PV('Drop Downs'!$P$2,AU24,$K24))</f>
        <v/>
      </c>
      <c r="AI24" s="311" t="str">
        <f t="shared" si="3"/>
        <v/>
      </c>
      <c r="AJ24" s="311" t="str">
        <f t="shared" si="4"/>
        <v/>
      </c>
      <c r="AK24" s="311" t="str">
        <f ca="1" t="shared" si="11"/>
        <v/>
      </c>
      <c r="AL24" s="322" t="e">
        <f ca="1">OFFSET(AvoidedCostTable!$A$1,AM24-1,AN24-1)</f>
        <v>#N/A</v>
      </c>
      <c r="AM24" s="323" t="e">
        <f ca="1">MATCH($AT24,AvoidedCostTable!$A$1:$A$405,FALSE)</f>
        <v>#N/A</v>
      </c>
      <c r="AN24" s="324" t="e">
        <f ca="1">MATCH(AU24&amp;AS24,AvoidedCostTable!$2:$2,FALSE)</f>
        <v>#N/A</v>
      </c>
      <c r="AO24" s="325" t="str">
        <f ca="1">IF(ISBLANK($B24),"",OFFSET(Measure_List!$A$2,$AV24,AO$5))</f>
        <v/>
      </c>
      <c r="AP24" s="326" t="str">
        <f ca="1">IF(ISBLANK($B24),"",OFFSET(Measure_List!$A$2,$AV24,AP$5))</f>
        <v/>
      </c>
      <c r="AQ24" s="326" t="str">
        <f ca="1">IF(ISBLANK($B24),"",OFFSET(Measure_List!$A$2,$AV24,AQ$5))</f>
        <v/>
      </c>
      <c r="AR24" s="326" t="str">
        <f ca="1">IF(ISBLANK($B24),"",OFFSET(Measure_List!$A$2,$AV24,AR$5))</f>
        <v/>
      </c>
      <c r="AS24" s="326" t="str">
        <f ca="1">IF(ISBLANK($B24),"",OFFSET(Measure_List!$A$2,$AV24,AS$5))</f>
        <v/>
      </c>
      <c r="AT24" s="326" t="str">
        <f ca="1">IF(ISBLANK($B24),"",OFFSET(Measure_List!$A$2,$AV24,AT$5))</f>
        <v/>
      </c>
      <c r="AU24" s="326" t="str">
        <f ca="1">IF(ISBLANK($B24),"",OFFSET(Measure_List!$A$2,$AV24,AU$5))</f>
        <v/>
      </c>
      <c r="AV24" s="283" t="str">
        <f>IF(ISBLANK($B24),"",MATCH($B24,Measure_List!$A$2:$A$4637,FALSE)-1)</f>
        <v/>
      </c>
      <c r="AW24" s="470" t="str">
        <f>IF(ISBLANK(B24),"",IF(ISERROR(MATCH($B24,Measure_List!$A$3:$A$4629,FALSE)),"Error",""))</f>
        <v/>
      </c>
      <c r="AX24" s="476" t="str">
        <f>IF(ISBLANK($B24),"",IF(AO24&lt;&gt;'Project Information'!$D$21,"Error",""))</f>
        <v/>
      </c>
      <c r="AY24" s="473" t="str">
        <f>IF(ISBLANK($B24),"",IF(AS24&lt;&gt;IF('Project Information'!$D$25="","",IF('Project Information'!$D$25="Retrofit","R","L")),"Error",""))</f>
        <v/>
      </c>
    </row>
    <row r="25" spans="1:51" ht="15.75" thickBot="1">
      <c r="A25" s="392" t="str">
        <f ca="1" t="shared" si="5"/>
        <v/>
      </c>
      <c r="B25" s="657"/>
      <c r="C25" s="20"/>
      <c r="D25" s="209"/>
      <c r="E25" s="209"/>
      <c r="F25" s="670"/>
      <c r="G25" s="670"/>
      <c r="H25" s="209"/>
      <c r="I25" s="209"/>
      <c r="J25" s="209"/>
      <c r="K25" s="209"/>
      <c r="L25" s="320" t="str">
        <f>IF(ISBLANK($B25),"",Proposal!$D$155)</f>
        <v/>
      </c>
      <c r="M25" s="321" t="str">
        <f>IF(AND('Project Information'!$D$27&lt;&gt;"",B25&lt;&gt;""),'Project Information'!$D$27,"")</f>
        <v/>
      </c>
      <c r="N25" s="311" t="str">
        <f ca="1">IF(OR(ISBLANK($B25),ISBLANK(Proposal!$D$7)),"",OFFSET(Measure_List!$I$2,MATCH($B25,Measure_List!$A$3:$A$4629,FALSE),IF(ISBLANK(Proposal!$C$204),MATCH(Proposal!$D$7,Measure_List!$J$2:$BA$2,1),MATCH(Proposal!$C$204,Measure_List!$J$2:$BA$2,1))))</f>
        <v/>
      </c>
      <c r="O25" s="312" t="str">
        <f t="shared" si="6"/>
        <v/>
      </c>
      <c r="P25" s="311" t="str">
        <f>IF(B25="","",IF(Proposal!$D$7&gt;0,N25*Q25,""))</f>
        <v/>
      </c>
      <c r="Q25" s="663" t="str">
        <f>IF(ISBLANK($B25),"",F25*'Drop Downs'!$P$1)</f>
        <v/>
      </c>
      <c r="R25" s="311" t="str">
        <f t="shared" si="0"/>
        <v/>
      </c>
      <c r="S25" s="311" t="str">
        <f>IF(ISBLANK($B25),"",(-1)*PV('Drop Downs'!$P$2,$AU25,$H25))</f>
        <v/>
      </c>
      <c r="T25" s="311" t="str">
        <f>IF(ISBLANK($B25),"",(-1)*PV('Drop Downs'!$P$2,$AU25,$J25))</f>
        <v/>
      </c>
      <c r="U25" s="311" t="str">
        <f t="shared" si="1"/>
        <v/>
      </c>
      <c r="V25" s="311" t="str">
        <f t="shared" si="2"/>
        <v/>
      </c>
      <c r="W25" s="311" t="str">
        <f ca="1" t="shared" si="7"/>
        <v/>
      </c>
      <c r="X25" s="322" t="e">
        <f ca="1">OFFSET(AvoidedCostTable!$A$1,Z25-1,AA25-1)</f>
        <v>#N/A</v>
      </c>
      <c r="Y25" s="315" t="str">
        <f t="shared" si="8"/>
        <v/>
      </c>
      <c r="Z25" s="323" t="e">
        <f ca="1">MATCH($AT25,AvoidedCostTable!$A$1:$A$405,FALSE)</f>
        <v>#N/A</v>
      </c>
      <c r="AA25" s="323" t="e">
        <f ca="1">MATCH(AU25&amp;AS25,AvoidedCostTable!$2:$2,FALSE)</f>
        <v>#N/A</v>
      </c>
      <c r="AB25" s="660" t="str">
        <f ca="1">IF(OR(ISBLANK($B25),ISBLANK('Completion Report'!$D$5)),"",IF('Project Information'!$D$2="Yes",'Measure Input'!N25,OFFSET(Measure_List!$I$2,MATCH($B25,Measure_List!$A$3:$A$4629,FALSE),MATCH('Completion Report'!$D$5,Measure_List!$J$2:$BA$2,1))))</f>
        <v/>
      </c>
      <c r="AC25" s="313" t="str">
        <f t="shared" si="9"/>
        <v/>
      </c>
      <c r="AD25" s="311" t="str">
        <f>IF(OR(ISBLANK('Completion Report'!$D$5),ISBLANK(B25)),"",AB25*AE25)</f>
        <v/>
      </c>
      <c r="AE25" s="313" t="str">
        <f>IF(ISBLANK($B25),"",G25*'Drop Downs'!$P$1)</f>
        <v/>
      </c>
      <c r="AF25" s="311" t="str">
        <f t="shared" si="10"/>
        <v/>
      </c>
      <c r="AG25" s="311" t="str">
        <f>IF(ISBLANK($B25),"",(-1)*PV('Drop Downs'!$P$2,$AU25,$I25))</f>
        <v/>
      </c>
      <c r="AH25" s="311" t="str">
        <f>IF(ISBLANK($B25),"",(-1)*PV('Drop Downs'!$P$2,AU25,$K25))</f>
        <v/>
      </c>
      <c r="AI25" s="311" t="str">
        <f t="shared" si="3"/>
        <v/>
      </c>
      <c r="AJ25" s="311" t="str">
        <f t="shared" si="4"/>
        <v/>
      </c>
      <c r="AK25" s="311" t="str">
        <f ca="1" t="shared" si="11"/>
        <v/>
      </c>
      <c r="AL25" s="322" t="e">
        <f ca="1">OFFSET(AvoidedCostTable!$A$1,AM25-1,AN25-1)</f>
        <v>#N/A</v>
      </c>
      <c r="AM25" s="323" t="e">
        <f ca="1">MATCH($AT25,AvoidedCostTable!$A$1:$A$405,FALSE)</f>
        <v>#N/A</v>
      </c>
      <c r="AN25" s="324" t="e">
        <f ca="1">MATCH(AU25&amp;AS25,AvoidedCostTable!$2:$2,FALSE)</f>
        <v>#N/A</v>
      </c>
      <c r="AO25" s="325" t="str">
        <f ca="1">IF(ISBLANK($B25),"",OFFSET(Measure_List!$A$2,$AV25,AO$5))</f>
        <v/>
      </c>
      <c r="AP25" s="326" t="str">
        <f ca="1">IF(ISBLANK($B25),"",OFFSET(Measure_List!$A$2,$AV25,AP$5))</f>
        <v/>
      </c>
      <c r="AQ25" s="326" t="str">
        <f ca="1">IF(ISBLANK($B25),"",OFFSET(Measure_List!$A$2,$AV25,AQ$5))</f>
        <v/>
      </c>
      <c r="AR25" s="326" t="str">
        <f ca="1">IF(ISBLANK($B25),"",OFFSET(Measure_List!$A$2,$AV25,AR$5))</f>
        <v/>
      </c>
      <c r="AS25" s="326" t="str">
        <f ca="1">IF(ISBLANK($B25),"",OFFSET(Measure_List!$A$2,$AV25,AS$5))</f>
        <v/>
      </c>
      <c r="AT25" s="326" t="str">
        <f ca="1">IF(ISBLANK($B25),"",OFFSET(Measure_List!$A$2,$AV25,AT$5))</f>
        <v/>
      </c>
      <c r="AU25" s="326" t="str">
        <f ca="1">IF(ISBLANK($B25),"",OFFSET(Measure_List!$A$2,$AV25,AU$5))</f>
        <v/>
      </c>
      <c r="AV25" s="283" t="str">
        <f>IF(ISBLANK($B25),"",MATCH($B25,Measure_List!$A$2:$A$4637,FALSE)-1)</f>
        <v/>
      </c>
      <c r="AW25" s="470" t="str">
        <f>IF(ISBLANK(B25),"",IF(ISERROR(MATCH($B25,Measure_List!$A$3:$A$4629,FALSE)),"Error",""))</f>
        <v/>
      </c>
      <c r="AX25" s="476" t="str">
        <f>IF(ISBLANK($B25),"",IF(AO25&lt;&gt;'Project Information'!$D$21,"Error",""))</f>
        <v/>
      </c>
      <c r="AY25" s="473" t="str">
        <f>IF(ISBLANK($B25),"",IF(AS25&lt;&gt;IF('Project Information'!$D$25="","",IF('Project Information'!$D$25="Retrofit","R","L")),"Error",""))</f>
        <v/>
      </c>
    </row>
    <row r="26" spans="1:51" ht="15.75" thickBot="1">
      <c r="A26" s="392" t="str">
        <f ca="1" t="shared" si="5"/>
        <v/>
      </c>
      <c r="B26" s="657"/>
      <c r="C26" s="20"/>
      <c r="D26" s="209"/>
      <c r="E26" s="209"/>
      <c r="F26" s="670"/>
      <c r="G26" s="670"/>
      <c r="H26" s="209"/>
      <c r="I26" s="209"/>
      <c r="J26" s="209"/>
      <c r="K26" s="209"/>
      <c r="L26" s="320" t="str">
        <f>IF(ISBLANK($B26),"",Proposal!$D$155)</f>
        <v/>
      </c>
      <c r="M26" s="321" t="str">
        <f>IF(AND('Project Information'!$D$27&lt;&gt;"",B26&lt;&gt;""),'Project Information'!$D$27,"")</f>
        <v/>
      </c>
      <c r="N26" s="311" t="str">
        <f ca="1">IF(OR(ISBLANK($B26),ISBLANK(Proposal!$D$7)),"",OFFSET(Measure_List!$I$2,MATCH($B26,Measure_List!$A$3:$A$4629,FALSE),IF(ISBLANK(Proposal!$C$204),MATCH(Proposal!$D$7,Measure_List!$J$2:$BA$2,1),MATCH(Proposal!$C$204,Measure_List!$J$2:$BA$2,1))))</f>
        <v/>
      </c>
      <c r="O26" s="312" t="str">
        <f t="shared" si="6"/>
        <v/>
      </c>
      <c r="P26" s="311" t="str">
        <f>IF(B26="","",IF(Proposal!$D$7&gt;0,N26*Q26,""))</f>
        <v/>
      </c>
      <c r="Q26" s="663" t="str">
        <f>IF(ISBLANK($B26),"",F26*'Drop Downs'!$P$1)</f>
        <v/>
      </c>
      <c r="R26" s="311" t="str">
        <f t="shared" si="0"/>
        <v/>
      </c>
      <c r="S26" s="311" t="str">
        <f>IF(ISBLANK($B26),"",(-1)*PV('Drop Downs'!$P$2,$AU26,$H26))</f>
        <v/>
      </c>
      <c r="T26" s="311" t="str">
        <f>IF(ISBLANK($B26),"",(-1)*PV('Drop Downs'!$P$2,$AU26,$J26))</f>
        <v/>
      </c>
      <c r="U26" s="311" t="str">
        <f t="shared" si="1"/>
        <v/>
      </c>
      <c r="V26" s="311" t="str">
        <f t="shared" si="2"/>
        <v/>
      </c>
      <c r="W26" s="311" t="str">
        <f ca="1" t="shared" si="7"/>
        <v/>
      </c>
      <c r="X26" s="322" t="e">
        <f ca="1">OFFSET(AvoidedCostTable!$A$1,Z26-1,AA26-1)</f>
        <v>#N/A</v>
      </c>
      <c r="Y26" s="315" t="str">
        <f t="shared" si="8"/>
        <v/>
      </c>
      <c r="Z26" s="323" t="e">
        <f ca="1">MATCH($AT26,AvoidedCostTable!$A$1:$A$405,FALSE)</f>
        <v>#N/A</v>
      </c>
      <c r="AA26" s="323" t="e">
        <f ca="1">MATCH(AU26&amp;AS26,AvoidedCostTable!$2:$2,FALSE)</f>
        <v>#N/A</v>
      </c>
      <c r="AB26" s="660" t="str">
        <f ca="1">IF(OR(ISBLANK($B26),ISBLANK('Completion Report'!$D$5)),"",IF('Project Information'!$D$2="Yes",'Measure Input'!N26,OFFSET(Measure_List!$I$2,MATCH($B26,Measure_List!$A$3:$A$4629,FALSE),MATCH('Completion Report'!$D$5,Measure_List!$J$2:$BA$2,1))))</f>
        <v/>
      </c>
      <c r="AC26" s="313" t="str">
        <f t="shared" si="9"/>
        <v/>
      </c>
      <c r="AD26" s="311" t="str">
        <f>IF(OR(ISBLANK('Completion Report'!$D$5),ISBLANK(B26)),"",AB26*AE26)</f>
        <v/>
      </c>
      <c r="AE26" s="313" t="str">
        <f>IF(ISBLANK($B26),"",G26*'Drop Downs'!$P$1)</f>
        <v/>
      </c>
      <c r="AF26" s="311" t="str">
        <f t="shared" si="10"/>
        <v/>
      </c>
      <c r="AG26" s="311" t="str">
        <f>IF(ISBLANK($B26),"",(-1)*PV('Drop Downs'!$P$2,$AU26,$I26))</f>
        <v/>
      </c>
      <c r="AH26" s="311" t="str">
        <f>IF(ISBLANK($B26),"",(-1)*PV('Drop Downs'!$P$2,AU26,$K26))</f>
        <v/>
      </c>
      <c r="AI26" s="311" t="str">
        <f t="shared" si="3"/>
        <v/>
      </c>
      <c r="AJ26" s="311" t="str">
        <f t="shared" si="4"/>
        <v/>
      </c>
      <c r="AK26" s="311" t="str">
        <f ca="1" t="shared" si="11"/>
        <v/>
      </c>
      <c r="AL26" s="322" t="e">
        <f ca="1">OFFSET(AvoidedCostTable!$A$1,AM26-1,AN26-1)</f>
        <v>#N/A</v>
      </c>
      <c r="AM26" s="323" t="e">
        <f ca="1">MATCH($AT26,AvoidedCostTable!$A$1:$A$405,FALSE)</f>
        <v>#N/A</v>
      </c>
      <c r="AN26" s="324" t="e">
        <f ca="1">MATCH(AU26&amp;AS26,AvoidedCostTable!$2:$2,FALSE)</f>
        <v>#N/A</v>
      </c>
      <c r="AO26" s="325" t="str">
        <f ca="1">IF(ISBLANK($B26),"",OFFSET(Measure_List!$A$2,$AV26,AO$5))</f>
        <v/>
      </c>
      <c r="AP26" s="326" t="str">
        <f ca="1">IF(ISBLANK($B26),"",OFFSET(Measure_List!$A$2,$AV26,AP$5))</f>
        <v/>
      </c>
      <c r="AQ26" s="326" t="str">
        <f ca="1">IF(ISBLANK($B26),"",OFFSET(Measure_List!$A$2,$AV26,AQ$5))</f>
        <v/>
      </c>
      <c r="AR26" s="326" t="str">
        <f ca="1">IF(ISBLANK($B26),"",OFFSET(Measure_List!$A$2,$AV26,AR$5))</f>
        <v/>
      </c>
      <c r="AS26" s="326" t="str">
        <f ca="1">IF(ISBLANK($B26),"",OFFSET(Measure_List!$A$2,$AV26,AS$5))</f>
        <v/>
      </c>
      <c r="AT26" s="326" t="str">
        <f ca="1">IF(ISBLANK($B26),"",OFFSET(Measure_List!$A$2,$AV26,AT$5))</f>
        <v/>
      </c>
      <c r="AU26" s="326" t="str">
        <f ca="1">IF(ISBLANK($B26),"",OFFSET(Measure_List!$A$2,$AV26,AU$5))</f>
        <v/>
      </c>
      <c r="AV26" s="283" t="str">
        <f>IF(ISBLANK($B26),"",MATCH($B26,Measure_List!$A$2:$A$4637,FALSE)-1)</f>
        <v/>
      </c>
      <c r="AW26" s="470" t="str">
        <f>IF(ISBLANK(B26),"",IF(ISERROR(MATCH($B26,Measure_List!$A$3:$A$4629,FALSE)),"Error",""))</f>
        <v/>
      </c>
      <c r="AX26" s="476" t="str">
        <f>IF(ISBLANK($B26),"",IF(AO26&lt;&gt;'Project Information'!$D$21,"Error",""))</f>
        <v/>
      </c>
      <c r="AY26" s="473" t="str">
        <f>IF(ISBLANK($B26),"",IF(AS26&lt;&gt;IF('Project Information'!$D$25="","",IF('Project Information'!$D$25="Retrofit","R","L")),"Error",""))</f>
        <v/>
      </c>
    </row>
    <row r="27" spans="1:51" ht="15.75" thickBot="1">
      <c r="A27" s="392" t="str">
        <f ca="1" t="shared" si="5"/>
        <v/>
      </c>
      <c r="B27" s="657"/>
      <c r="C27" s="20"/>
      <c r="D27" s="209"/>
      <c r="E27" s="209"/>
      <c r="F27" s="670"/>
      <c r="G27" s="670"/>
      <c r="H27" s="209"/>
      <c r="I27" s="209"/>
      <c r="J27" s="209"/>
      <c r="K27" s="209"/>
      <c r="L27" s="320" t="str">
        <f>IF(ISBLANK($B27),"",Proposal!$D$155)</f>
        <v/>
      </c>
      <c r="M27" s="321" t="str">
        <f>IF(AND('Project Information'!$D$27&lt;&gt;"",B27&lt;&gt;""),'Project Information'!$D$27,"")</f>
        <v/>
      </c>
      <c r="N27" s="311" t="str">
        <f ca="1">IF(OR(ISBLANK($B27),ISBLANK(Proposal!$D$7)),"",OFFSET(Measure_List!$I$2,MATCH($B27,Measure_List!$A$3:$A$4629,FALSE),IF(ISBLANK(Proposal!$C$204),MATCH(Proposal!$D$7,Measure_List!$J$2:$BA$2,1),MATCH(Proposal!$C$204,Measure_List!$J$2:$BA$2,1))))</f>
        <v/>
      </c>
      <c r="O27" s="312" t="str">
        <f t="shared" si="6"/>
        <v/>
      </c>
      <c r="P27" s="311" t="str">
        <f>IF(B27="","",IF(Proposal!$D$7&gt;0,N27*Q27,""))</f>
        <v/>
      </c>
      <c r="Q27" s="663" t="str">
        <f>IF(ISBLANK($B27),"",F27*'Drop Downs'!$P$1)</f>
        <v/>
      </c>
      <c r="R27" s="311" t="str">
        <f t="shared" si="0"/>
        <v/>
      </c>
      <c r="S27" s="311" t="str">
        <f>IF(ISBLANK($B27),"",(-1)*PV('Drop Downs'!$P$2,$AU27,$H27))</f>
        <v/>
      </c>
      <c r="T27" s="311" t="str">
        <f>IF(ISBLANK($B27),"",(-1)*PV('Drop Downs'!$P$2,$AU27,$J27))</f>
        <v/>
      </c>
      <c r="U27" s="311" t="str">
        <f t="shared" si="1"/>
        <v/>
      </c>
      <c r="V27" s="311" t="str">
        <f t="shared" si="2"/>
        <v/>
      </c>
      <c r="W27" s="311" t="str">
        <f ca="1" t="shared" si="7"/>
        <v/>
      </c>
      <c r="X27" s="322" t="e">
        <f ca="1">OFFSET(AvoidedCostTable!$A$1,Z27-1,AA27-1)</f>
        <v>#N/A</v>
      </c>
      <c r="Y27" s="315" t="str">
        <f t="shared" si="8"/>
        <v/>
      </c>
      <c r="Z27" s="323" t="e">
        <f ca="1">MATCH($AT27,AvoidedCostTable!$A$1:$A$405,FALSE)</f>
        <v>#N/A</v>
      </c>
      <c r="AA27" s="323" t="e">
        <f ca="1">MATCH(AU27&amp;AS27,AvoidedCostTable!$2:$2,FALSE)</f>
        <v>#N/A</v>
      </c>
      <c r="AB27" s="660" t="str">
        <f ca="1">IF(OR(ISBLANK($B27),ISBLANK('Completion Report'!$D$5)),"",IF('Project Information'!$D$2="Yes",'Measure Input'!N27,OFFSET(Measure_List!$I$2,MATCH($B27,Measure_List!$A$3:$A$4629,FALSE),MATCH('Completion Report'!$D$5,Measure_List!$J$2:$BA$2,1))))</f>
        <v/>
      </c>
      <c r="AC27" s="313" t="str">
        <f t="shared" si="9"/>
        <v/>
      </c>
      <c r="AD27" s="311" t="str">
        <f>IF(OR(ISBLANK('Completion Report'!$D$5),ISBLANK(B27)),"",AB27*AE27)</f>
        <v/>
      </c>
      <c r="AE27" s="313" t="str">
        <f>IF(ISBLANK($B27),"",G27*'Drop Downs'!$P$1)</f>
        <v/>
      </c>
      <c r="AF27" s="311" t="str">
        <f t="shared" si="10"/>
        <v/>
      </c>
      <c r="AG27" s="311" t="str">
        <f>IF(ISBLANK($B27),"",(-1)*PV('Drop Downs'!$P$2,$AU27,$I27))</f>
        <v/>
      </c>
      <c r="AH27" s="311" t="str">
        <f>IF(ISBLANK($B27),"",(-1)*PV('Drop Downs'!$P$2,AU27,$K27))</f>
        <v/>
      </c>
      <c r="AI27" s="311" t="str">
        <f t="shared" si="3"/>
        <v/>
      </c>
      <c r="AJ27" s="311" t="str">
        <f t="shared" si="4"/>
        <v/>
      </c>
      <c r="AK27" s="311" t="str">
        <f ca="1" t="shared" si="11"/>
        <v/>
      </c>
      <c r="AL27" s="322" t="e">
        <f ca="1">OFFSET(AvoidedCostTable!$A$1,AM27-1,AN27-1)</f>
        <v>#N/A</v>
      </c>
      <c r="AM27" s="323" t="e">
        <f ca="1">MATCH($AT27,AvoidedCostTable!$A$1:$A$405,FALSE)</f>
        <v>#N/A</v>
      </c>
      <c r="AN27" s="324" t="e">
        <f ca="1">MATCH(AU27&amp;AS27,AvoidedCostTable!$2:$2,FALSE)</f>
        <v>#N/A</v>
      </c>
      <c r="AO27" s="325" t="str">
        <f ca="1">IF(ISBLANK($B27),"",OFFSET(Measure_List!$A$2,$AV27,AO$5))</f>
        <v/>
      </c>
      <c r="AP27" s="326" t="str">
        <f ca="1">IF(ISBLANK($B27),"",OFFSET(Measure_List!$A$2,$AV27,AP$5))</f>
        <v/>
      </c>
      <c r="AQ27" s="326" t="str">
        <f ca="1">IF(ISBLANK($B27),"",OFFSET(Measure_List!$A$2,$AV27,AQ$5))</f>
        <v/>
      </c>
      <c r="AR27" s="326" t="str">
        <f ca="1">IF(ISBLANK($B27),"",OFFSET(Measure_List!$A$2,$AV27,AR$5))</f>
        <v/>
      </c>
      <c r="AS27" s="326" t="str">
        <f ca="1">IF(ISBLANK($B27),"",OFFSET(Measure_List!$A$2,$AV27,AS$5))</f>
        <v/>
      </c>
      <c r="AT27" s="326" t="str">
        <f ca="1">IF(ISBLANK($B27),"",OFFSET(Measure_List!$A$2,$AV27,AT$5))</f>
        <v/>
      </c>
      <c r="AU27" s="326" t="str">
        <f ca="1">IF(ISBLANK($B27),"",OFFSET(Measure_List!$A$2,$AV27,AU$5))</f>
        <v/>
      </c>
      <c r="AV27" s="283" t="str">
        <f>IF(ISBLANK($B27),"",MATCH($B27,Measure_List!$A$2:$A$4637,FALSE)-1)</f>
        <v/>
      </c>
      <c r="AW27" s="470" t="str">
        <f>IF(ISBLANK(B27),"",IF(ISERROR(MATCH($B27,Measure_List!$A$3:$A$4629,FALSE)),"Error",""))</f>
        <v/>
      </c>
      <c r="AX27" s="476" t="str">
        <f>IF(ISBLANK($B27),"",IF(AO27&lt;&gt;'Project Information'!$D$21,"Error",""))</f>
        <v/>
      </c>
      <c r="AY27" s="473" t="str">
        <f>IF(ISBLANK($B27),"",IF(AS27&lt;&gt;IF('Project Information'!$D$25="","",IF('Project Information'!$D$25="Retrofit","R","L")),"Error",""))</f>
        <v/>
      </c>
    </row>
    <row r="28" spans="1:51" ht="15.75" thickBot="1">
      <c r="A28" s="392" t="str">
        <f ca="1" t="shared" si="5"/>
        <v/>
      </c>
      <c r="B28" s="657"/>
      <c r="C28" s="20"/>
      <c r="D28" s="209"/>
      <c r="E28" s="209"/>
      <c r="F28" s="670"/>
      <c r="G28" s="670"/>
      <c r="H28" s="209"/>
      <c r="I28" s="209"/>
      <c r="J28" s="209"/>
      <c r="K28" s="209"/>
      <c r="L28" s="320" t="str">
        <f>IF(ISBLANK($B28),"",Proposal!$D$155)</f>
        <v/>
      </c>
      <c r="M28" s="321" t="str">
        <f>IF(AND('Project Information'!$D$27&lt;&gt;"",B28&lt;&gt;""),'Project Information'!$D$27,"")</f>
        <v/>
      </c>
      <c r="N28" s="311" t="str">
        <f ca="1">IF(OR(ISBLANK($B28),ISBLANK(Proposal!$D$7)),"",OFFSET(Measure_List!$I$2,MATCH($B28,Measure_List!$A$3:$A$4629,FALSE),IF(ISBLANK(Proposal!$C$204),MATCH(Proposal!$D$7,Measure_List!$J$2:$BA$2,1),MATCH(Proposal!$C$204,Measure_List!$J$2:$BA$2,1))))</f>
        <v/>
      </c>
      <c r="O28" s="312" t="str">
        <f t="shared" si="6"/>
        <v/>
      </c>
      <c r="P28" s="311" t="str">
        <f>IF(B28="","",IF(Proposal!$D$7&gt;0,N28*Q28,""))</f>
        <v/>
      </c>
      <c r="Q28" s="663" t="str">
        <f>IF(ISBLANK($B28),"",F28*'Drop Downs'!$P$1)</f>
        <v/>
      </c>
      <c r="R28" s="311" t="str">
        <f t="shared" si="0"/>
        <v/>
      </c>
      <c r="S28" s="311" t="str">
        <f>IF(ISBLANK($B28),"",(-1)*PV('Drop Downs'!$P$2,$AU28,$H28))</f>
        <v/>
      </c>
      <c r="T28" s="311" t="str">
        <f>IF(ISBLANK($B28),"",(-1)*PV('Drop Downs'!$P$2,$AU28,$J28))</f>
        <v/>
      </c>
      <c r="U28" s="311" t="str">
        <f t="shared" si="1"/>
        <v/>
      </c>
      <c r="V28" s="311" t="str">
        <f t="shared" si="2"/>
        <v/>
      </c>
      <c r="W28" s="311" t="str">
        <f ca="1" t="shared" si="7"/>
        <v/>
      </c>
      <c r="X28" s="322" t="e">
        <f ca="1">OFFSET(AvoidedCostTable!$A$1,Z28-1,AA28-1)</f>
        <v>#N/A</v>
      </c>
      <c r="Y28" s="315" t="str">
        <f t="shared" si="8"/>
        <v/>
      </c>
      <c r="Z28" s="323" t="e">
        <f ca="1">MATCH($AT28,AvoidedCostTable!$A$1:$A$405,FALSE)</f>
        <v>#N/A</v>
      </c>
      <c r="AA28" s="323" t="e">
        <f ca="1">MATCH(AU28&amp;AS28,AvoidedCostTable!$2:$2,FALSE)</f>
        <v>#N/A</v>
      </c>
      <c r="AB28" s="660" t="str">
        <f ca="1">IF(OR(ISBLANK($B28),ISBLANK('Completion Report'!$D$5)),"",IF('Project Information'!$D$2="Yes",'Measure Input'!N28,OFFSET(Measure_List!$I$2,MATCH($B28,Measure_List!$A$3:$A$4629,FALSE),MATCH('Completion Report'!$D$5,Measure_List!$J$2:$BA$2,1))))</f>
        <v/>
      </c>
      <c r="AC28" s="313" t="str">
        <f t="shared" si="9"/>
        <v/>
      </c>
      <c r="AD28" s="311" t="str">
        <f>IF(OR(ISBLANK('Completion Report'!$D$5),ISBLANK(B28)),"",AB28*AE28)</f>
        <v/>
      </c>
      <c r="AE28" s="313" t="str">
        <f>IF(ISBLANK($B28),"",G28*'Drop Downs'!$P$1)</f>
        <v/>
      </c>
      <c r="AF28" s="311" t="str">
        <f t="shared" si="10"/>
        <v/>
      </c>
      <c r="AG28" s="311" t="str">
        <f>IF(ISBLANK($B28),"",(-1)*PV('Drop Downs'!$P$2,$AU28,$I28))</f>
        <v/>
      </c>
      <c r="AH28" s="311" t="str">
        <f>IF(ISBLANK($B28),"",(-1)*PV('Drop Downs'!$P$2,AU28,$K28))</f>
        <v/>
      </c>
      <c r="AI28" s="311" t="str">
        <f t="shared" si="3"/>
        <v/>
      </c>
      <c r="AJ28" s="311" t="str">
        <f t="shared" si="4"/>
        <v/>
      </c>
      <c r="AK28" s="311" t="str">
        <f ca="1" t="shared" si="11"/>
        <v/>
      </c>
      <c r="AL28" s="322" t="e">
        <f ca="1">OFFSET(AvoidedCostTable!$A$1,AM28-1,AN28-1)</f>
        <v>#N/A</v>
      </c>
      <c r="AM28" s="323" t="e">
        <f ca="1">MATCH($AT28,AvoidedCostTable!$A$1:$A$405,FALSE)</f>
        <v>#N/A</v>
      </c>
      <c r="AN28" s="324" t="e">
        <f ca="1">MATCH(AU28&amp;AS28,AvoidedCostTable!$2:$2,FALSE)</f>
        <v>#N/A</v>
      </c>
      <c r="AO28" s="325" t="str">
        <f ca="1">IF(ISBLANK($B28),"",OFFSET(Measure_List!$A$2,$AV28,AO$5))</f>
        <v/>
      </c>
      <c r="AP28" s="326" t="str">
        <f ca="1">IF(ISBLANK($B28),"",OFFSET(Measure_List!$A$2,$AV28,AP$5))</f>
        <v/>
      </c>
      <c r="AQ28" s="326" t="str">
        <f ca="1">IF(ISBLANK($B28),"",OFFSET(Measure_List!$A$2,$AV28,AQ$5))</f>
        <v/>
      </c>
      <c r="AR28" s="326" t="str">
        <f ca="1">IF(ISBLANK($B28),"",OFFSET(Measure_List!$A$2,$AV28,AR$5))</f>
        <v/>
      </c>
      <c r="AS28" s="326" t="str">
        <f ca="1">IF(ISBLANK($B28),"",OFFSET(Measure_List!$A$2,$AV28,AS$5))</f>
        <v/>
      </c>
      <c r="AT28" s="326" t="str">
        <f ca="1">IF(ISBLANK($B28),"",OFFSET(Measure_List!$A$2,$AV28,AT$5))</f>
        <v/>
      </c>
      <c r="AU28" s="326" t="str">
        <f ca="1">IF(ISBLANK($B28),"",OFFSET(Measure_List!$A$2,$AV28,AU$5))</f>
        <v/>
      </c>
      <c r="AV28" s="283" t="str">
        <f>IF(ISBLANK($B28),"",MATCH($B28,Measure_List!$A$2:$A$4637,FALSE)-1)</f>
        <v/>
      </c>
      <c r="AW28" s="470" t="str">
        <f>IF(ISBLANK(B28),"",IF(ISERROR(MATCH($B28,Measure_List!$A$3:$A$4629,FALSE)),"Error",""))</f>
        <v/>
      </c>
      <c r="AX28" s="476" t="str">
        <f>IF(ISBLANK($B28),"",IF(AO28&lt;&gt;'Project Information'!$D$21,"Error",""))</f>
        <v/>
      </c>
      <c r="AY28" s="473" t="str">
        <f>IF(ISBLANK($B28),"",IF(AS28&lt;&gt;IF('Project Information'!$D$25="","",IF('Project Information'!$D$25="Retrofit","R","L")),"Error",""))</f>
        <v/>
      </c>
    </row>
    <row r="29" spans="1:51" ht="15.75" thickBot="1">
      <c r="A29" s="392" t="str">
        <f ca="1" t="shared" si="5"/>
        <v/>
      </c>
      <c r="B29" s="657"/>
      <c r="C29" s="20"/>
      <c r="D29" s="209"/>
      <c r="E29" s="209"/>
      <c r="F29" s="670"/>
      <c r="G29" s="670"/>
      <c r="H29" s="211"/>
      <c r="I29" s="209"/>
      <c r="J29" s="209"/>
      <c r="K29" s="209"/>
      <c r="L29" s="320" t="str">
        <f>IF(ISBLANK($B29),"",Proposal!$D$155)</f>
        <v/>
      </c>
      <c r="M29" s="321" t="str">
        <f>IF(AND('Project Information'!$D$27&lt;&gt;"",B29&lt;&gt;""),'Project Information'!$D$27,"")</f>
        <v/>
      </c>
      <c r="N29" s="311" t="str">
        <f ca="1">IF(OR(ISBLANK($B29),ISBLANK(Proposal!$D$7)),"",OFFSET(Measure_List!$I$2,MATCH($B29,Measure_List!$A$3:$A$4629,FALSE),IF(ISBLANK(Proposal!$C$204),MATCH(Proposal!$D$7,Measure_List!$J$2:$BA$2,1),MATCH(Proposal!$C$204,Measure_List!$J$2:$BA$2,1))))</f>
        <v/>
      </c>
      <c r="O29" s="312" t="str">
        <f t="shared" si="6"/>
        <v/>
      </c>
      <c r="P29" s="311" t="str">
        <f>IF(B29="","",IF(Proposal!$D$7&gt;0,N29*Q29,""))</f>
        <v/>
      </c>
      <c r="Q29" s="663" t="str">
        <f>IF(ISBLANK($B29),"",F29*'Drop Downs'!$P$1)</f>
        <v/>
      </c>
      <c r="R29" s="311" t="str">
        <f t="shared" si="0"/>
        <v/>
      </c>
      <c r="S29" s="311" t="str">
        <f>IF(ISBLANK($B29),"",(-1)*PV('Drop Downs'!$P$2,$AU29,$H29))</f>
        <v/>
      </c>
      <c r="T29" s="311" t="str">
        <f>IF(ISBLANK($B29),"",(-1)*PV('Drop Downs'!$P$2,$AU29,$J29))</f>
        <v/>
      </c>
      <c r="U29" s="311" t="str">
        <f t="shared" si="1"/>
        <v/>
      </c>
      <c r="V29" s="311" t="str">
        <f t="shared" si="2"/>
        <v/>
      </c>
      <c r="W29" s="311" t="str">
        <f ca="1" t="shared" si="7"/>
        <v/>
      </c>
      <c r="X29" s="322" t="e">
        <f ca="1">OFFSET(AvoidedCostTable!$A$1,Z29-1,AA29-1)</f>
        <v>#N/A</v>
      </c>
      <c r="Y29" s="315" t="str">
        <f t="shared" si="8"/>
        <v/>
      </c>
      <c r="Z29" s="323" t="e">
        <f ca="1">MATCH($AT29,AvoidedCostTable!$A$1:$A$405,FALSE)</f>
        <v>#N/A</v>
      </c>
      <c r="AA29" s="323" t="e">
        <f ca="1">MATCH(AU29&amp;AS29,AvoidedCostTable!$2:$2,FALSE)</f>
        <v>#N/A</v>
      </c>
      <c r="AB29" s="660" t="str">
        <f ca="1">IF(OR(ISBLANK($B29),ISBLANK('Completion Report'!$D$5)),"",IF('Project Information'!$D$2="Yes",'Measure Input'!N29,OFFSET(Measure_List!$I$2,MATCH($B29,Measure_List!$A$3:$A$4629,FALSE),MATCH('Completion Report'!$D$5,Measure_List!$J$2:$BA$2,1))))</f>
        <v/>
      </c>
      <c r="AC29" s="313" t="str">
        <f t="shared" si="9"/>
        <v/>
      </c>
      <c r="AD29" s="311" t="str">
        <f>IF(OR(ISBLANK('Completion Report'!$D$5),ISBLANK(B29)),"",AB29*AE29)</f>
        <v/>
      </c>
      <c r="AE29" s="313" t="str">
        <f>IF(ISBLANK($B29),"",G29*'Drop Downs'!$P$1)</f>
        <v/>
      </c>
      <c r="AF29" s="311" t="str">
        <f t="shared" si="10"/>
        <v/>
      </c>
      <c r="AG29" s="311" t="str">
        <f>IF(ISBLANK($B29),"",(-1)*PV('Drop Downs'!$P$2,$AU29,$I29))</f>
        <v/>
      </c>
      <c r="AH29" s="311" t="str">
        <f>IF(ISBLANK($B29),"",(-1)*PV('Drop Downs'!$P$2,AU29,$K29))</f>
        <v/>
      </c>
      <c r="AI29" s="311" t="str">
        <f t="shared" si="3"/>
        <v/>
      </c>
      <c r="AJ29" s="311" t="str">
        <f t="shared" si="4"/>
        <v/>
      </c>
      <c r="AK29" s="311" t="str">
        <f ca="1" t="shared" si="11"/>
        <v/>
      </c>
      <c r="AL29" s="322" t="e">
        <f ca="1">OFFSET(AvoidedCostTable!$A$1,AM29-1,AN29-1)</f>
        <v>#N/A</v>
      </c>
      <c r="AM29" s="323" t="e">
        <f ca="1">MATCH($AT29,AvoidedCostTable!$A$1:$A$405,FALSE)</f>
        <v>#N/A</v>
      </c>
      <c r="AN29" s="324" t="e">
        <f ca="1">MATCH(AU29&amp;AS29,AvoidedCostTable!$2:$2,FALSE)</f>
        <v>#N/A</v>
      </c>
      <c r="AO29" s="325" t="str">
        <f ca="1">IF(ISBLANK($B29),"",OFFSET(Measure_List!$A$2,$AV29,AO$5))</f>
        <v/>
      </c>
      <c r="AP29" s="326" t="str">
        <f ca="1">IF(ISBLANK($B29),"",OFFSET(Measure_List!$A$2,$AV29,AP$5))</f>
        <v/>
      </c>
      <c r="AQ29" s="326" t="str">
        <f ca="1">IF(ISBLANK($B29),"",OFFSET(Measure_List!$A$2,$AV29,AQ$5))</f>
        <v/>
      </c>
      <c r="AR29" s="326" t="str">
        <f ca="1">IF(ISBLANK($B29),"",OFFSET(Measure_List!$A$2,$AV29,AR$5))</f>
        <v/>
      </c>
      <c r="AS29" s="326" t="str">
        <f ca="1">IF(ISBLANK($B29),"",OFFSET(Measure_List!$A$2,$AV29,AS$5))</f>
        <v/>
      </c>
      <c r="AT29" s="326" t="str">
        <f ca="1">IF(ISBLANK($B29),"",OFFSET(Measure_List!$A$2,$AV29,AT$5))</f>
        <v/>
      </c>
      <c r="AU29" s="326" t="str">
        <f ca="1">IF(ISBLANK($B29),"",OFFSET(Measure_List!$A$2,$AV29,AU$5))</f>
        <v/>
      </c>
      <c r="AV29" s="283" t="str">
        <f>IF(ISBLANK($B29),"",MATCH($B29,Measure_List!$A$2:$A$4637,FALSE)-1)</f>
        <v/>
      </c>
      <c r="AW29" s="470" t="str">
        <f>IF(ISBLANK(B29),"",IF(ISERROR(MATCH($B29,Measure_List!$A$3:$A$4629,FALSE)),"Error",""))</f>
        <v/>
      </c>
      <c r="AX29" s="476" t="str">
        <f>IF(ISBLANK($B29),"",IF(AO29&lt;&gt;'Project Information'!$D$21,"Error",""))</f>
        <v/>
      </c>
      <c r="AY29" s="473" t="str">
        <f>IF(ISBLANK($B29),"",IF(AS29&lt;&gt;IF('Project Information'!$D$25="","",IF('Project Information'!$D$25="Retrofit","R","L")),"Error",""))</f>
        <v/>
      </c>
    </row>
    <row r="30" spans="1:51" ht="15.75" thickBot="1">
      <c r="A30" s="392" t="str">
        <f ca="1" t="shared" si="5"/>
        <v/>
      </c>
      <c r="B30" s="657"/>
      <c r="C30" s="20"/>
      <c r="D30" s="209"/>
      <c r="E30" s="209"/>
      <c r="F30" s="670"/>
      <c r="G30" s="670"/>
      <c r="H30" s="209"/>
      <c r="I30" s="209"/>
      <c r="J30" s="209"/>
      <c r="K30" s="209"/>
      <c r="L30" s="320" t="str">
        <f>IF(ISBLANK($B30),"",Proposal!$D$155)</f>
        <v/>
      </c>
      <c r="M30" s="321" t="str">
        <f>IF(AND('Project Information'!$D$27&lt;&gt;"",B30&lt;&gt;""),'Project Information'!$D$27,"")</f>
        <v/>
      </c>
      <c r="N30" s="311" t="str">
        <f ca="1">IF(OR(ISBLANK($B30),ISBLANK(Proposal!$D$7)),"",OFFSET(Measure_List!$I$2,MATCH($B30,Measure_List!$A$3:$A$4629,FALSE),IF(ISBLANK(Proposal!$C$204),MATCH(Proposal!$D$7,Measure_List!$J$2:$BA$2,1),MATCH(Proposal!$C$204,Measure_List!$J$2:$BA$2,1))))</f>
        <v/>
      </c>
      <c r="O30" s="312" t="str">
        <f t="shared" si="6"/>
        <v/>
      </c>
      <c r="P30" s="311" t="str">
        <f>IF(B30="","",IF(Proposal!$D$7&gt;0,N30*Q30,""))</f>
        <v/>
      </c>
      <c r="Q30" s="663" t="str">
        <f>IF(ISBLANK($B30),"",F30*'Drop Downs'!$P$1)</f>
        <v/>
      </c>
      <c r="R30" s="311" t="str">
        <f t="shared" si="0"/>
        <v/>
      </c>
      <c r="S30" s="311" t="str">
        <f>IF(ISBLANK($B30),"",(-1)*PV('Drop Downs'!$P$2,$AU30,$H30))</f>
        <v/>
      </c>
      <c r="T30" s="311" t="str">
        <f>IF(ISBLANK($B30),"",(-1)*PV('Drop Downs'!$P$2,$AU30,$J30))</f>
        <v/>
      </c>
      <c r="U30" s="311" t="str">
        <f t="shared" si="1"/>
        <v/>
      </c>
      <c r="V30" s="311" t="str">
        <f t="shared" si="2"/>
        <v/>
      </c>
      <c r="W30" s="311" t="str">
        <f ca="1" t="shared" si="7"/>
        <v/>
      </c>
      <c r="X30" s="322" t="e">
        <f ca="1">OFFSET(AvoidedCostTable!$A$1,Z30-1,AA30-1)</f>
        <v>#N/A</v>
      </c>
      <c r="Y30" s="315" t="str">
        <f t="shared" si="8"/>
        <v/>
      </c>
      <c r="Z30" s="323" t="e">
        <f ca="1">MATCH($AT30,AvoidedCostTable!$A$1:$A$405,FALSE)</f>
        <v>#N/A</v>
      </c>
      <c r="AA30" s="323" t="e">
        <f ca="1">MATCH(AU30&amp;AS30,AvoidedCostTable!$2:$2,FALSE)</f>
        <v>#N/A</v>
      </c>
      <c r="AB30" s="660" t="str">
        <f ca="1">IF(OR(ISBLANK($B30),ISBLANK('Completion Report'!$D$5)),"",IF('Project Information'!$D$2="Yes",'Measure Input'!N30,OFFSET(Measure_List!$I$2,MATCH($B30,Measure_List!$A$3:$A$4629,FALSE),MATCH('Completion Report'!$D$5,Measure_List!$J$2:$BA$2,1))))</f>
        <v/>
      </c>
      <c r="AC30" s="313" t="str">
        <f t="shared" si="9"/>
        <v/>
      </c>
      <c r="AD30" s="311" t="str">
        <f>IF(OR(ISBLANK('Completion Report'!$D$5),ISBLANK(B30)),"",AB30*AE30)</f>
        <v/>
      </c>
      <c r="AE30" s="313" t="str">
        <f>IF(ISBLANK($B30),"",G30*'Drop Downs'!$P$1)</f>
        <v/>
      </c>
      <c r="AF30" s="311" t="str">
        <f t="shared" si="10"/>
        <v/>
      </c>
      <c r="AG30" s="311" t="str">
        <f>IF(ISBLANK($B30),"",(-1)*PV('Drop Downs'!$P$2,$AU30,$I30))</f>
        <v/>
      </c>
      <c r="AH30" s="311" t="str">
        <f>IF(ISBLANK($B30),"",(-1)*PV('Drop Downs'!$P$2,AU30,$K30))</f>
        <v/>
      </c>
      <c r="AI30" s="311" t="str">
        <f t="shared" si="3"/>
        <v/>
      </c>
      <c r="AJ30" s="311" t="str">
        <f t="shared" si="4"/>
        <v/>
      </c>
      <c r="AK30" s="311" t="str">
        <f ca="1" t="shared" si="11"/>
        <v/>
      </c>
      <c r="AL30" s="322" t="e">
        <f ca="1">OFFSET(AvoidedCostTable!$A$1,AM30-1,AN30-1)</f>
        <v>#N/A</v>
      </c>
      <c r="AM30" s="323" t="e">
        <f ca="1">MATCH($AT30,AvoidedCostTable!$A$1:$A$405,FALSE)</f>
        <v>#N/A</v>
      </c>
      <c r="AN30" s="324" t="e">
        <f ca="1">MATCH(AU30&amp;AS30,AvoidedCostTable!$2:$2,FALSE)</f>
        <v>#N/A</v>
      </c>
      <c r="AO30" s="325" t="str">
        <f ca="1">IF(ISBLANK($B30),"",OFFSET(Measure_List!$A$2,$AV30,AO$5))</f>
        <v/>
      </c>
      <c r="AP30" s="326" t="str">
        <f ca="1">IF(ISBLANK($B30),"",OFFSET(Measure_List!$A$2,$AV30,AP$5))</f>
        <v/>
      </c>
      <c r="AQ30" s="326" t="str">
        <f ca="1">IF(ISBLANK($B30),"",OFFSET(Measure_List!$A$2,$AV30,AQ$5))</f>
        <v/>
      </c>
      <c r="AR30" s="326" t="str">
        <f ca="1">IF(ISBLANK($B30),"",OFFSET(Measure_List!$A$2,$AV30,AR$5))</f>
        <v/>
      </c>
      <c r="AS30" s="326" t="str">
        <f ca="1">IF(ISBLANK($B30),"",OFFSET(Measure_List!$A$2,$AV30,AS$5))</f>
        <v/>
      </c>
      <c r="AT30" s="326" t="str">
        <f ca="1">IF(ISBLANK($B30),"",OFFSET(Measure_List!$A$2,$AV30,AT$5))</f>
        <v/>
      </c>
      <c r="AU30" s="326" t="str">
        <f ca="1">IF(ISBLANK($B30),"",OFFSET(Measure_List!$A$2,$AV30,AU$5))</f>
        <v/>
      </c>
      <c r="AV30" s="283" t="str">
        <f>IF(ISBLANK($B30),"",MATCH($B30,Measure_List!$A$2:$A$4637,FALSE)-1)</f>
        <v/>
      </c>
      <c r="AW30" s="470" t="str">
        <f>IF(ISBLANK(B30),"",IF(ISERROR(MATCH($B30,Measure_List!$A$3:$A$4629,FALSE)),"Error",""))</f>
        <v/>
      </c>
      <c r="AX30" s="476" t="str">
        <f>IF(ISBLANK($B30),"",IF(AO30&lt;&gt;'Project Information'!$D$21,"Error",""))</f>
        <v/>
      </c>
      <c r="AY30" s="473" t="str">
        <f>IF(ISBLANK($B30),"",IF(AS30&lt;&gt;IF('Project Information'!$D$25="","",IF('Project Information'!$D$25="Retrofit","R","L")),"Error",""))</f>
        <v/>
      </c>
    </row>
    <row r="31" spans="1:51" ht="15.75" thickBot="1">
      <c r="A31" s="392" t="str">
        <f ca="1" t="shared" si="5"/>
        <v/>
      </c>
      <c r="B31" s="657"/>
      <c r="C31" s="20"/>
      <c r="D31" s="209"/>
      <c r="E31" s="209"/>
      <c r="F31" s="670"/>
      <c r="G31" s="670"/>
      <c r="H31" s="209"/>
      <c r="I31" s="209"/>
      <c r="J31" s="209"/>
      <c r="K31" s="209"/>
      <c r="L31" s="320" t="str">
        <f>IF(ISBLANK($B31),"",Proposal!$D$155)</f>
        <v/>
      </c>
      <c r="M31" s="321" t="str">
        <f>IF(AND('Project Information'!$D$27&lt;&gt;"",B31&lt;&gt;""),'Project Information'!$D$27,"")</f>
        <v/>
      </c>
      <c r="N31" s="311" t="str">
        <f ca="1">IF(OR(ISBLANK($B31),ISBLANK(Proposal!$D$7)),"",OFFSET(Measure_List!$I$2,MATCH($B31,Measure_List!$A$3:$A$4629,FALSE),IF(ISBLANK(Proposal!$C$204),MATCH(Proposal!$D$7,Measure_List!$J$2:$BA$2,1),MATCH(Proposal!$C$204,Measure_List!$J$2:$BA$2,1))))</f>
        <v/>
      </c>
      <c r="O31" s="312" t="str">
        <f t="shared" si="6"/>
        <v/>
      </c>
      <c r="P31" s="311" t="str">
        <f>IF(B31="","",IF(Proposal!$D$7&gt;0,N31*Q31,""))</f>
        <v/>
      </c>
      <c r="Q31" s="663" t="str">
        <f>IF(ISBLANK($B31),"",F31*'Drop Downs'!$P$1)</f>
        <v/>
      </c>
      <c r="R31" s="311" t="str">
        <f t="shared" si="0"/>
        <v/>
      </c>
      <c r="S31" s="311" t="str">
        <f>IF(ISBLANK($B31),"",(-1)*PV('Drop Downs'!$P$2,$AU31,$H31))</f>
        <v/>
      </c>
      <c r="T31" s="311" t="str">
        <f>IF(ISBLANK($B31),"",(-1)*PV('Drop Downs'!$P$2,$AU31,$J31))</f>
        <v/>
      </c>
      <c r="U31" s="311" t="str">
        <f t="shared" si="1"/>
        <v/>
      </c>
      <c r="V31" s="311" t="str">
        <f t="shared" si="2"/>
        <v/>
      </c>
      <c r="W31" s="311" t="str">
        <f ca="1" t="shared" si="7"/>
        <v/>
      </c>
      <c r="X31" s="322" t="e">
        <f ca="1">OFFSET(AvoidedCostTable!$A$1,Z31-1,AA31-1)</f>
        <v>#N/A</v>
      </c>
      <c r="Y31" s="315" t="str">
        <f t="shared" si="8"/>
        <v/>
      </c>
      <c r="Z31" s="323" t="e">
        <f ca="1">MATCH($AT31,AvoidedCostTable!$A$1:$A$405,FALSE)</f>
        <v>#N/A</v>
      </c>
      <c r="AA31" s="323" t="e">
        <f ca="1">MATCH(AU31&amp;AS31,AvoidedCostTable!$2:$2,FALSE)</f>
        <v>#N/A</v>
      </c>
      <c r="AB31" s="660" t="str">
        <f ca="1">IF(OR(ISBLANK($B31),ISBLANK('Completion Report'!$D$5)),"",IF('Project Information'!$D$2="Yes",'Measure Input'!N31,OFFSET(Measure_List!$I$2,MATCH($B31,Measure_List!$A$3:$A$4629,FALSE),MATCH('Completion Report'!$D$5,Measure_List!$J$2:$BA$2,1))))</f>
        <v/>
      </c>
      <c r="AC31" s="313" t="str">
        <f t="shared" si="9"/>
        <v/>
      </c>
      <c r="AD31" s="311" t="str">
        <f>IF(OR(ISBLANK('Completion Report'!$D$5),ISBLANK(B31)),"",AB31*AE31)</f>
        <v/>
      </c>
      <c r="AE31" s="313" t="str">
        <f>IF(ISBLANK($B31),"",G31*'Drop Downs'!$P$1)</f>
        <v/>
      </c>
      <c r="AF31" s="311" t="str">
        <f t="shared" si="10"/>
        <v/>
      </c>
      <c r="AG31" s="311" t="str">
        <f>IF(ISBLANK($B31),"",(-1)*PV('Drop Downs'!$P$2,$AU31,$I31))</f>
        <v/>
      </c>
      <c r="AH31" s="311" t="str">
        <f>IF(ISBLANK($B31),"",(-1)*PV('Drop Downs'!$P$2,AU31,$K31))</f>
        <v/>
      </c>
      <c r="AI31" s="311" t="str">
        <f t="shared" si="3"/>
        <v/>
      </c>
      <c r="AJ31" s="311" t="str">
        <f t="shared" si="4"/>
        <v/>
      </c>
      <c r="AK31" s="311" t="str">
        <f ca="1" t="shared" si="11"/>
        <v/>
      </c>
      <c r="AL31" s="322" t="e">
        <f ca="1">OFFSET(AvoidedCostTable!$A$1,AM31-1,AN31-1)</f>
        <v>#N/A</v>
      </c>
      <c r="AM31" s="323" t="e">
        <f ca="1">MATCH($AT31,AvoidedCostTable!$A$1:$A$405,FALSE)</f>
        <v>#N/A</v>
      </c>
      <c r="AN31" s="324" t="e">
        <f ca="1">MATCH(AU31&amp;AS31,AvoidedCostTable!$2:$2,FALSE)</f>
        <v>#N/A</v>
      </c>
      <c r="AO31" s="325" t="str">
        <f ca="1">IF(ISBLANK($B31),"",OFFSET(Measure_List!$A$2,$AV31,AO$5))</f>
        <v/>
      </c>
      <c r="AP31" s="326" t="str">
        <f ca="1">IF(ISBLANK($B31),"",OFFSET(Measure_List!$A$2,$AV31,AP$5))</f>
        <v/>
      </c>
      <c r="AQ31" s="326" t="str">
        <f ca="1">IF(ISBLANK($B31),"",OFFSET(Measure_List!$A$2,$AV31,AQ$5))</f>
        <v/>
      </c>
      <c r="AR31" s="326" t="str">
        <f ca="1">IF(ISBLANK($B31),"",OFFSET(Measure_List!$A$2,$AV31,AR$5))</f>
        <v/>
      </c>
      <c r="AS31" s="326" t="str">
        <f ca="1">IF(ISBLANK($B31),"",OFFSET(Measure_List!$A$2,$AV31,AS$5))</f>
        <v/>
      </c>
      <c r="AT31" s="326" t="str">
        <f ca="1">IF(ISBLANK($B31),"",OFFSET(Measure_List!$A$2,$AV31,AT$5))</f>
        <v/>
      </c>
      <c r="AU31" s="326" t="str">
        <f ca="1">IF(ISBLANK($B31),"",OFFSET(Measure_List!$A$2,$AV31,AU$5))</f>
        <v/>
      </c>
      <c r="AV31" s="283" t="str">
        <f>IF(ISBLANK($B31),"",MATCH($B31,Measure_List!$A$2:$A$4637,FALSE)-1)</f>
        <v/>
      </c>
      <c r="AW31" s="470" t="str">
        <f>IF(ISBLANK(B31),"",IF(ISERROR(MATCH($B31,Measure_List!$A$3:$A$4629,FALSE)),"Error",""))</f>
        <v/>
      </c>
      <c r="AX31" s="476" t="str">
        <f>IF(ISBLANK($B31),"",IF(AO31&lt;&gt;'Project Information'!$D$21,"Error",""))</f>
        <v/>
      </c>
      <c r="AY31" s="473" t="str">
        <f>IF(ISBLANK($B31),"",IF(AS31&lt;&gt;IF('Project Information'!$D$25="","",IF('Project Information'!$D$25="Retrofit","R","L")),"Error",""))</f>
        <v/>
      </c>
    </row>
    <row r="32" spans="1:51" ht="15.75" thickBot="1">
      <c r="A32" s="392" t="str">
        <f ca="1" t="shared" si="5"/>
        <v/>
      </c>
      <c r="B32" s="657"/>
      <c r="C32" s="20"/>
      <c r="D32" s="209"/>
      <c r="E32" s="209"/>
      <c r="F32" s="670"/>
      <c r="G32" s="670"/>
      <c r="H32" s="209"/>
      <c r="I32" s="209"/>
      <c r="J32" s="209"/>
      <c r="K32" s="209"/>
      <c r="L32" s="320" t="str">
        <f>IF(ISBLANK($B32),"",Proposal!$D$155)</f>
        <v/>
      </c>
      <c r="M32" s="321" t="str">
        <f>IF(AND('Project Information'!$D$27&lt;&gt;"",B32&lt;&gt;""),'Project Information'!$D$27,"")</f>
        <v/>
      </c>
      <c r="N32" s="311" t="str">
        <f ca="1">IF(OR(ISBLANK($B32),ISBLANK(Proposal!$D$7)),"",OFFSET(Measure_List!$I$2,MATCH($B32,Measure_List!$A$3:$A$4629,FALSE),IF(ISBLANK(Proposal!$C$204),MATCH(Proposal!$D$7,Measure_List!$J$2:$BA$2,1),MATCH(Proposal!$C$204,Measure_List!$J$2:$BA$2,1))))</f>
        <v/>
      </c>
      <c r="O32" s="312" t="str">
        <f t="shared" si="6"/>
        <v/>
      </c>
      <c r="P32" s="311" t="str">
        <f>IF(B32="","",IF(Proposal!$D$7&gt;0,N32*Q32,""))</f>
        <v/>
      </c>
      <c r="Q32" s="663" t="str">
        <f>IF(ISBLANK($B32),"",F32*'Drop Downs'!$P$1)</f>
        <v/>
      </c>
      <c r="R32" s="311" t="str">
        <f t="shared" si="0"/>
        <v/>
      </c>
      <c r="S32" s="311" t="str">
        <f>IF(ISBLANK($B32),"",(-1)*PV('Drop Downs'!$P$2,$AU32,$H32))</f>
        <v/>
      </c>
      <c r="T32" s="311" t="str">
        <f>IF(ISBLANK($B32),"",(-1)*PV('Drop Downs'!$P$2,$AU32,$J32))</f>
        <v/>
      </c>
      <c r="U32" s="311" t="str">
        <f t="shared" si="1"/>
        <v/>
      </c>
      <c r="V32" s="311" t="str">
        <f t="shared" si="2"/>
        <v/>
      </c>
      <c r="W32" s="311" t="str">
        <f ca="1" t="shared" si="7"/>
        <v/>
      </c>
      <c r="X32" s="322" t="e">
        <f ca="1">OFFSET(AvoidedCostTable!$A$1,Z32-1,AA32-1)</f>
        <v>#N/A</v>
      </c>
      <c r="Y32" s="315" t="str">
        <f t="shared" si="8"/>
        <v/>
      </c>
      <c r="Z32" s="323" t="e">
        <f ca="1">MATCH($AT32,AvoidedCostTable!$A$1:$A$405,FALSE)</f>
        <v>#N/A</v>
      </c>
      <c r="AA32" s="323" t="e">
        <f ca="1">MATCH(AU32&amp;AS32,AvoidedCostTable!$2:$2,FALSE)</f>
        <v>#N/A</v>
      </c>
      <c r="AB32" s="660" t="str">
        <f ca="1">IF(OR(ISBLANK($B32),ISBLANK('Completion Report'!$D$5)),"",IF('Project Information'!$D$2="Yes",'Measure Input'!N32,OFFSET(Measure_List!$I$2,MATCH($B32,Measure_List!$A$3:$A$4629,FALSE),MATCH('Completion Report'!$D$5,Measure_List!$J$2:$BA$2,1))))</f>
        <v/>
      </c>
      <c r="AC32" s="313" t="str">
        <f t="shared" si="9"/>
        <v/>
      </c>
      <c r="AD32" s="311" t="str">
        <f>IF(OR(ISBLANK('Completion Report'!$D$5),ISBLANK(B32)),"",AB32*AE32)</f>
        <v/>
      </c>
      <c r="AE32" s="313" t="str">
        <f>IF(ISBLANK($B32),"",G32*'Drop Downs'!$P$1)</f>
        <v/>
      </c>
      <c r="AF32" s="311" t="str">
        <f t="shared" si="10"/>
        <v/>
      </c>
      <c r="AG32" s="311" t="str">
        <f>IF(ISBLANK($B32),"",(-1)*PV('Drop Downs'!$P$2,$AU32,$I32))</f>
        <v/>
      </c>
      <c r="AH32" s="311" t="str">
        <f>IF(ISBLANK($B32),"",(-1)*PV('Drop Downs'!$P$2,AU32,$K32))</f>
        <v/>
      </c>
      <c r="AI32" s="311" t="str">
        <f t="shared" si="3"/>
        <v/>
      </c>
      <c r="AJ32" s="311" t="str">
        <f t="shared" si="4"/>
        <v/>
      </c>
      <c r="AK32" s="311" t="str">
        <f ca="1" t="shared" si="11"/>
        <v/>
      </c>
      <c r="AL32" s="322" t="e">
        <f ca="1">OFFSET(AvoidedCostTable!$A$1,AM32-1,AN32-1)</f>
        <v>#N/A</v>
      </c>
      <c r="AM32" s="323" t="e">
        <f ca="1">MATCH($AT32,AvoidedCostTable!$A$1:$A$405,FALSE)</f>
        <v>#N/A</v>
      </c>
      <c r="AN32" s="324" t="e">
        <f ca="1">MATCH(AU32&amp;AS32,AvoidedCostTable!$2:$2,FALSE)</f>
        <v>#N/A</v>
      </c>
      <c r="AO32" s="325" t="str">
        <f ca="1">IF(ISBLANK($B32),"",OFFSET(Measure_List!$A$2,$AV32,AO$5))</f>
        <v/>
      </c>
      <c r="AP32" s="326" t="str">
        <f ca="1">IF(ISBLANK($B32),"",OFFSET(Measure_List!$A$2,$AV32,AP$5))</f>
        <v/>
      </c>
      <c r="AQ32" s="326" t="str">
        <f ca="1">IF(ISBLANK($B32),"",OFFSET(Measure_List!$A$2,$AV32,AQ$5))</f>
        <v/>
      </c>
      <c r="AR32" s="326" t="str">
        <f ca="1">IF(ISBLANK($B32),"",OFFSET(Measure_List!$A$2,$AV32,AR$5))</f>
        <v/>
      </c>
      <c r="AS32" s="326" t="str">
        <f ca="1">IF(ISBLANK($B32),"",OFFSET(Measure_List!$A$2,$AV32,AS$5))</f>
        <v/>
      </c>
      <c r="AT32" s="326" t="str">
        <f ca="1">IF(ISBLANK($B32),"",OFFSET(Measure_List!$A$2,$AV32,AT$5))</f>
        <v/>
      </c>
      <c r="AU32" s="326" t="str">
        <f ca="1">IF(ISBLANK($B32),"",OFFSET(Measure_List!$A$2,$AV32,AU$5))</f>
        <v/>
      </c>
      <c r="AV32" s="283" t="str">
        <f>IF(ISBLANK($B32),"",MATCH($B32,Measure_List!$A$2:$A$4637,FALSE)-1)</f>
        <v/>
      </c>
      <c r="AW32" s="470" t="str">
        <f>IF(ISBLANK(B32),"",IF(ISERROR(MATCH($B32,Measure_List!$A$3:$A$4629,FALSE)),"Error",""))</f>
        <v/>
      </c>
      <c r="AX32" s="476" t="str">
        <f>IF(ISBLANK($B32),"",IF(AO32&lt;&gt;'Project Information'!$D$21,"Error",""))</f>
        <v/>
      </c>
      <c r="AY32" s="473" t="str">
        <f>IF(ISBLANK($B32),"",IF(AS32&lt;&gt;IF('Project Information'!$D$25="","",IF('Project Information'!$D$25="Retrofit","R","L")),"Error",""))</f>
        <v/>
      </c>
    </row>
    <row r="33" spans="1:51" ht="15.75" thickBot="1">
      <c r="A33" s="392" t="str">
        <f ca="1" t="shared" si="5"/>
        <v/>
      </c>
      <c r="B33" s="657"/>
      <c r="C33" s="20"/>
      <c r="D33" s="209"/>
      <c r="E33" s="209"/>
      <c r="F33" s="670"/>
      <c r="G33" s="670"/>
      <c r="H33" s="209"/>
      <c r="I33" s="209"/>
      <c r="J33" s="209"/>
      <c r="K33" s="209"/>
      <c r="L33" s="320" t="str">
        <f>IF(ISBLANK($B33),"",Proposal!$D$155)</f>
        <v/>
      </c>
      <c r="M33" s="321" t="str">
        <f>IF(AND('Project Information'!$D$27&lt;&gt;"",B33&lt;&gt;""),'Project Information'!$D$27,"")</f>
        <v/>
      </c>
      <c r="N33" s="311" t="str">
        <f ca="1">IF(OR(ISBLANK($B33),ISBLANK(Proposal!$D$7)),"",OFFSET(Measure_List!$I$2,MATCH($B33,Measure_List!$A$3:$A$4629,FALSE),IF(ISBLANK(Proposal!$C$204),MATCH(Proposal!$D$7,Measure_List!$J$2:$BA$2,1),MATCH(Proposal!$C$204,Measure_List!$J$2:$BA$2,1))))</f>
        <v/>
      </c>
      <c r="O33" s="312" t="str">
        <f t="shared" si="6"/>
        <v/>
      </c>
      <c r="P33" s="311" t="str">
        <f>IF(B33="","",IF(Proposal!$D$7&gt;0,N33*Q33,""))</f>
        <v/>
      </c>
      <c r="Q33" s="663" t="str">
        <f>IF(ISBLANK($B33),"",F33*'Drop Downs'!$P$1)</f>
        <v/>
      </c>
      <c r="R33" s="311" t="str">
        <f t="shared" si="0"/>
        <v/>
      </c>
      <c r="S33" s="311" t="str">
        <f>IF(ISBLANK($B33),"",(-1)*PV('Drop Downs'!$P$2,$AU33,$H33))</f>
        <v/>
      </c>
      <c r="T33" s="311" t="str">
        <f>IF(ISBLANK($B33),"",(-1)*PV('Drop Downs'!$P$2,$AU33,$J33))</f>
        <v/>
      </c>
      <c r="U33" s="311" t="str">
        <f t="shared" si="1"/>
        <v/>
      </c>
      <c r="V33" s="311" t="str">
        <f t="shared" si="2"/>
        <v/>
      </c>
      <c r="W33" s="311" t="str">
        <f ca="1" t="shared" si="7"/>
        <v/>
      </c>
      <c r="X33" s="322" t="e">
        <f ca="1">OFFSET(AvoidedCostTable!$A$1,Z33-1,AA33-1)</f>
        <v>#N/A</v>
      </c>
      <c r="Y33" s="315" t="str">
        <f t="shared" si="8"/>
        <v/>
      </c>
      <c r="Z33" s="323" t="e">
        <f ca="1">MATCH($AT33,AvoidedCostTable!$A$1:$A$405,FALSE)</f>
        <v>#N/A</v>
      </c>
      <c r="AA33" s="323" t="e">
        <f ca="1">MATCH(AU33&amp;AS33,AvoidedCostTable!$2:$2,FALSE)</f>
        <v>#N/A</v>
      </c>
      <c r="AB33" s="660" t="str">
        <f ca="1">IF(OR(ISBLANK($B33),ISBLANK('Completion Report'!$D$5)),"",IF('Project Information'!$D$2="Yes",'Measure Input'!N33,OFFSET(Measure_List!$I$2,MATCH($B33,Measure_List!$A$3:$A$4629,FALSE),MATCH('Completion Report'!$D$5,Measure_List!$J$2:$BA$2,1))))</f>
        <v/>
      </c>
      <c r="AC33" s="313" t="str">
        <f t="shared" si="9"/>
        <v/>
      </c>
      <c r="AD33" s="311" t="str">
        <f>IF(OR(ISBLANK('Completion Report'!$D$5),ISBLANK(B33)),"",AB33*AE33)</f>
        <v/>
      </c>
      <c r="AE33" s="313" t="str">
        <f>IF(ISBLANK($B33),"",G33*'Drop Downs'!$P$1)</f>
        <v/>
      </c>
      <c r="AF33" s="311" t="str">
        <f t="shared" si="10"/>
        <v/>
      </c>
      <c r="AG33" s="311" t="str">
        <f>IF(ISBLANK($B33),"",(-1)*PV('Drop Downs'!$P$2,$AU33,$I33))</f>
        <v/>
      </c>
      <c r="AH33" s="311" t="str">
        <f>IF(ISBLANK($B33),"",(-1)*PV('Drop Downs'!$P$2,AU33,$K33))</f>
        <v/>
      </c>
      <c r="AI33" s="311" t="str">
        <f t="shared" si="3"/>
        <v/>
      </c>
      <c r="AJ33" s="311" t="str">
        <f t="shared" si="4"/>
        <v/>
      </c>
      <c r="AK33" s="311" t="str">
        <f ca="1" t="shared" si="11"/>
        <v/>
      </c>
      <c r="AL33" s="322" t="e">
        <f ca="1">OFFSET(AvoidedCostTable!$A$1,AM33-1,AN33-1)</f>
        <v>#N/A</v>
      </c>
      <c r="AM33" s="323" t="e">
        <f ca="1">MATCH($AT33,AvoidedCostTable!$A$1:$A$405,FALSE)</f>
        <v>#N/A</v>
      </c>
      <c r="AN33" s="324" t="e">
        <f ca="1">MATCH(AU33&amp;AS33,AvoidedCostTable!$2:$2,FALSE)</f>
        <v>#N/A</v>
      </c>
      <c r="AO33" s="325" t="str">
        <f ca="1">IF(ISBLANK($B33),"",OFFSET(Measure_List!$A$2,$AV33,AO$5))</f>
        <v/>
      </c>
      <c r="AP33" s="326" t="str">
        <f ca="1">IF(ISBLANK($B33),"",OFFSET(Measure_List!$A$2,$AV33,AP$5))</f>
        <v/>
      </c>
      <c r="AQ33" s="326" t="str">
        <f ca="1">IF(ISBLANK($B33),"",OFFSET(Measure_List!$A$2,$AV33,AQ$5))</f>
        <v/>
      </c>
      <c r="AR33" s="326" t="str">
        <f ca="1">IF(ISBLANK($B33),"",OFFSET(Measure_List!$A$2,$AV33,AR$5))</f>
        <v/>
      </c>
      <c r="AS33" s="326" t="str">
        <f ca="1">IF(ISBLANK($B33),"",OFFSET(Measure_List!$A$2,$AV33,AS$5))</f>
        <v/>
      </c>
      <c r="AT33" s="326" t="str">
        <f ca="1">IF(ISBLANK($B33),"",OFFSET(Measure_List!$A$2,$AV33,AT$5))</f>
        <v/>
      </c>
      <c r="AU33" s="326" t="str">
        <f ca="1">IF(ISBLANK($B33),"",OFFSET(Measure_List!$A$2,$AV33,AU$5))</f>
        <v/>
      </c>
      <c r="AV33" s="283" t="str">
        <f>IF(ISBLANK($B33),"",MATCH($B33,Measure_List!$A$2:$A$4637,FALSE)-1)</f>
        <v/>
      </c>
      <c r="AW33" s="470" t="str">
        <f>IF(ISBLANK(B33),"",IF(ISERROR(MATCH($B33,Measure_List!$A$3:$A$4629,FALSE)),"Error",""))</f>
        <v/>
      </c>
      <c r="AX33" s="476" t="str">
        <f>IF(ISBLANK($B33),"",IF(AO33&lt;&gt;'Project Information'!$D$21,"Error",""))</f>
        <v/>
      </c>
      <c r="AY33" s="473" t="str">
        <f>IF(ISBLANK($B33),"",IF(AS33&lt;&gt;IF('Project Information'!$D$25="","",IF('Project Information'!$D$25="Retrofit","R","L")),"Error",""))</f>
        <v/>
      </c>
    </row>
    <row r="34" spans="1:51" ht="15.75" thickBot="1">
      <c r="A34" s="392" t="str">
        <f ca="1" t="shared" si="5"/>
        <v/>
      </c>
      <c r="B34" s="657"/>
      <c r="C34" s="20"/>
      <c r="D34" s="209"/>
      <c r="E34" s="209"/>
      <c r="F34" s="670"/>
      <c r="G34" s="670"/>
      <c r="H34" s="209"/>
      <c r="I34" s="209"/>
      <c r="J34" s="209"/>
      <c r="K34" s="209"/>
      <c r="L34" s="320" t="str">
        <f>IF(ISBLANK($B34),"",Proposal!$D$155)</f>
        <v/>
      </c>
      <c r="M34" s="321" t="str">
        <f>IF(AND('Project Information'!$D$27&lt;&gt;"",B34&lt;&gt;""),'Project Information'!$D$27,"")</f>
        <v/>
      </c>
      <c r="N34" s="311" t="str">
        <f ca="1">IF(OR(ISBLANK($B34),ISBLANK(Proposal!$D$7)),"",OFFSET(Measure_List!$I$2,MATCH($B34,Measure_List!$A$3:$A$4629,FALSE),IF(ISBLANK(Proposal!$C$204),MATCH(Proposal!$D$7,Measure_List!$J$2:$BA$2,1),MATCH(Proposal!$C$204,Measure_List!$J$2:$BA$2,1))))</f>
        <v/>
      </c>
      <c r="O34" s="312" t="str">
        <f t="shared" si="6"/>
        <v/>
      </c>
      <c r="P34" s="311" t="str">
        <f>IF(B34="","",IF(Proposal!$D$7&gt;0,N34*Q34,""))</f>
        <v/>
      </c>
      <c r="Q34" s="663" t="str">
        <f>IF(ISBLANK($B34),"",F34*'Drop Downs'!$P$1)</f>
        <v/>
      </c>
      <c r="R34" s="311" t="str">
        <f t="shared" si="0"/>
        <v/>
      </c>
      <c r="S34" s="311" t="str">
        <f>IF(ISBLANK($B34),"",(-1)*PV('Drop Downs'!$P$2,$AU34,$H34))</f>
        <v/>
      </c>
      <c r="T34" s="311" t="str">
        <f>IF(ISBLANK($B34),"",(-1)*PV('Drop Downs'!$P$2,$AU34,$J34))</f>
        <v/>
      </c>
      <c r="U34" s="311" t="str">
        <f t="shared" si="1"/>
        <v/>
      </c>
      <c r="V34" s="311" t="str">
        <f t="shared" si="2"/>
        <v/>
      </c>
      <c r="W34" s="311" t="str">
        <f ca="1" t="shared" si="7"/>
        <v/>
      </c>
      <c r="X34" s="322" t="e">
        <f ca="1">OFFSET(AvoidedCostTable!$A$1,Z34-1,AA34-1)</f>
        <v>#N/A</v>
      </c>
      <c r="Y34" s="315" t="str">
        <f t="shared" si="8"/>
        <v/>
      </c>
      <c r="Z34" s="323" t="e">
        <f ca="1">MATCH($AT34,AvoidedCostTable!$A$1:$A$405,FALSE)</f>
        <v>#N/A</v>
      </c>
      <c r="AA34" s="323" t="e">
        <f ca="1">MATCH(AU34&amp;AS34,AvoidedCostTable!$2:$2,FALSE)</f>
        <v>#N/A</v>
      </c>
      <c r="AB34" s="660" t="str">
        <f ca="1">IF(OR(ISBLANK($B34),ISBLANK('Completion Report'!$D$5)),"",IF('Project Information'!$D$2="Yes",'Measure Input'!N34,OFFSET(Measure_List!$I$2,MATCH($B34,Measure_List!$A$3:$A$4629,FALSE),MATCH('Completion Report'!$D$5,Measure_List!$J$2:$BA$2,1))))</f>
        <v/>
      </c>
      <c r="AC34" s="313" t="str">
        <f t="shared" si="9"/>
        <v/>
      </c>
      <c r="AD34" s="311" t="str">
        <f>IF(OR(ISBLANK('Completion Report'!$D$5),ISBLANK(B34)),"",AB34*AE34)</f>
        <v/>
      </c>
      <c r="AE34" s="313" t="str">
        <f>IF(ISBLANK($B34),"",G34*'Drop Downs'!$P$1)</f>
        <v/>
      </c>
      <c r="AF34" s="311" t="str">
        <f t="shared" si="10"/>
        <v/>
      </c>
      <c r="AG34" s="311" t="str">
        <f>IF(ISBLANK($B34),"",(-1)*PV('Drop Downs'!$P$2,$AU34,$I34))</f>
        <v/>
      </c>
      <c r="AH34" s="311" t="str">
        <f>IF(ISBLANK($B34),"",(-1)*PV('Drop Downs'!$P$2,AU34,$K34))</f>
        <v/>
      </c>
      <c r="AI34" s="311" t="str">
        <f t="shared" si="3"/>
        <v/>
      </c>
      <c r="AJ34" s="311" t="str">
        <f t="shared" si="4"/>
        <v/>
      </c>
      <c r="AK34" s="311" t="str">
        <f ca="1" t="shared" si="11"/>
        <v/>
      </c>
      <c r="AL34" s="322" t="e">
        <f ca="1">OFFSET(AvoidedCostTable!$A$1,AM34-1,AN34-1)</f>
        <v>#N/A</v>
      </c>
      <c r="AM34" s="323" t="e">
        <f ca="1">MATCH($AT34,AvoidedCostTable!$A$1:$A$405,FALSE)</f>
        <v>#N/A</v>
      </c>
      <c r="AN34" s="324" t="e">
        <f ca="1">MATCH(AU34&amp;AS34,AvoidedCostTable!$2:$2,FALSE)</f>
        <v>#N/A</v>
      </c>
      <c r="AO34" s="325" t="str">
        <f ca="1">IF(ISBLANK($B34),"",OFFSET(Measure_List!$A$2,$AV34,AO$5))</f>
        <v/>
      </c>
      <c r="AP34" s="326" t="str">
        <f ca="1">IF(ISBLANK($B34),"",OFFSET(Measure_List!$A$2,$AV34,AP$5))</f>
        <v/>
      </c>
      <c r="AQ34" s="326" t="str">
        <f ca="1">IF(ISBLANK($B34),"",OFFSET(Measure_List!$A$2,$AV34,AQ$5))</f>
        <v/>
      </c>
      <c r="AR34" s="326" t="str">
        <f ca="1">IF(ISBLANK($B34),"",OFFSET(Measure_List!$A$2,$AV34,AR$5))</f>
        <v/>
      </c>
      <c r="AS34" s="326" t="str">
        <f ca="1">IF(ISBLANK($B34),"",OFFSET(Measure_List!$A$2,$AV34,AS$5))</f>
        <v/>
      </c>
      <c r="AT34" s="326" t="str">
        <f ca="1">IF(ISBLANK($B34),"",OFFSET(Measure_List!$A$2,$AV34,AT$5))</f>
        <v/>
      </c>
      <c r="AU34" s="326" t="str">
        <f ca="1">IF(ISBLANK($B34),"",OFFSET(Measure_List!$A$2,$AV34,AU$5))</f>
        <v/>
      </c>
      <c r="AV34" s="283" t="str">
        <f>IF(ISBLANK($B34),"",MATCH($B34,Measure_List!$A$2:$A$4637,FALSE)-1)</f>
        <v/>
      </c>
      <c r="AW34" s="470" t="str">
        <f>IF(ISBLANK(B34),"",IF(ISERROR(MATCH($B34,Measure_List!$A$3:$A$4629,FALSE)),"Error",""))</f>
        <v/>
      </c>
      <c r="AX34" s="476" t="str">
        <f>IF(ISBLANK($B34),"",IF(AO34&lt;&gt;'Project Information'!$D$21,"Error",""))</f>
        <v/>
      </c>
      <c r="AY34" s="473" t="str">
        <f>IF(ISBLANK($B34),"",IF(AS34&lt;&gt;IF('Project Information'!$D$25="","",IF('Project Information'!$D$25="Retrofit","R","L")),"Error",""))</f>
        <v/>
      </c>
    </row>
    <row r="35" spans="1:51" ht="15.75" thickBot="1">
      <c r="A35" s="392" t="str">
        <f ca="1" t="shared" si="5"/>
        <v/>
      </c>
      <c r="B35" s="657"/>
      <c r="C35" s="20"/>
      <c r="D35" s="209"/>
      <c r="E35" s="209"/>
      <c r="F35" s="670"/>
      <c r="G35" s="670"/>
      <c r="H35" s="209"/>
      <c r="I35" s="209"/>
      <c r="J35" s="209"/>
      <c r="K35" s="209"/>
      <c r="L35" s="320" t="str">
        <f>IF(ISBLANK($B35),"",Proposal!$D$155)</f>
        <v/>
      </c>
      <c r="M35" s="321" t="str">
        <f>IF(AND('Project Information'!$D$27&lt;&gt;"",B35&lt;&gt;""),'Project Information'!$D$27,"")</f>
        <v/>
      </c>
      <c r="N35" s="311" t="str">
        <f ca="1">IF(OR(ISBLANK($B35),ISBLANK(Proposal!$D$7)),"",OFFSET(Measure_List!$I$2,MATCH($B35,Measure_List!$A$3:$A$4629,FALSE),IF(ISBLANK(Proposal!$C$204),MATCH(Proposal!$D$7,Measure_List!$J$2:$BA$2,1),MATCH(Proposal!$C$204,Measure_List!$J$2:$BA$2,1))))</f>
        <v/>
      </c>
      <c r="O35" s="312" t="str">
        <f t="shared" si="6"/>
        <v/>
      </c>
      <c r="P35" s="311" t="str">
        <f>IF(B35="","",IF(Proposal!$D$7&gt;0,N35*Q35,""))</f>
        <v/>
      </c>
      <c r="Q35" s="663" t="str">
        <f>IF(ISBLANK($B35),"",F35*'Drop Downs'!$P$1)</f>
        <v/>
      </c>
      <c r="R35" s="311" t="str">
        <f t="shared" si="0"/>
        <v/>
      </c>
      <c r="S35" s="311" t="str">
        <f>IF(ISBLANK($B35),"",(-1)*PV('Drop Downs'!$P$2,$AU35,$H35))</f>
        <v/>
      </c>
      <c r="T35" s="311" t="str">
        <f>IF(ISBLANK($B35),"",(-1)*PV('Drop Downs'!$P$2,$AU35,$J35))</f>
        <v/>
      </c>
      <c r="U35" s="311" t="str">
        <f t="shared" si="1"/>
        <v/>
      </c>
      <c r="V35" s="311" t="str">
        <f t="shared" si="2"/>
        <v/>
      </c>
      <c r="W35" s="311" t="str">
        <f ca="1" t="shared" si="7"/>
        <v/>
      </c>
      <c r="X35" s="322" t="e">
        <f ca="1">OFFSET(AvoidedCostTable!$A$1,Z35-1,AA35-1)</f>
        <v>#N/A</v>
      </c>
      <c r="Y35" s="315" t="str">
        <f t="shared" si="8"/>
        <v/>
      </c>
      <c r="Z35" s="323" t="e">
        <f ca="1">MATCH($AT35,AvoidedCostTable!$A$1:$A$405,FALSE)</f>
        <v>#N/A</v>
      </c>
      <c r="AA35" s="323" t="e">
        <f ca="1">MATCH(AU35&amp;AS35,AvoidedCostTable!$2:$2,FALSE)</f>
        <v>#N/A</v>
      </c>
      <c r="AB35" s="660" t="str">
        <f ca="1">IF(OR(ISBLANK($B35),ISBLANK('Completion Report'!$D$5)),"",IF('Project Information'!$D$2="Yes",'Measure Input'!N35,OFFSET(Measure_List!$I$2,MATCH($B35,Measure_List!$A$3:$A$4629,FALSE),MATCH('Completion Report'!$D$5,Measure_List!$J$2:$BA$2,1))))</f>
        <v/>
      </c>
      <c r="AC35" s="313" t="str">
        <f t="shared" si="9"/>
        <v/>
      </c>
      <c r="AD35" s="311" t="str">
        <f>IF(OR(ISBLANK('Completion Report'!$D$5),ISBLANK(B35)),"",AB35*AE35)</f>
        <v/>
      </c>
      <c r="AE35" s="313" t="str">
        <f>IF(ISBLANK($B35),"",G35*'Drop Downs'!$P$1)</f>
        <v/>
      </c>
      <c r="AF35" s="311" t="str">
        <f t="shared" si="10"/>
        <v/>
      </c>
      <c r="AG35" s="311" t="str">
        <f>IF(ISBLANK($B35),"",(-1)*PV('Drop Downs'!$P$2,$AU35,$I35))</f>
        <v/>
      </c>
      <c r="AH35" s="311" t="str">
        <f>IF(ISBLANK($B35),"",(-1)*PV('Drop Downs'!$P$2,AU35,$K35))</f>
        <v/>
      </c>
      <c r="AI35" s="311" t="str">
        <f t="shared" si="3"/>
        <v/>
      </c>
      <c r="AJ35" s="311" t="str">
        <f t="shared" si="4"/>
        <v/>
      </c>
      <c r="AK35" s="311" t="str">
        <f ca="1" t="shared" si="11"/>
        <v/>
      </c>
      <c r="AL35" s="322" t="e">
        <f ca="1">OFFSET(AvoidedCostTable!$A$1,AM35-1,AN35-1)</f>
        <v>#N/A</v>
      </c>
      <c r="AM35" s="323" t="e">
        <f ca="1">MATCH($AT35,AvoidedCostTable!$A$1:$A$405,FALSE)</f>
        <v>#N/A</v>
      </c>
      <c r="AN35" s="324" t="e">
        <f ca="1">MATCH(AU35&amp;AS35,AvoidedCostTable!$2:$2,FALSE)</f>
        <v>#N/A</v>
      </c>
      <c r="AO35" s="325" t="str">
        <f ca="1">IF(ISBLANK($B35),"",OFFSET(Measure_List!$A$2,$AV35,AO$5))</f>
        <v/>
      </c>
      <c r="AP35" s="326" t="str">
        <f ca="1">IF(ISBLANK($B35),"",OFFSET(Measure_List!$A$2,$AV35,AP$5))</f>
        <v/>
      </c>
      <c r="AQ35" s="326" t="str">
        <f ca="1">IF(ISBLANK($B35),"",OFFSET(Measure_List!$A$2,$AV35,AQ$5))</f>
        <v/>
      </c>
      <c r="AR35" s="326" t="str">
        <f ca="1">IF(ISBLANK($B35),"",OFFSET(Measure_List!$A$2,$AV35,AR$5))</f>
        <v/>
      </c>
      <c r="AS35" s="326" t="str">
        <f ca="1">IF(ISBLANK($B35),"",OFFSET(Measure_List!$A$2,$AV35,AS$5))</f>
        <v/>
      </c>
      <c r="AT35" s="326" t="str">
        <f ca="1">IF(ISBLANK($B35),"",OFFSET(Measure_List!$A$2,$AV35,AT$5))</f>
        <v/>
      </c>
      <c r="AU35" s="326" t="str">
        <f ca="1">IF(ISBLANK($B35),"",OFFSET(Measure_List!$A$2,$AV35,AU$5))</f>
        <v/>
      </c>
      <c r="AV35" s="283" t="str">
        <f>IF(ISBLANK($B35),"",MATCH($B35,Measure_List!$A$2:$A$4637,FALSE)-1)</f>
        <v/>
      </c>
      <c r="AW35" s="470" t="str">
        <f>IF(ISBLANK(B35),"",IF(ISERROR(MATCH($B35,Measure_List!$A$3:$A$4629,FALSE)),"Error",""))</f>
        <v/>
      </c>
      <c r="AX35" s="476" t="str">
        <f>IF(ISBLANK($B35),"",IF(AO35&lt;&gt;'Project Information'!$D$21,"Error",""))</f>
        <v/>
      </c>
      <c r="AY35" s="473" t="str">
        <f>IF(ISBLANK($B35),"",IF(AS35&lt;&gt;IF('Project Information'!$D$25="","",IF('Project Information'!$D$25="Retrofit","R","L")),"Error",""))</f>
        <v/>
      </c>
    </row>
    <row r="36" spans="1:51" ht="15.75" thickBot="1">
      <c r="A36" s="392" t="str">
        <f ca="1" t="shared" si="5"/>
        <v/>
      </c>
      <c r="B36" s="657"/>
      <c r="C36" s="20"/>
      <c r="D36" s="209"/>
      <c r="E36" s="209"/>
      <c r="F36" s="670"/>
      <c r="G36" s="670"/>
      <c r="H36" s="209"/>
      <c r="I36" s="209"/>
      <c r="J36" s="209"/>
      <c r="K36" s="209"/>
      <c r="L36" s="320" t="str">
        <f>IF(ISBLANK($B36),"",Proposal!$D$155)</f>
        <v/>
      </c>
      <c r="M36" s="321" t="str">
        <f>IF(AND('Project Information'!$D$27&lt;&gt;"",B36&lt;&gt;""),'Project Information'!$D$27,"")</f>
        <v/>
      </c>
      <c r="N36" s="311" t="str">
        <f ca="1">IF(OR(ISBLANK($B36),ISBLANK(Proposal!$D$7)),"",OFFSET(Measure_List!$I$2,MATCH($B36,Measure_List!$A$3:$A$4629,FALSE),IF(ISBLANK(Proposal!$C$204),MATCH(Proposal!$D$7,Measure_List!$J$2:$BA$2,1),MATCH(Proposal!$C$204,Measure_List!$J$2:$BA$2,1))))</f>
        <v/>
      </c>
      <c r="O36" s="312" t="str">
        <f t="shared" si="6"/>
        <v/>
      </c>
      <c r="P36" s="311" t="str">
        <f>IF(B36="","",IF(Proposal!$D$7&gt;0,N36*Q36,""))</f>
        <v/>
      </c>
      <c r="Q36" s="663" t="str">
        <f>IF(ISBLANK($B36),"",F36*'Drop Downs'!$P$1)</f>
        <v/>
      </c>
      <c r="R36" s="311" t="str">
        <f t="shared" si="0"/>
        <v/>
      </c>
      <c r="S36" s="311" t="str">
        <f>IF(ISBLANK($B36),"",(-1)*PV('Drop Downs'!$P$2,$AU36,$H36))</f>
        <v/>
      </c>
      <c r="T36" s="311" t="str">
        <f>IF(ISBLANK($B36),"",(-1)*PV('Drop Downs'!$P$2,$AU36,$J36))</f>
        <v/>
      </c>
      <c r="U36" s="311" t="str">
        <f t="shared" si="1"/>
        <v/>
      </c>
      <c r="V36" s="311" t="str">
        <f t="shared" si="2"/>
        <v/>
      </c>
      <c r="W36" s="311" t="str">
        <f ca="1" t="shared" si="7"/>
        <v/>
      </c>
      <c r="X36" s="322" t="e">
        <f ca="1">OFFSET(AvoidedCostTable!$A$1,Z36-1,AA36-1)</f>
        <v>#N/A</v>
      </c>
      <c r="Y36" s="315" t="str">
        <f t="shared" si="8"/>
        <v/>
      </c>
      <c r="Z36" s="323" t="e">
        <f ca="1">MATCH($AT36,AvoidedCostTable!$A$1:$A$405,FALSE)</f>
        <v>#N/A</v>
      </c>
      <c r="AA36" s="323" t="e">
        <f ca="1">MATCH(AU36&amp;AS36,AvoidedCostTable!$2:$2,FALSE)</f>
        <v>#N/A</v>
      </c>
      <c r="AB36" s="660" t="str">
        <f ca="1">IF(OR(ISBLANK($B36),ISBLANK('Completion Report'!$D$5)),"",IF('Project Information'!$D$2="Yes",'Measure Input'!N36,OFFSET(Measure_List!$I$2,MATCH($B36,Measure_List!$A$3:$A$4629,FALSE),MATCH('Completion Report'!$D$5,Measure_List!$J$2:$BA$2,1))))</f>
        <v/>
      </c>
      <c r="AC36" s="313" t="str">
        <f t="shared" si="9"/>
        <v/>
      </c>
      <c r="AD36" s="311" t="str">
        <f>IF(OR(ISBLANK('Completion Report'!$D$5),ISBLANK(B36)),"",AB36*AE36)</f>
        <v/>
      </c>
      <c r="AE36" s="313" t="str">
        <f>IF(ISBLANK($B36),"",G36*'Drop Downs'!$P$1)</f>
        <v/>
      </c>
      <c r="AF36" s="311" t="str">
        <f t="shared" si="10"/>
        <v/>
      </c>
      <c r="AG36" s="311" t="str">
        <f>IF(ISBLANK($B36),"",(-1)*PV('Drop Downs'!$P$2,$AU36,$I36))</f>
        <v/>
      </c>
      <c r="AH36" s="311" t="str">
        <f>IF(ISBLANK($B36),"",(-1)*PV('Drop Downs'!$P$2,AU36,$K36))</f>
        <v/>
      </c>
      <c r="AI36" s="311" t="str">
        <f t="shared" si="3"/>
        <v/>
      </c>
      <c r="AJ36" s="311" t="str">
        <f t="shared" si="4"/>
        <v/>
      </c>
      <c r="AK36" s="311" t="str">
        <f ca="1" t="shared" si="11"/>
        <v/>
      </c>
      <c r="AL36" s="322" t="e">
        <f ca="1">OFFSET(AvoidedCostTable!$A$1,AM36-1,AN36-1)</f>
        <v>#N/A</v>
      </c>
      <c r="AM36" s="323" t="e">
        <f ca="1">MATCH($AT36,AvoidedCostTable!$A$1:$A$405,FALSE)</f>
        <v>#N/A</v>
      </c>
      <c r="AN36" s="324" t="e">
        <f ca="1">MATCH(AU36&amp;AS36,AvoidedCostTable!$2:$2,FALSE)</f>
        <v>#N/A</v>
      </c>
      <c r="AO36" s="325" t="str">
        <f ca="1">IF(ISBLANK($B36),"",OFFSET(Measure_List!$A$2,$AV36,AO$5))</f>
        <v/>
      </c>
      <c r="AP36" s="326" t="str">
        <f ca="1">IF(ISBLANK($B36),"",OFFSET(Measure_List!$A$2,$AV36,AP$5))</f>
        <v/>
      </c>
      <c r="AQ36" s="326" t="str">
        <f ca="1">IF(ISBLANK($B36),"",OFFSET(Measure_List!$A$2,$AV36,AQ$5))</f>
        <v/>
      </c>
      <c r="AR36" s="326" t="str">
        <f ca="1">IF(ISBLANK($B36),"",OFFSET(Measure_List!$A$2,$AV36,AR$5))</f>
        <v/>
      </c>
      <c r="AS36" s="326" t="str">
        <f ca="1">IF(ISBLANK($B36),"",OFFSET(Measure_List!$A$2,$AV36,AS$5))</f>
        <v/>
      </c>
      <c r="AT36" s="326" t="str">
        <f ca="1">IF(ISBLANK($B36),"",OFFSET(Measure_List!$A$2,$AV36,AT$5))</f>
        <v/>
      </c>
      <c r="AU36" s="326" t="str">
        <f ca="1">IF(ISBLANK($B36),"",OFFSET(Measure_List!$A$2,$AV36,AU$5))</f>
        <v/>
      </c>
      <c r="AV36" s="283" t="str">
        <f>IF(ISBLANK($B36),"",MATCH($B36,Measure_List!$A$2:$A$4637,FALSE)-1)</f>
        <v/>
      </c>
      <c r="AW36" s="470" t="str">
        <f>IF(ISBLANK(B36),"",IF(ISERROR(MATCH($B36,Measure_List!$A$3:$A$4629,FALSE)),"Error",""))</f>
        <v/>
      </c>
      <c r="AX36" s="476" t="str">
        <f>IF(ISBLANK($B36),"",IF(AO36&lt;&gt;'Project Information'!$D$21,"Error",""))</f>
        <v/>
      </c>
      <c r="AY36" s="473" t="str">
        <f>IF(ISBLANK($B36),"",IF(AS36&lt;&gt;IF('Project Information'!$D$25="","",IF('Project Information'!$D$25="Retrofit","R","L")),"Error",""))</f>
        <v/>
      </c>
    </row>
    <row r="37" spans="1:51" ht="15.75" thickBot="1">
      <c r="A37" s="392" t="str">
        <f ca="1" t="shared" si="5"/>
        <v/>
      </c>
      <c r="B37" s="657"/>
      <c r="C37" s="20"/>
      <c r="D37" s="209"/>
      <c r="E37" s="209"/>
      <c r="F37" s="670"/>
      <c r="G37" s="670"/>
      <c r="H37" s="209"/>
      <c r="I37" s="209"/>
      <c r="J37" s="209"/>
      <c r="K37" s="209"/>
      <c r="L37" s="320" t="str">
        <f>IF(ISBLANK($B37),"",Proposal!$D$155)</f>
        <v/>
      </c>
      <c r="M37" s="321" t="str">
        <f>IF(AND('Project Information'!$D$27&lt;&gt;"",B37&lt;&gt;""),'Project Information'!$D$27,"")</f>
        <v/>
      </c>
      <c r="N37" s="311" t="str">
        <f ca="1">IF(OR(ISBLANK($B37),ISBLANK(Proposal!$D$7)),"",OFFSET(Measure_List!$I$2,MATCH($B37,Measure_List!$A$3:$A$4629,FALSE),IF(ISBLANK(Proposal!$C$204),MATCH(Proposal!$D$7,Measure_List!$J$2:$BA$2,1),MATCH(Proposal!$C$204,Measure_List!$J$2:$BA$2,1))))</f>
        <v/>
      </c>
      <c r="O37" s="312" t="str">
        <f t="shared" si="6"/>
        <v/>
      </c>
      <c r="P37" s="311" t="str">
        <f>IF(B37="","",IF(Proposal!$D$7&gt;0,N37*Q37,""))</f>
        <v/>
      </c>
      <c r="Q37" s="663" t="str">
        <f>IF(ISBLANK($B37),"",F37*'Drop Downs'!$P$1)</f>
        <v/>
      </c>
      <c r="R37" s="311" t="str">
        <f t="shared" si="0"/>
        <v/>
      </c>
      <c r="S37" s="311" t="str">
        <f>IF(ISBLANK($B37),"",(-1)*PV('Drop Downs'!$P$2,$AU37,$H37))</f>
        <v/>
      </c>
      <c r="T37" s="311" t="str">
        <f>IF(ISBLANK($B37),"",(-1)*PV('Drop Downs'!$P$2,$AU37,$J37))</f>
        <v/>
      </c>
      <c r="U37" s="311" t="str">
        <f t="shared" si="1"/>
        <v/>
      </c>
      <c r="V37" s="311" t="str">
        <f t="shared" si="2"/>
        <v/>
      </c>
      <c r="W37" s="311" t="str">
        <f ca="1" t="shared" si="7"/>
        <v/>
      </c>
      <c r="X37" s="322" t="e">
        <f ca="1">OFFSET(AvoidedCostTable!$A$1,Z37-1,AA37-1)</f>
        <v>#N/A</v>
      </c>
      <c r="Y37" s="315" t="str">
        <f t="shared" si="8"/>
        <v/>
      </c>
      <c r="Z37" s="323" t="e">
        <f ca="1">MATCH($AT37,AvoidedCostTable!$A$1:$A$405,FALSE)</f>
        <v>#N/A</v>
      </c>
      <c r="AA37" s="323" t="e">
        <f ca="1">MATCH(AU37&amp;AS37,AvoidedCostTable!$2:$2,FALSE)</f>
        <v>#N/A</v>
      </c>
      <c r="AB37" s="660" t="str">
        <f ca="1">IF(OR(ISBLANK($B37),ISBLANK('Completion Report'!$D$5)),"",IF('Project Information'!$D$2="Yes",'Measure Input'!N37,OFFSET(Measure_List!$I$2,MATCH($B37,Measure_List!$A$3:$A$4629,FALSE),MATCH('Completion Report'!$D$5,Measure_List!$J$2:$BA$2,1))))</f>
        <v/>
      </c>
      <c r="AC37" s="313" t="str">
        <f t="shared" si="9"/>
        <v/>
      </c>
      <c r="AD37" s="311" t="str">
        <f>IF(OR(ISBLANK('Completion Report'!$D$5),ISBLANK(B37)),"",AB37*AE37)</f>
        <v/>
      </c>
      <c r="AE37" s="313" t="str">
        <f>IF(ISBLANK($B37),"",G37*'Drop Downs'!$P$1)</f>
        <v/>
      </c>
      <c r="AF37" s="311" t="str">
        <f t="shared" si="10"/>
        <v/>
      </c>
      <c r="AG37" s="311" t="str">
        <f>IF(ISBLANK($B37),"",(-1)*PV('Drop Downs'!$P$2,$AU37,$I37))</f>
        <v/>
      </c>
      <c r="AH37" s="311" t="str">
        <f>IF(ISBLANK($B37),"",(-1)*PV('Drop Downs'!$P$2,AU37,$K37))</f>
        <v/>
      </c>
      <c r="AI37" s="311" t="str">
        <f t="shared" si="3"/>
        <v/>
      </c>
      <c r="AJ37" s="311" t="str">
        <f t="shared" si="4"/>
        <v/>
      </c>
      <c r="AK37" s="311" t="str">
        <f ca="1" t="shared" si="11"/>
        <v/>
      </c>
      <c r="AL37" s="322" t="e">
        <f ca="1">OFFSET(AvoidedCostTable!$A$1,AM37-1,AN37-1)</f>
        <v>#N/A</v>
      </c>
      <c r="AM37" s="323" t="e">
        <f ca="1">MATCH($AT37,AvoidedCostTable!$A$1:$A$405,FALSE)</f>
        <v>#N/A</v>
      </c>
      <c r="AN37" s="324" t="e">
        <f ca="1">MATCH(AU37&amp;AS37,AvoidedCostTable!$2:$2,FALSE)</f>
        <v>#N/A</v>
      </c>
      <c r="AO37" s="325" t="str">
        <f ca="1">IF(ISBLANK($B37),"",OFFSET(Measure_List!$A$2,$AV37,AO$5))</f>
        <v/>
      </c>
      <c r="AP37" s="326" t="str">
        <f ca="1">IF(ISBLANK($B37),"",OFFSET(Measure_List!$A$2,$AV37,AP$5))</f>
        <v/>
      </c>
      <c r="AQ37" s="326" t="str">
        <f ca="1">IF(ISBLANK($B37),"",OFFSET(Measure_List!$A$2,$AV37,AQ$5))</f>
        <v/>
      </c>
      <c r="AR37" s="326" t="str">
        <f ca="1">IF(ISBLANK($B37),"",OFFSET(Measure_List!$A$2,$AV37,AR$5))</f>
        <v/>
      </c>
      <c r="AS37" s="326" t="str">
        <f ca="1">IF(ISBLANK($B37),"",OFFSET(Measure_List!$A$2,$AV37,AS$5))</f>
        <v/>
      </c>
      <c r="AT37" s="326" t="str">
        <f ca="1">IF(ISBLANK($B37),"",OFFSET(Measure_List!$A$2,$AV37,AT$5))</f>
        <v/>
      </c>
      <c r="AU37" s="326" t="str">
        <f ca="1">IF(ISBLANK($B37),"",OFFSET(Measure_List!$A$2,$AV37,AU$5))</f>
        <v/>
      </c>
      <c r="AV37" s="283" t="str">
        <f>IF(ISBLANK($B37),"",MATCH($B37,Measure_List!$A$2:$A$4637,FALSE)-1)</f>
        <v/>
      </c>
      <c r="AW37" s="470" t="str">
        <f>IF(ISBLANK(B37),"",IF(ISERROR(MATCH($B37,Measure_List!$A$3:$A$4629,FALSE)),"Error",""))</f>
        <v/>
      </c>
      <c r="AX37" s="476" t="str">
        <f>IF(ISBLANK($B37),"",IF(AO37&lt;&gt;'Project Information'!$D$21,"Error",""))</f>
        <v/>
      </c>
      <c r="AY37" s="473" t="str">
        <f>IF(ISBLANK($B37),"",IF(AS37&lt;&gt;IF('Project Information'!$D$25="","",IF('Project Information'!$D$25="Retrofit","R","L")),"Error",""))</f>
        <v/>
      </c>
    </row>
    <row r="38" spans="1:51" ht="15.75" thickBot="1">
      <c r="A38" s="392" t="str">
        <f ca="1" t="shared" si="5"/>
        <v/>
      </c>
      <c r="B38" s="657"/>
      <c r="C38" s="20"/>
      <c r="D38" s="209"/>
      <c r="E38" s="209"/>
      <c r="F38" s="670"/>
      <c r="G38" s="670"/>
      <c r="H38" s="209"/>
      <c r="I38" s="209"/>
      <c r="J38" s="209"/>
      <c r="K38" s="209"/>
      <c r="L38" s="320" t="str">
        <f>IF(ISBLANK($B38),"",Proposal!$D$155)</f>
        <v/>
      </c>
      <c r="M38" s="321" t="str">
        <f>IF(AND('Project Information'!$D$27&lt;&gt;"",B38&lt;&gt;""),'Project Information'!$D$27,"")</f>
        <v/>
      </c>
      <c r="N38" s="311" t="str">
        <f ca="1">IF(OR(ISBLANK($B38),ISBLANK(Proposal!$D$7)),"",OFFSET(Measure_List!$I$2,MATCH($B38,Measure_List!$A$3:$A$4629,FALSE),IF(ISBLANK(Proposal!$C$204),MATCH(Proposal!$D$7,Measure_List!$J$2:$BA$2,1),MATCH(Proposal!$C$204,Measure_List!$J$2:$BA$2,1))))</f>
        <v/>
      </c>
      <c r="O38" s="312" t="str">
        <f t="shared" si="6"/>
        <v/>
      </c>
      <c r="P38" s="311" t="str">
        <f>IF(B38="","",IF(Proposal!$D$7&gt;0,N38*Q38,""))</f>
        <v/>
      </c>
      <c r="Q38" s="663" t="str">
        <f>IF(ISBLANK($B38),"",F38*'Drop Downs'!$P$1)</f>
        <v/>
      </c>
      <c r="R38" s="311" t="str">
        <f t="shared" si="0"/>
        <v/>
      </c>
      <c r="S38" s="311" t="str">
        <f>IF(ISBLANK($B38),"",(-1)*PV('Drop Downs'!$P$2,$AU38,$H38))</f>
        <v/>
      </c>
      <c r="T38" s="311" t="str">
        <f>IF(ISBLANK($B38),"",(-1)*PV('Drop Downs'!$P$2,$AU38,$J38))</f>
        <v/>
      </c>
      <c r="U38" s="311" t="str">
        <f t="shared" si="1"/>
        <v/>
      </c>
      <c r="V38" s="311" t="str">
        <f t="shared" si="2"/>
        <v/>
      </c>
      <c r="W38" s="311" t="str">
        <f ca="1" t="shared" si="7"/>
        <v/>
      </c>
      <c r="X38" s="322" t="e">
        <f ca="1">OFFSET(AvoidedCostTable!$A$1,Z38-1,AA38-1)</f>
        <v>#N/A</v>
      </c>
      <c r="Y38" s="315" t="str">
        <f t="shared" si="8"/>
        <v/>
      </c>
      <c r="Z38" s="323" t="e">
        <f ca="1">MATCH($AT38,AvoidedCostTable!$A$1:$A$405,FALSE)</f>
        <v>#N/A</v>
      </c>
      <c r="AA38" s="323" t="e">
        <f ca="1">MATCH(AU38&amp;AS38,AvoidedCostTable!$2:$2,FALSE)</f>
        <v>#N/A</v>
      </c>
      <c r="AB38" s="660" t="str">
        <f ca="1">IF(OR(ISBLANK($B38),ISBLANK('Completion Report'!$D$5)),"",IF('Project Information'!$D$2="Yes",'Measure Input'!N38,OFFSET(Measure_List!$I$2,MATCH($B38,Measure_List!$A$3:$A$4629,FALSE),MATCH('Completion Report'!$D$5,Measure_List!$J$2:$BA$2,1))))</f>
        <v/>
      </c>
      <c r="AC38" s="313" t="str">
        <f t="shared" si="9"/>
        <v/>
      </c>
      <c r="AD38" s="311" t="str">
        <f>IF(OR(ISBLANK('Completion Report'!$D$5),ISBLANK(B38)),"",AB38*AE38)</f>
        <v/>
      </c>
      <c r="AE38" s="313" t="str">
        <f>IF(ISBLANK($B38),"",G38*'Drop Downs'!$P$1)</f>
        <v/>
      </c>
      <c r="AF38" s="311" t="str">
        <f t="shared" si="10"/>
        <v/>
      </c>
      <c r="AG38" s="311" t="str">
        <f>IF(ISBLANK($B38),"",(-1)*PV('Drop Downs'!$P$2,$AU38,$I38))</f>
        <v/>
      </c>
      <c r="AH38" s="311" t="str">
        <f>IF(ISBLANK($B38),"",(-1)*PV('Drop Downs'!$P$2,AU38,$K38))</f>
        <v/>
      </c>
      <c r="AI38" s="311" t="str">
        <f t="shared" si="3"/>
        <v/>
      </c>
      <c r="AJ38" s="311" t="str">
        <f t="shared" si="4"/>
        <v/>
      </c>
      <c r="AK38" s="311" t="str">
        <f ca="1" t="shared" si="11"/>
        <v/>
      </c>
      <c r="AL38" s="322" t="e">
        <f ca="1">OFFSET(AvoidedCostTable!$A$1,AM38-1,AN38-1)</f>
        <v>#N/A</v>
      </c>
      <c r="AM38" s="323" t="e">
        <f ca="1">MATCH($AT38,AvoidedCostTable!$A$1:$A$405,FALSE)</f>
        <v>#N/A</v>
      </c>
      <c r="AN38" s="324" t="e">
        <f ca="1">MATCH(AU38&amp;AS38,AvoidedCostTable!$2:$2,FALSE)</f>
        <v>#N/A</v>
      </c>
      <c r="AO38" s="325" t="str">
        <f ca="1">IF(ISBLANK($B38),"",OFFSET(Measure_List!$A$2,$AV38,AO$5))</f>
        <v/>
      </c>
      <c r="AP38" s="326" t="str">
        <f ca="1">IF(ISBLANK($B38),"",OFFSET(Measure_List!$A$2,$AV38,AP$5))</f>
        <v/>
      </c>
      <c r="AQ38" s="326" t="str">
        <f ca="1">IF(ISBLANK($B38),"",OFFSET(Measure_List!$A$2,$AV38,AQ$5))</f>
        <v/>
      </c>
      <c r="AR38" s="326" t="str">
        <f ca="1">IF(ISBLANK($B38),"",OFFSET(Measure_List!$A$2,$AV38,AR$5))</f>
        <v/>
      </c>
      <c r="AS38" s="326" t="str">
        <f ca="1">IF(ISBLANK($B38),"",OFFSET(Measure_List!$A$2,$AV38,AS$5))</f>
        <v/>
      </c>
      <c r="AT38" s="326" t="str">
        <f ca="1">IF(ISBLANK($B38),"",OFFSET(Measure_List!$A$2,$AV38,AT$5))</f>
        <v/>
      </c>
      <c r="AU38" s="326" t="str">
        <f ca="1">IF(ISBLANK($B38),"",OFFSET(Measure_List!$A$2,$AV38,AU$5))</f>
        <v/>
      </c>
      <c r="AV38" s="283" t="str">
        <f>IF(ISBLANK($B38),"",MATCH($B38,Measure_List!$A$2:$A$4637,FALSE)-1)</f>
        <v/>
      </c>
      <c r="AW38" s="470" t="str">
        <f>IF(ISBLANK(B38),"",IF(ISERROR(MATCH($B38,Measure_List!$A$3:$A$4629,FALSE)),"Error",""))</f>
        <v/>
      </c>
      <c r="AX38" s="476" t="str">
        <f>IF(ISBLANK($B38),"",IF(AO38&lt;&gt;'Project Information'!$D$21,"Error",""))</f>
        <v/>
      </c>
      <c r="AY38" s="473" t="str">
        <f>IF(ISBLANK($B38),"",IF(AS38&lt;&gt;IF('Project Information'!$D$25="","",IF('Project Information'!$D$25="Retrofit","R","L")),"Error",""))</f>
        <v/>
      </c>
    </row>
    <row r="39" spans="1:51" ht="15.75" thickBot="1">
      <c r="A39" s="392" t="str">
        <f ca="1" t="shared" si="5"/>
        <v/>
      </c>
      <c r="B39" s="657"/>
      <c r="C39" s="20"/>
      <c r="D39" s="209"/>
      <c r="E39" s="209"/>
      <c r="F39" s="670"/>
      <c r="G39" s="670"/>
      <c r="H39" s="209"/>
      <c r="I39" s="209"/>
      <c r="J39" s="209"/>
      <c r="K39" s="209"/>
      <c r="L39" s="320" t="str">
        <f>IF(ISBLANK($B39),"",Proposal!$D$155)</f>
        <v/>
      </c>
      <c r="M39" s="321" t="str">
        <f>IF(AND('Project Information'!$D$27&lt;&gt;"",B39&lt;&gt;""),'Project Information'!$D$27,"")</f>
        <v/>
      </c>
      <c r="N39" s="311" t="str">
        <f ca="1">IF(OR(ISBLANK($B39),ISBLANK(Proposal!$D$7)),"",OFFSET(Measure_List!$I$2,MATCH($B39,Measure_List!$A$3:$A$4629,FALSE),IF(ISBLANK(Proposal!$C$204),MATCH(Proposal!$D$7,Measure_List!$J$2:$BA$2,1),MATCH(Proposal!$C$204,Measure_List!$J$2:$BA$2,1))))</f>
        <v/>
      </c>
      <c r="O39" s="312" t="str">
        <f t="shared" si="6"/>
        <v/>
      </c>
      <c r="P39" s="311" t="str">
        <f>IF(B39="","",IF(Proposal!$D$7&gt;0,N39*Q39,""))</f>
        <v/>
      </c>
      <c r="Q39" s="663" t="str">
        <f>IF(ISBLANK($B39),"",F39*'Drop Downs'!$P$1)</f>
        <v/>
      </c>
      <c r="R39" s="311" t="str">
        <f t="shared" si="0"/>
        <v/>
      </c>
      <c r="S39" s="311" t="str">
        <f>IF(ISBLANK($B39),"",(-1)*PV('Drop Downs'!$P$2,$AU39,$H39))</f>
        <v/>
      </c>
      <c r="T39" s="311" t="str">
        <f>IF(ISBLANK($B39),"",(-1)*PV('Drop Downs'!$P$2,$AU39,$J39))</f>
        <v/>
      </c>
      <c r="U39" s="311" t="str">
        <f t="shared" si="1"/>
        <v/>
      </c>
      <c r="V39" s="311" t="str">
        <f t="shared" si="2"/>
        <v/>
      </c>
      <c r="W39" s="311" t="str">
        <f ca="1" t="shared" si="7"/>
        <v/>
      </c>
      <c r="X39" s="322" t="e">
        <f ca="1">OFFSET(AvoidedCostTable!$A$1,Z39-1,AA39-1)</f>
        <v>#N/A</v>
      </c>
      <c r="Y39" s="315" t="str">
        <f t="shared" si="8"/>
        <v/>
      </c>
      <c r="Z39" s="323" t="e">
        <f ca="1">MATCH($AT39,AvoidedCostTable!$A$1:$A$405,FALSE)</f>
        <v>#N/A</v>
      </c>
      <c r="AA39" s="323" t="e">
        <f ca="1">MATCH(AU39&amp;AS39,AvoidedCostTable!$2:$2,FALSE)</f>
        <v>#N/A</v>
      </c>
      <c r="AB39" s="660" t="str">
        <f ca="1">IF(OR(ISBLANK($B39),ISBLANK('Completion Report'!$D$5)),"",IF('Project Information'!$D$2="Yes",'Measure Input'!N39,OFFSET(Measure_List!$I$2,MATCH($B39,Measure_List!$A$3:$A$4629,FALSE),MATCH('Completion Report'!$D$5,Measure_List!$J$2:$BA$2,1))))</f>
        <v/>
      </c>
      <c r="AC39" s="313" t="str">
        <f t="shared" si="9"/>
        <v/>
      </c>
      <c r="AD39" s="311" t="str">
        <f>IF(OR(ISBLANK('Completion Report'!$D$5),ISBLANK(B39)),"",AB39*AE39)</f>
        <v/>
      </c>
      <c r="AE39" s="313" t="str">
        <f>IF(ISBLANK($B39),"",G39*'Drop Downs'!$P$1)</f>
        <v/>
      </c>
      <c r="AF39" s="311" t="str">
        <f t="shared" si="10"/>
        <v/>
      </c>
      <c r="AG39" s="311" t="str">
        <f>IF(ISBLANK($B39),"",(-1)*PV('Drop Downs'!$P$2,$AU39,$I39))</f>
        <v/>
      </c>
      <c r="AH39" s="311" t="str">
        <f>IF(ISBLANK($B39),"",(-1)*PV('Drop Downs'!$P$2,AU39,$K39))</f>
        <v/>
      </c>
      <c r="AI39" s="311" t="str">
        <f t="shared" si="3"/>
        <v/>
      </c>
      <c r="AJ39" s="311" t="str">
        <f t="shared" si="4"/>
        <v/>
      </c>
      <c r="AK39" s="311" t="str">
        <f ca="1" t="shared" si="11"/>
        <v/>
      </c>
      <c r="AL39" s="322" t="e">
        <f ca="1">OFFSET(AvoidedCostTable!$A$1,AM39-1,AN39-1)</f>
        <v>#N/A</v>
      </c>
      <c r="AM39" s="323" t="e">
        <f ca="1">MATCH($AT39,AvoidedCostTable!$A$1:$A$405,FALSE)</f>
        <v>#N/A</v>
      </c>
      <c r="AN39" s="324" t="e">
        <f ca="1">MATCH(AU39&amp;AS39,AvoidedCostTable!$2:$2,FALSE)</f>
        <v>#N/A</v>
      </c>
      <c r="AO39" s="325" t="str">
        <f ca="1">IF(ISBLANK($B39),"",OFFSET(Measure_List!$A$2,$AV39,AO$5))</f>
        <v/>
      </c>
      <c r="AP39" s="326" t="str">
        <f ca="1">IF(ISBLANK($B39),"",OFFSET(Measure_List!$A$2,$AV39,AP$5))</f>
        <v/>
      </c>
      <c r="AQ39" s="326" t="str">
        <f ca="1">IF(ISBLANK($B39),"",OFFSET(Measure_List!$A$2,$AV39,AQ$5))</f>
        <v/>
      </c>
      <c r="AR39" s="326" t="str">
        <f ca="1">IF(ISBLANK($B39),"",OFFSET(Measure_List!$A$2,$AV39,AR$5))</f>
        <v/>
      </c>
      <c r="AS39" s="326" t="str">
        <f ca="1">IF(ISBLANK($B39),"",OFFSET(Measure_List!$A$2,$AV39,AS$5))</f>
        <v/>
      </c>
      <c r="AT39" s="326" t="str">
        <f ca="1">IF(ISBLANK($B39),"",OFFSET(Measure_List!$A$2,$AV39,AT$5))</f>
        <v/>
      </c>
      <c r="AU39" s="326" t="str">
        <f ca="1">IF(ISBLANK($B39),"",OFFSET(Measure_List!$A$2,$AV39,AU$5))</f>
        <v/>
      </c>
      <c r="AV39" s="283" t="str">
        <f>IF(ISBLANK($B39),"",MATCH($B39,Measure_List!$A$2:$A$4637,FALSE)-1)</f>
        <v/>
      </c>
      <c r="AW39" s="470" t="str">
        <f>IF(ISBLANK(B39),"",IF(ISERROR(MATCH($B39,Measure_List!$A$3:$A$4629,FALSE)),"Error",""))</f>
        <v/>
      </c>
      <c r="AX39" s="476" t="str">
        <f>IF(ISBLANK($B39),"",IF(AO39&lt;&gt;'Project Information'!$D$21,"Error",""))</f>
        <v/>
      </c>
      <c r="AY39" s="473" t="str">
        <f>IF(ISBLANK($B39),"",IF(AS39&lt;&gt;IF('Project Information'!$D$25="","",IF('Project Information'!$D$25="Retrofit","R","L")),"Error",""))</f>
        <v/>
      </c>
    </row>
    <row r="40" spans="1:51" ht="15.75" thickBot="1">
      <c r="A40" s="392" t="str">
        <f ca="1" t="shared" si="5"/>
        <v/>
      </c>
      <c r="B40" s="657"/>
      <c r="C40" s="20"/>
      <c r="D40" s="209"/>
      <c r="E40" s="209"/>
      <c r="F40" s="670"/>
      <c r="G40" s="670"/>
      <c r="H40" s="209"/>
      <c r="I40" s="209"/>
      <c r="J40" s="209"/>
      <c r="K40" s="209"/>
      <c r="L40" s="320" t="str">
        <f>IF(ISBLANK($B40),"",Proposal!$D$155)</f>
        <v/>
      </c>
      <c r="M40" s="321" t="str">
        <f>IF(AND('Project Information'!$D$27&lt;&gt;"",B40&lt;&gt;""),'Project Information'!$D$27,"")</f>
        <v/>
      </c>
      <c r="N40" s="311" t="str">
        <f ca="1">IF(OR(ISBLANK($B40),ISBLANK(Proposal!$D$7)),"",OFFSET(Measure_List!$I$2,MATCH($B40,Measure_List!$A$3:$A$4629,FALSE),IF(ISBLANK(Proposal!$C$204),MATCH(Proposal!$D$7,Measure_List!$J$2:$BA$2,1),MATCH(Proposal!$C$204,Measure_List!$J$2:$BA$2,1))))</f>
        <v/>
      </c>
      <c r="O40" s="312" t="str">
        <f t="shared" si="6"/>
        <v/>
      </c>
      <c r="P40" s="311" t="str">
        <f>IF(B40="","",IF(Proposal!$D$7&gt;0,N40*Q40,""))</f>
        <v/>
      </c>
      <c r="Q40" s="663" t="str">
        <f>IF(ISBLANK($B40),"",F40*'Drop Downs'!$P$1)</f>
        <v/>
      </c>
      <c r="R40" s="311" t="str">
        <f aca="true" t="shared" si="12" ref="R40:R71">IF(ISBLANK($B40),"",Q40*X40)</f>
        <v/>
      </c>
      <c r="S40" s="311" t="str">
        <f>IF(ISBLANK($B40),"",(-1)*PV('Drop Downs'!$P$2,$AU40,$H40))</f>
        <v/>
      </c>
      <c r="T40" s="311" t="str">
        <f>IF(ISBLANK($B40),"",(-1)*PV('Drop Downs'!$P$2,$AU40,$J40))</f>
        <v/>
      </c>
      <c r="U40" s="311" t="str">
        <f aca="true" t="shared" si="13" ref="U40:U71">IF(ISBLANK($B40),"",IF($T40&lt;0,((R40+S40-T40)),(R40+S40)))</f>
        <v/>
      </c>
      <c r="V40" s="311" t="str">
        <f aca="true" t="shared" si="14" ref="V40:V71">IF(ISBLANK($B40),"",IF($T40&lt;0,(D40),SUM(($D40+$T40))))</f>
        <v/>
      </c>
      <c r="W40" s="311" t="str">
        <f ca="1" t="shared" si="7"/>
        <v/>
      </c>
      <c r="X40" s="322" t="e">
        <f ca="1">OFFSET(AvoidedCostTable!$A$1,Z40-1,AA40-1)</f>
        <v>#N/A</v>
      </c>
      <c r="Y40" s="315" t="str">
        <f t="shared" si="8"/>
        <v/>
      </c>
      <c r="Z40" s="323" t="e">
        <f ca="1">MATCH($AT40,AvoidedCostTable!$A$1:$A$405,FALSE)</f>
        <v>#N/A</v>
      </c>
      <c r="AA40" s="323" t="e">
        <f ca="1">MATCH(AU40&amp;AS40,AvoidedCostTable!$2:$2,FALSE)</f>
        <v>#N/A</v>
      </c>
      <c r="AB40" s="660" t="str">
        <f ca="1">IF(OR(ISBLANK($B40),ISBLANK('Completion Report'!$D$5)),"",IF('Project Information'!$D$2="Yes",'Measure Input'!N40,OFFSET(Measure_List!$I$2,MATCH($B40,Measure_List!$A$3:$A$4629,FALSE),MATCH('Completion Report'!$D$5,Measure_List!$J$2:$BA$2,1))))</f>
        <v/>
      </c>
      <c r="AC40" s="313" t="str">
        <f t="shared" si="9"/>
        <v/>
      </c>
      <c r="AD40" s="311" t="str">
        <f>IF(OR(ISBLANK('Completion Report'!$D$5),ISBLANK(B40)),"",AB40*AE40)</f>
        <v/>
      </c>
      <c r="AE40" s="313" t="str">
        <f>IF(ISBLANK($B40),"",G40*'Drop Downs'!$P$1)</f>
        <v/>
      </c>
      <c r="AF40" s="311" t="str">
        <f t="shared" si="10"/>
        <v/>
      </c>
      <c r="AG40" s="311" t="str">
        <f>IF(ISBLANK($B40),"",(-1)*PV('Drop Downs'!$P$2,$AU40,$I40))</f>
        <v/>
      </c>
      <c r="AH40" s="311" t="str">
        <f>IF(ISBLANK($B40),"",(-1)*PV('Drop Downs'!$P$2,AU40,$K40))</f>
        <v/>
      </c>
      <c r="AI40" s="311" t="str">
        <f aca="true" t="shared" si="15" ref="AI40:AI71">IF(ISBLANK($B40),"",IF($AH40&lt;0,((AF40+AG40-AH40)),(AF40+AG40)))</f>
        <v/>
      </c>
      <c r="AJ40" s="311" t="str">
        <f aca="true" t="shared" si="16" ref="AJ40:AJ71">IF(ISBLANK($B40),"",IF($AH40&lt;0,E40,SUM((E40+AH40))))</f>
        <v/>
      </c>
      <c r="AK40" s="311" t="str">
        <f ca="1" t="shared" si="11"/>
        <v/>
      </c>
      <c r="AL40" s="322" t="e">
        <f ca="1">OFFSET(AvoidedCostTable!$A$1,AM40-1,AN40-1)</f>
        <v>#N/A</v>
      </c>
      <c r="AM40" s="323" t="e">
        <f ca="1">MATCH($AT40,AvoidedCostTable!$A$1:$A$405,FALSE)</f>
        <v>#N/A</v>
      </c>
      <c r="AN40" s="324" t="e">
        <f ca="1">MATCH(AU40&amp;AS40,AvoidedCostTable!$2:$2,FALSE)</f>
        <v>#N/A</v>
      </c>
      <c r="AO40" s="325" t="str">
        <f ca="1">IF(ISBLANK($B40),"",OFFSET(Measure_List!$A$2,$AV40,AO$5))</f>
        <v/>
      </c>
      <c r="AP40" s="326" t="str">
        <f ca="1">IF(ISBLANK($B40),"",OFFSET(Measure_List!$A$2,$AV40,AP$5))</f>
        <v/>
      </c>
      <c r="AQ40" s="326" t="str">
        <f ca="1">IF(ISBLANK($B40),"",OFFSET(Measure_List!$A$2,$AV40,AQ$5))</f>
        <v/>
      </c>
      <c r="AR40" s="326" t="str">
        <f ca="1">IF(ISBLANK($B40),"",OFFSET(Measure_List!$A$2,$AV40,AR$5))</f>
        <v/>
      </c>
      <c r="AS40" s="326" t="str">
        <f ca="1">IF(ISBLANK($B40),"",OFFSET(Measure_List!$A$2,$AV40,AS$5))</f>
        <v/>
      </c>
      <c r="AT40" s="326" t="str">
        <f ca="1">IF(ISBLANK($B40),"",OFFSET(Measure_List!$A$2,$AV40,AT$5))</f>
        <v/>
      </c>
      <c r="AU40" s="326" t="str">
        <f ca="1">IF(ISBLANK($B40),"",OFFSET(Measure_List!$A$2,$AV40,AU$5))</f>
        <v/>
      </c>
      <c r="AV40" s="283" t="str">
        <f>IF(ISBLANK($B40),"",MATCH($B40,Measure_List!$A$2:$A$4637,FALSE)-1)</f>
        <v/>
      </c>
      <c r="AW40" s="470" t="str">
        <f>IF(ISBLANK(B40),"",IF(ISERROR(MATCH($B40,Measure_List!$A$3:$A$4629,FALSE)),"Error",""))</f>
        <v/>
      </c>
      <c r="AX40" s="476" t="str">
        <f>IF(ISBLANK($B40),"",IF(AO40&lt;&gt;'Project Information'!$D$21,"Error",""))</f>
        <v/>
      </c>
      <c r="AY40" s="473" t="str">
        <f>IF(ISBLANK($B40),"",IF(AS40&lt;&gt;IF('Project Information'!$D$25="","",IF('Project Information'!$D$25="Retrofit","R","L")),"Error",""))</f>
        <v/>
      </c>
    </row>
    <row r="41" spans="1:51" ht="15.75" thickBot="1">
      <c r="A41" s="392" t="str">
        <f ca="1" t="shared" si="5"/>
        <v/>
      </c>
      <c r="B41" s="657"/>
      <c r="C41" s="20"/>
      <c r="D41" s="209"/>
      <c r="E41" s="209"/>
      <c r="F41" s="670"/>
      <c r="G41" s="670"/>
      <c r="H41" s="209"/>
      <c r="I41" s="209"/>
      <c r="J41" s="209"/>
      <c r="K41" s="209"/>
      <c r="L41" s="320" t="str">
        <f>IF(ISBLANK($B41),"",Proposal!$D$155)</f>
        <v/>
      </c>
      <c r="M41" s="321" t="str">
        <f>IF(AND('Project Information'!$D$27&lt;&gt;"",B41&lt;&gt;""),'Project Information'!$D$27,"")</f>
        <v/>
      </c>
      <c r="N41" s="311" t="str">
        <f ca="1">IF(OR(ISBLANK($B41),ISBLANK(Proposal!$D$7)),"",OFFSET(Measure_List!$I$2,MATCH($B41,Measure_List!$A$3:$A$4629,FALSE),IF(ISBLANK(Proposal!$C$204),MATCH(Proposal!$D$7,Measure_List!$J$2:$BA$2,1),MATCH(Proposal!$C$204,Measure_List!$J$2:$BA$2,1))))</f>
        <v/>
      </c>
      <c r="O41" s="312" t="str">
        <f t="shared" si="6"/>
        <v/>
      </c>
      <c r="P41" s="311" t="str">
        <f>IF(B41="","",IF(Proposal!$D$7&gt;0,N41*Q41,""))</f>
        <v/>
      </c>
      <c r="Q41" s="663" t="str">
        <f>IF(ISBLANK($B41),"",F41*'Drop Downs'!$P$1)</f>
        <v/>
      </c>
      <c r="R41" s="311" t="str">
        <f t="shared" si="12"/>
        <v/>
      </c>
      <c r="S41" s="311" t="str">
        <f>IF(ISBLANK($B41),"",(-1)*PV('Drop Downs'!$P$2,$AU41,$H41))</f>
        <v/>
      </c>
      <c r="T41" s="311" t="str">
        <f>IF(ISBLANK($B41),"",(-1)*PV('Drop Downs'!$P$2,$AU41,$J41))</f>
        <v/>
      </c>
      <c r="U41" s="311" t="str">
        <f t="shared" si="13"/>
        <v/>
      </c>
      <c r="V41" s="311" t="str">
        <f t="shared" si="14"/>
        <v/>
      </c>
      <c r="W41" s="311" t="str">
        <f ca="1" t="shared" si="7"/>
        <v/>
      </c>
      <c r="X41" s="322" t="e">
        <f ca="1">OFFSET(AvoidedCostTable!$A$1,Z41-1,AA41-1)</f>
        <v>#N/A</v>
      </c>
      <c r="Y41" s="315" t="str">
        <f t="shared" si="8"/>
        <v/>
      </c>
      <c r="Z41" s="323" t="e">
        <f ca="1">MATCH($AT41,AvoidedCostTable!$A$1:$A$405,FALSE)</f>
        <v>#N/A</v>
      </c>
      <c r="AA41" s="323" t="e">
        <f ca="1">MATCH(AU41&amp;AS41,AvoidedCostTable!$2:$2,FALSE)</f>
        <v>#N/A</v>
      </c>
      <c r="AB41" s="660" t="str">
        <f ca="1">IF(OR(ISBLANK($B41),ISBLANK('Completion Report'!$D$5)),"",IF('Project Information'!$D$2="Yes",'Measure Input'!N41,OFFSET(Measure_List!$I$2,MATCH($B41,Measure_List!$A$3:$A$4629,FALSE),MATCH('Completion Report'!$D$5,Measure_List!$J$2:$BA$2,1))))</f>
        <v/>
      </c>
      <c r="AC41" s="313" t="str">
        <f t="shared" si="9"/>
        <v/>
      </c>
      <c r="AD41" s="311" t="str">
        <f>IF(OR(ISBLANK('Completion Report'!$D$5),ISBLANK(B41)),"",AB41*AE41)</f>
        <v/>
      </c>
      <c r="AE41" s="313" t="str">
        <f>IF(ISBLANK($B41),"",G41*'Drop Downs'!$P$1)</f>
        <v/>
      </c>
      <c r="AF41" s="311" t="str">
        <f t="shared" si="10"/>
        <v/>
      </c>
      <c r="AG41" s="311" t="str">
        <f>IF(ISBLANK($B41),"",(-1)*PV('Drop Downs'!$P$2,$AU41,$I41))</f>
        <v/>
      </c>
      <c r="AH41" s="311" t="str">
        <f>IF(ISBLANK($B41),"",(-1)*PV('Drop Downs'!$P$2,AU41,$K41))</f>
        <v/>
      </c>
      <c r="AI41" s="311" t="str">
        <f t="shared" si="15"/>
        <v/>
      </c>
      <c r="AJ41" s="311" t="str">
        <f t="shared" si="16"/>
        <v/>
      </c>
      <c r="AK41" s="311" t="str">
        <f ca="1" t="shared" si="11"/>
        <v/>
      </c>
      <c r="AL41" s="322" t="e">
        <f ca="1">OFFSET(AvoidedCostTable!$A$1,AM41-1,AN41-1)</f>
        <v>#N/A</v>
      </c>
      <c r="AM41" s="323" t="e">
        <f ca="1">MATCH($AT41,AvoidedCostTable!$A$1:$A$405,FALSE)</f>
        <v>#N/A</v>
      </c>
      <c r="AN41" s="324" t="e">
        <f ca="1">MATCH(AU41&amp;AS41,AvoidedCostTable!$2:$2,FALSE)</f>
        <v>#N/A</v>
      </c>
      <c r="AO41" s="325" t="str">
        <f ca="1">IF(ISBLANK($B41),"",OFFSET(Measure_List!$A$2,$AV41,AO$5))</f>
        <v/>
      </c>
      <c r="AP41" s="326" t="str">
        <f ca="1">IF(ISBLANK($B41),"",OFFSET(Measure_List!$A$2,$AV41,AP$5))</f>
        <v/>
      </c>
      <c r="AQ41" s="326" t="str">
        <f ca="1">IF(ISBLANK($B41),"",OFFSET(Measure_List!$A$2,$AV41,AQ$5))</f>
        <v/>
      </c>
      <c r="AR41" s="326" t="str">
        <f ca="1">IF(ISBLANK($B41),"",OFFSET(Measure_List!$A$2,$AV41,AR$5))</f>
        <v/>
      </c>
      <c r="AS41" s="326" t="str">
        <f ca="1">IF(ISBLANK($B41),"",OFFSET(Measure_List!$A$2,$AV41,AS$5))</f>
        <v/>
      </c>
      <c r="AT41" s="326" t="str">
        <f ca="1">IF(ISBLANK($B41),"",OFFSET(Measure_List!$A$2,$AV41,AT$5))</f>
        <v/>
      </c>
      <c r="AU41" s="326" t="str">
        <f ca="1">IF(ISBLANK($B41),"",OFFSET(Measure_List!$A$2,$AV41,AU$5))</f>
        <v/>
      </c>
      <c r="AV41" s="283" t="str">
        <f>IF(ISBLANK($B41),"",MATCH($B41,Measure_List!$A$2:$A$4637,FALSE)-1)</f>
        <v/>
      </c>
      <c r="AW41" s="470" t="str">
        <f>IF(ISBLANK(B41),"",IF(ISERROR(MATCH($B41,Measure_List!$A$3:$A$4629,FALSE)),"Error",""))</f>
        <v/>
      </c>
      <c r="AX41" s="476" t="str">
        <f>IF(ISBLANK($B41),"",IF(AO41&lt;&gt;'Project Information'!$D$21,"Error",""))</f>
        <v/>
      </c>
      <c r="AY41" s="473" t="str">
        <f>IF(ISBLANK($B41),"",IF(AS41&lt;&gt;IF('Project Information'!$D$25="","",IF('Project Information'!$D$25="Retrofit","R","L")),"Error",""))</f>
        <v/>
      </c>
    </row>
    <row r="42" spans="1:51" ht="15.75" thickBot="1">
      <c r="A42" s="392" t="str">
        <f ca="1" t="shared" si="5"/>
        <v/>
      </c>
      <c r="B42" s="657"/>
      <c r="C42" s="20"/>
      <c r="D42" s="209"/>
      <c r="E42" s="209"/>
      <c r="F42" s="670"/>
      <c r="G42" s="670"/>
      <c r="H42" s="209"/>
      <c r="I42" s="209"/>
      <c r="J42" s="209"/>
      <c r="K42" s="209"/>
      <c r="L42" s="320" t="str">
        <f>IF(ISBLANK($B42),"",Proposal!$D$155)</f>
        <v/>
      </c>
      <c r="M42" s="321" t="str">
        <f>IF(AND('Project Information'!$D$27&lt;&gt;"",B42&lt;&gt;""),'Project Information'!$D$27,"")</f>
        <v/>
      </c>
      <c r="N42" s="311" t="str">
        <f ca="1">IF(OR(ISBLANK($B42),ISBLANK(Proposal!$D$7)),"",OFFSET(Measure_List!$I$2,MATCH($B42,Measure_List!$A$3:$A$4629,FALSE),IF(ISBLANK(Proposal!$C$204),MATCH(Proposal!$D$7,Measure_List!$J$2:$BA$2,1),MATCH(Proposal!$C$204,Measure_List!$J$2:$BA$2,1))))</f>
        <v/>
      </c>
      <c r="O42" s="312" t="str">
        <f t="shared" si="6"/>
        <v/>
      </c>
      <c r="P42" s="311" t="str">
        <f>IF(B42="","",IF(Proposal!$D$7&gt;0,N42*Q42,""))</f>
        <v/>
      </c>
      <c r="Q42" s="663" t="str">
        <f>IF(ISBLANK($B42),"",F42*'Drop Downs'!$P$1)</f>
        <v/>
      </c>
      <c r="R42" s="311" t="str">
        <f t="shared" si="12"/>
        <v/>
      </c>
      <c r="S42" s="311" t="str">
        <f>IF(ISBLANK($B42),"",(-1)*PV('Drop Downs'!$P$2,$AU42,$H42))</f>
        <v/>
      </c>
      <c r="T42" s="311" t="str">
        <f>IF(ISBLANK($B42),"",(-1)*PV('Drop Downs'!$P$2,$AU42,$J42))</f>
        <v/>
      </c>
      <c r="U42" s="311" t="str">
        <f t="shared" si="13"/>
        <v/>
      </c>
      <c r="V42" s="311" t="str">
        <f t="shared" si="14"/>
        <v/>
      </c>
      <c r="W42" s="311" t="str">
        <f ca="1" t="shared" si="7"/>
        <v/>
      </c>
      <c r="X42" s="322" t="e">
        <f ca="1">OFFSET(AvoidedCostTable!$A$1,Z42-1,AA42-1)</f>
        <v>#N/A</v>
      </c>
      <c r="Y42" s="315" t="str">
        <f t="shared" si="8"/>
        <v/>
      </c>
      <c r="Z42" s="323" t="e">
        <f ca="1">MATCH($AT42,AvoidedCostTable!$A$1:$A$405,FALSE)</f>
        <v>#N/A</v>
      </c>
      <c r="AA42" s="323" t="e">
        <f ca="1">MATCH(AU42&amp;AS42,AvoidedCostTable!$2:$2,FALSE)</f>
        <v>#N/A</v>
      </c>
      <c r="AB42" s="660" t="str">
        <f ca="1">IF(OR(ISBLANK($B42),ISBLANK('Completion Report'!$D$5)),"",IF('Project Information'!$D$2="Yes",'Measure Input'!N42,OFFSET(Measure_List!$I$2,MATCH($B42,Measure_List!$A$3:$A$4629,FALSE),MATCH('Completion Report'!$D$5,Measure_List!$J$2:$BA$2,1))))</f>
        <v/>
      </c>
      <c r="AC42" s="313" t="str">
        <f t="shared" si="9"/>
        <v/>
      </c>
      <c r="AD42" s="311" t="str">
        <f>IF(OR(ISBLANK('Completion Report'!$D$5),ISBLANK(B42)),"",AB42*AE42)</f>
        <v/>
      </c>
      <c r="AE42" s="313" t="str">
        <f>IF(ISBLANK($B42),"",G42*'Drop Downs'!$P$1)</f>
        <v/>
      </c>
      <c r="AF42" s="311" t="str">
        <f t="shared" si="10"/>
        <v/>
      </c>
      <c r="AG42" s="311" t="str">
        <f>IF(ISBLANK($B42),"",(-1)*PV('Drop Downs'!$P$2,$AU42,$I42))</f>
        <v/>
      </c>
      <c r="AH42" s="311" t="str">
        <f>IF(ISBLANK($B42),"",(-1)*PV('Drop Downs'!$P$2,AU42,$K42))</f>
        <v/>
      </c>
      <c r="AI42" s="311" t="str">
        <f t="shared" si="15"/>
        <v/>
      </c>
      <c r="AJ42" s="311" t="str">
        <f t="shared" si="16"/>
        <v/>
      </c>
      <c r="AK42" s="311" t="str">
        <f ca="1" t="shared" si="11"/>
        <v/>
      </c>
      <c r="AL42" s="322" t="e">
        <f ca="1">OFFSET(AvoidedCostTable!$A$1,AM42-1,AN42-1)</f>
        <v>#N/A</v>
      </c>
      <c r="AM42" s="323" t="e">
        <f ca="1">MATCH($AT42,AvoidedCostTable!$A$1:$A$405,FALSE)</f>
        <v>#N/A</v>
      </c>
      <c r="AN42" s="324" t="e">
        <f ca="1">MATCH(AU42&amp;AS42,AvoidedCostTable!$2:$2,FALSE)</f>
        <v>#N/A</v>
      </c>
      <c r="AO42" s="325" t="str">
        <f ca="1">IF(ISBLANK($B42),"",OFFSET(Measure_List!$A$2,$AV42,AO$5))</f>
        <v/>
      </c>
      <c r="AP42" s="326" t="str">
        <f ca="1">IF(ISBLANK($B42),"",OFFSET(Measure_List!$A$2,$AV42,AP$5))</f>
        <v/>
      </c>
      <c r="AQ42" s="326" t="str">
        <f ca="1">IF(ISBLANK($B42),"",OFFSET(Measure_List!$A$2,$AV42,AQ$5))</f>
        <v/>
      </c>
      <c r="AR42" s="326" t="str">
        <f ca="1">IF(ISBLANK($B42),"",OFFSET(Measure_List!$A$2,$AV42,AR$5))</f>
        <v/>
      </c>
      <c r="AS42" s="326" t="str">
        <f ca="1">IF(ISBLANK($B42),"",OFFSET(Measure_List!$A$2,$AV42,AS$5))</f>
        <v/>
      </c>
      <c r="AT42" s="326" t="str">
        <f ca="1">IF(ISBLANK($B42),"",OFFSET(Measure_List!$A$2,$AV42,AT$5))</f>
        <v/>
      </c>
      <c r="AU42" s="326" t="str">
        <f ca="1">IF(ISBLANK($B42),"",OFFSET(Measure_List!$A$2,$AV42,AU$5))</f>
        <v/>
      </c>
      <c r="AV42" s="283" t="str">
        <f>IF(ISBLANK($B42),"",MATCH($B42,Measure_List!$A$2:$A$4637,FALSE)-1)</f>
        <v/>
      </c>
      <c r="AW42" s="470" t="str">
        <f>IF(ISBLANK(B42),"",IF(ISERROR(MATCH($B42,Measure_List!$A$3:$A$4629,FALSE)),"Error",""))</f>
        <v/>
      </c>
      <c r="AX42" s="476" t="str">
        <f>IF(ISBLANK($B42),"",IF(AO42&lt;&gt;'Project Information'!$D$21,"Error",""))</f>
        <v/>
      </c>
      <c r="AY42" s="473" t="str">
        <f>IF(ISBLANK($B42),"",IF(AS42&lt;&gt;IF('Project Information'!$D$25="","",IF('Project Information'!$D$25="Retrofit","R","L")),"Error",""))</f>
        <v/>
      </c>
    </row>
    <row r="43" spans="1:51" ht="15.75" thickBot="1">
      <c r="A43" s="392" t="str">
        <f ca="1" t="shared" si="5"/>
        <v/>
      </c>
      <c r="B43" s="657"/>
      <c r="C43" s="20"/>
      <c r="D43" s="209"/>
      <c r="E43" s="209"/>
      <c r="F43" s="670"/>
      <c r="G43" s="670"/>
      <c r="H43" s="209"/>
      <c r="I43" s="209"/>
      <c r="J43" s="209"/>
      <c r="K43" s="209"/>
      <c r="L43" s="320" t="str">
        <f>IF(ISBLANK($B43),"",Proposal!$D$155)</f>
        <v/>
      </c>
      <c r="M43" s="321" t="str">
        <f>IF(AND('Project Information'!$D$27&lt;&gt;"",B43&lt;&gt;""),'Project Information'!$D$27,"")</f>
        <v/>
      </c>
      <c r="N43" s="311" t="str">
        <f ca="1">IF(OR(ISBLANK($B43),ISBLANK(Proposal!$D$7)),"",OFFSET(Measure_List!$I$2,MATCH($B43,Measure_List!$A$3:$A$4629,FALSE),IF(ISBLANK(Proposal!$C$204),MATCH(Proposal!$D$7,Measure_List!$J$2:$BA$2,1),MATCH(Proposal!$C$204,Measure_List!$J$2:$BA$2,1))))</f>
        <v/>
      </c>
      <c r="O43" s="312" t="str">
        <f t="shared" si="6"/>
        <v/>
      </c>
      <c r="P43" s="311" t="str">
        <f>IF(B43="","",IF(Proposal!$D$7&gt;0,N43*Q43,""))</f>
        <v/>
      </c>
      <c r="Q43" s="663" t="str">
        <f>IF(ISBLANK($B43),"",F43*'Drop Downs'!$P$1)</f>
        <v/>
      </c>
      <c r="R43" s="311" t="str">
        <f t="shared" si="12"/>
        <v/>
      </c>
      <c r="S43" s="311" t="str">
        <f>IF(ISBLANK($B43),"",(-1)*PV('Drop Downs'!$P$2,$AU43,$H43))</f>
        <v/>
      </c>
      <c r="T43" s="311" t="str">
        <f>IF(ISBLANK($B43),"",(-1)*PV('Drop Downs'!$P$2,$AU43,$J43))</f>
        <v/>
      </c>
      <c r="U43" s="311" t="str">
        <f t="shared" si="13"/>
        <v/>
      </c>
      <c r="V43" s="311" t="str">
        <f t="shared" si="14"/>
        <v/>
      </c>
      <c r="W43" s="311" t="str">
        <f ca="1" t="shared" si="7"/>
        <v/>
      </c>
      <c r="X43" s="322" t="e">
        <f ca="1">OFFSET(AvoidedCostTable!$A$1,Z43-1,AA43-1)</f>
        <v>#N/A</v>
      </c>
      <c r="Y43" s="315" t="str">
        <f t="shared" si="8"/>
        <v/>
      </c>
      <c r="Z43" s="323" t="e">
        <f ca="1">MATCH($AT43,AvoidedCostTable!$A$1:$A$405,FALSE)</f>
        <v>#N/A</v>
      </c>
      <c r="AA43" s="323" t="e">
        <f ca="1">MATCH(AU43&amp;AS43,AvoidedCostTable!$2:$2,FALSE)</f>
        <v>#N/A</v>
      </c>
      <c r="AB43" s="660" t="str">
        <f ca="1">IF(OR(ISBLANK($B43),ISBLANK('Completion Report'!$D$5)),"",IF('Project Information'!$D$2="Yes",'Measure Input'!N43,OFFSET(Measure_List!$I$2,MATCH($B43,Measure_List!$A$3:$A$4629,FALSE),MATCH('Completion Report'!$D$5,Measure_List!$J$2:$BA$2,1))))</f>
        <v/>
      </c>
      <c r="AC43" s="313" t="str">
        <f t="shared" si="9"/>
        <v/>
      </c>
      <c r="AD43" s="311" t="str">
        <f>IF(OR(ISBLANK('Completion Report'!$D$5),ISBLANK(B43)),"",AB43*AE43)</f>
        <v/>
      </c>
      <c r="AE43" s="313" t="str">
        <f>IF(ISBLANK($B43),"",G43*'Drop Downs'!$P$1)</f>
        <v/>
      </c>
      <c r="AF43" s="311" t="str">
        <f t="shared" si="10"/>
        <v/>
      </c>
      <c r="AG43" s="311" t="str">
        <f>IF(ISBLANK($B43),"",(-1)*PV('Drop Downs'!$P$2,$AU43,$I43))</f>
        <v/>
      </c>
      <c r="AH43" s="311" t="str">
        <f>IF(ISBLANK($B43),"",(-1)*PV('Drop Downs'!$P$2,AU43,$K43))</f>
        <v/>
      </c>
      <c r="AI43" s="311" t="str">
        <f t="shared" si="15"/>
        <v/>
      </c>
      <c r="AJ43" s="311" t="str">
        <f t="shared" si="16"/>
        <v/>
      </c>
      <c r="AK43" s="311" t="str">
        <f ca="1" t="shared" si="11"/>
        <v/>
      </c>
      <c r="AL43" s="322" t="e">
        <f ca="1">OFFSET(AvoidedCostTable!$A$1,AM43-1,AN43-1)</f>
        <v>#N/A</v>
      </c>
      <c r="AM43" s="323" t="e">
        <f ca="1">MATCH($AT43,AvoidedCostTable!$A$1:$A$405,FALSE)</f>
        <v>#N/A</v>
      </c>
      <c r="AN43" s="324" t="e">
        <f ca="1">MATCH(AU43&amp;AS43,AvoidedCostTable!$2:$2,FALSE)</f>
        <v>#N/A</v>
      </c>
      <c r="AO43" s="325" t="str">
        <f ca="1">IF(ISBLANK($B43),"",OFFSET(Measure_List!$A$2,$AV43,AO$5))</f>
        <v/>
      </c>
      <c r="AP43" s="326" t="str">
        <f ca="1">IF(ISBLANK($B43),"",OFFSET(Measure_List!$A$2,$AV43,AP$5))</f>
        <v/>
      </c>
      <c r="AQ43" s="326" t="str">
        <f ca="1">IF(ISBLANK($B43),"",OFFSET(Measure_List!$A$2,$AV43,AQ$5))</f>
        <v/>
      </c>
      <c r="AR43" s="326" t="str">
        <f ca="1">IF(ISBLANK($B43),"",OFFSET(Measure_List!$A$2,$AV43,AR$5))</f>
        <v/>
      </c>
      <c r="AS43" s="326" t="str">
        <f ca="1">IF(ISBLANK($B43),"",OFFSET(Measure_List!$A$2,$AV43,AS$5))</f>
        <v/>
      </c>
      <c r="AT43" s="326" t="str">
        <f ca="1">IF(ISBLANK($B43),"",OFFSET(Measure_List!$A$2,$AV43,AT$5))</f>
        <v/>
      </c>
      <c r="AU43" s="326" t="str">
        <f ca="1">IF(ISBLANK($B43),"",OFFSET(Measure_List!$A$2,$AV43,AU$5))</f>
        <v/>
      </c>
      <c r="AV43" s="283" t="str">
        <f>IF(ISBLANK($B43),"",MATCH($B43,Measure_List!$A$2:$A$4637,FALSE)-1)</f>
        <v/>
      </c>
      <c r="AW43" s="470" t="str">
        <f>IF(ISBLANK(B43),"",IF(ISERROR(MATCH($B43,Measure_List!$A$3:$A$4629,FALSE)),"Error",""))</f>
        <v/>
      </c>
      <c r="AX43" s="476" t="str">
        <f>IF(ISBLANK($B43),"",IF(AO43&lt;&gt;'Project Information'!$D$21,"Error",""))</f>
        <v/>
      </c>
      <c r="AY43" s="473" t="str">
        <f>IF(ISBLANK($B43),"",IF(AS43&lt;&gt;IF('Project Information'!$D$25="","",IF('Project Information'!$D$25="Retrofit","R","L")),"Error",""))</f>
        <v/>
      </c>
    </row>
    <row r="44" spans="1:51" ht="15.75" thickBot="1">
      <c r="A44" s="392" t="str">
        <f ca="1" t="shared" si="5"/>
        <v/>
      </c>
      <c r="B44" s="657"/>
      <c r="C44" s="20"/>
      <c r="D44" s="209"/>
      <c r="E44" s="209"/>
      <c r="F44" s="670"/>
      <c r="G44" s="670"/>
      <c r="H44" s="209"/>
      <c r="I44" s="209"/>
      <c r="J44" s="209"/>
      <c r="K44" s="209"/>
      <c r="L44" s="320" t="str">
        <f>IF(ISBLANK($B44),"",Proposal!$D$155)</f>
        <v/>
      </c>
      <c r="M44" s="321" t="str">
        <f>IF(AND('Project Information'!$D$27&lt;&gt;"",B44&lt;&gt;""),'Project Information'!$D$27,"")</f>
        <v/>
      </c>
      <c r="N44" s="311" t="str">
        <f ca="1">IF(OR(ISBLANK($B44),ISBLANK(Proposal!$D$7)),"",OFFSET(Measure_List!$I$2,MATCH($B44,Measure_List!$A$3:$A$4629,FALSE),IF(ISBLANK(Proposal!$C$204),MATCH(Proposal!$D$7,Measure_List!$J$2:$BA$2,1),MATCH(Proposal!$C$204,Measure_List!$J$2:$BA$2,1))))</f>
        <v/>
      </c>
      <c r="O44" s="312" t="str">
        <f t="shared" si="6"/>
        <v/>
      </c>
      <c r="P44" s="311" t="str">
        <f>IF(B44="","",IF(Proposal!$D$7&gt;0,N44*Q44,""))</f>
        <v/>
      </c>
      <c r="Q44" s="663" t="str">
        <f>IF(ISBLANK($B44),"",F44*'Drop Downs'!$P$1)</f>
        <v/>
      </c>
      <c r="R44" s="311" t="str">
        <f t="shared" si="12"/>
        <v/>
      </c>
      <c r="S44" s="311" t="str">
        <f>IF(ISBLANK($B44),"",(-1)*PV('Drop Downs'!$P$2,$AU44,$H44))</f>
        <v/>
      </c>
      <c r="T44" s="311" t="str">
        <f>IF(ISBLANK($B44),"",(-1)*PV('Drop Downs'!$P$2,$AU44,$J44))</f>
        <v/>
      </c>
      <c r="U44" s="311" t="str">
        <f t="shared" si="13"/>
        <v/>
      </c>
      <c r="V44" s="311" t="str">
        <f t="shared" si="14"/>
        <v/>
      </c>
      <c r="W44" s="311" t="str">
        <f ca="1" t="shared" si="7"/>
        <v/>
      </c>
      <c r="X44" s="322" t="e">
        <f ca="1">OFFSET(AvoidedCostTable!$A$1,Z44-1,AA44-1)</f>
        <v>#N/A</v>
      </c>
      <c r="Y44" s="315" t="str">
        <f t="shared" si="8"/>
        <v/>
      </c>
      <c r="Z44" s="323" t="e">
        <f ca="1">MATCH($AT44,AvoidedCostTable!$A$1:$A$405,FALSE)</f>
        <v>#N/A</v>
      </c>
      <c r="AA44" s="323" t="e">
        <f ca="1">MATCH(AU44&amp;AS44,AvoidedCostTable!$2:$2,FALSE)</f>
        <v>#N/A</v>
      </c>
      <c r="AB44" s="660" t="str">
        <f ca="1">IF(OR(ISBLANK($B44),ISBLANK('Completion Report'!$D$5)),"",IF('Project Information'!$D$2="Yes",'Measure Input'!N44,OFFSET(Measure_List!$I$2,MATCH($B44,Measure_List!$A$3:$A$4629,FALSE),MATCH('Completion Report'!$D$5,Measure_List!$J$2:$BA$2,1))))</f>
        <v/>
      </c>
      <c r="AC44" s="313" t="str">
        <f t="shared" si="9"/>
        <v/>
      </c>
      <c r="AD44" s="311" t="str">
        <f>IF(OR(ISBLANK('Completion Report'!$D$5),ISBLANK(B44)),"",AB44*AE44)</f>
        <v/>
      </c>
      <c r="AE44" s="313" t="str">
        <f>IF(ISBLANK($B44),"",G44*'Drop Downs'!$P$1)</f>
        <v/>
      </c>
      <c r="AF44" s="311" t="str">
        <f t="shared" si="10"/>
        <v/>
      </c>
      <c r="AG44" s="311" t="str">
        <f>IF(ISBLANK($B44),"",(-1)*PV('Drop Downs'!$P$2,$AU44,$I44))</f>
        <v/>
      </c>
      <c r="AH44" s="311" t="str">
        <f>IF(ISBLANK($B44),"",(-1)*PV('Drop Downs'!$P$2,AU44,$K44))</f>
        <v/>
      </c>
      <c r="AI44" s="311" t="str">
        <f t="shared" si="15"/>
        <v/>
      </c>
      <c r="AJ44" s="311" t="str">
        <f t="shared" si="16"/>
        <v/>
      </c>
      <c r="AK44" s="311" t="str">
        <f ca="1" t="shared" si="11"/>
        <v/>
      </c>
      <c r="AL44" s="322" t="e">
        <f ca="1">OFFSET(AvoidedCostTable!$A$1,AM44-1,AN44-1)</f>
        <v>#N/A</v>
      </c>
      <c r="AM44" s="323" t="e">
        <f ca="1">MATCH($AT44,AvoidedCostTable!$A$1:$A$405,FALSE)</f>
        <v>#N/A</v>
      </c>
      <c r="AN44" s="324" t="e">
        <f ca="1">MATCH(AU44&amp;AS44,AvoidedCostTable!$2:$2,FALSE)</f>
        <v>#N/A</v>
      </c>
      <c r="AO44" s="325" t="str">
        <f ca="1">IF(ISBLANK($B44),"",OFFSET(Measure_List!$A$2,$AV44,AO$5))</f>
        <v/>
      </c>
      <c r="AP44" s="326" t="str">
        <f ca="1">IF(ISBLANK($B44),"",OFFSET(Measure_List!$A$2,$AV44,AP$5))</f>
        <v/>
      </c>
      <c r="AQ44" s="326" t="str">
        <f ca="1">IF(ISBLANK($B44),"",OFFSET(Measure_List!$A$2,$AV44,AQ$5))</f>
        <v/>
      </c>
      <c r="AR44" s="326" t="str">
        <f ca="1">IF(ISBLANK($B44),"",OFFSET(Measure_List!$A$2,$AV44,AR$5))</f>
        <v/>
      </c>
      <c r="AS44" s="326" t="str">
        <f ca="1">IF(ISBLANK($B44),"",OFFSET(Measure_List!$A$2,$AV44,AS$5))</f>
        <v/>
      </c>
      <c r="AT44" s="326" t="str">
        <f ca="1">IF(ISBLANK($B44),"",OFFSET(Measure_List!$A$2,$AV44,AT$5))</f>
        <v/>
      </c>
      <c r="AU44" s="326" t="str">
        <f ca="1">IF(ISBLANK($B44),"",OFFSET(Measure_List!$A$2,$AV44,AU$5))</f>
        <v/>
      </c>
      <c r="AV44" s="283" t="str">
        <f>IF(ISBLANK($B44),"",MATCH($B44,Measure_List!$A$2:$A$4637,FALSE)-1)</f>
        <v/>
      </c>
      <c r="AW44" s="470" t="str">
        <f>IF(ISBLANK(B44),"",IF(ISERROR(MATCH($B44,Measure_List!$A$3:$A$4629,FALSE)),"Error",""))</f>
        <v/>
      </c>
      <c r="AX44" s="476" t="str">
        <f>IF(ISBLANK($B44),"",IF(AO44&lt;&gt;'Project Information'!$D$21,"Error",""))</f>
        <v/>
      </c>
      <c r="AY44" s="473" t="str">
        <f>IF(ISBLANK($B44),"",IF(AS44&lt;&gt;IF('Project Information'!$D$25="","",IF('Project Information'!$D$25="Retrofit","R","L")),"Error",""))</f>
        <v/>
      </c>
    </row>
    <row r="45" spans="1:51" ht="15.75" thickBot="1">
      <c r="A45" s="392" t="str">
        <f ca="1" t="shared" si="5"/>
        <v/>
      </c>
      <c r="B45" s="657"/>
      <c r="C45" s="20"/>
      <c r="D45" s="209"/>
      <c r="E45" s="209"/>
      <c r="F45" s="670"/>
      <c r="G45" s="670"/>
      <c r="H45" s="209"/>
      <c r="I45" s="209"/>
      <c r="J45" s="209"/>
      <c r="K45" s="209"/>
      <c r="L45" s="320" t="str">
        <f>IF(ISBLANK($B45),"",Proposal!$D$155)</f>
        <v/>
      </c>
      <c r="M45" s="321" t="str">
        <f>IF(AND('Project Information'!$D$27&lt;&gt;"",B45&lt;&gt;""),'Project Information'!$D$27,"")</f>
        <v/>
      </c>
      <c r="N45" s="311" t="str">
        <f ca="1">IF(OR(ISBLANK($B45),ISBLANK(Proposal!$D$7)),"",OFFSET(Measure_List!$I$2,MATCH($B45,Measure_List!$A$3:$A$4629,FALSE),IF(ISBLANK(Proposal!$C$204),MATCH(Proposal!$D$7,Measure_List!$J$2:$BA$2,1),MATCH(Proposal!$C$204,Measure_List!$J$2:$BA$2,1))))</f>
        <v/>
      </c>
      <c r="O45" s="312" t="str">
        <f t="shared" si="6"/>
        <v/>
      </c>
      <c r="P45" s="311" t="str">
        <f>IF(B45="","",IF(Proposal!$D$7&gt;0,N45*Q45,""))</f>
        <v/>
      </c>
      <c r="Q45" s="663" t="str">
        <f>IF(ISBLANK($B45),"",F45*'Drop Downs'!$P$1)</f>
        <v/>
      </c>
      <c r="R45" s="311" t="str">
        <f t="shared" si="12"/>
        <v/>
      </c>
      <c r="S45" s="311" t="str">
        <f>IF(ISBLANK($B45),"",(-1)*PV('Drop Downs'!$P$2,$AU45,$H45))</f>
        <v/>
      </c>
      <c r="T45" s="311" t="str">
        <f>IF(ISBLANK($B45),"",(-1)*PV('Drop Downs'!$P$2,$AU45,$J45))</f>
        <v/>
      </c>
      <c r="U45" s="311" t="str">
        <f t="shared" si="13"/>
        <v/>
      </c>
      <c r="V45" s="311" t="str">
        <f t="shared" si="14"/>
        <v/>
      </c>
      <c r="W45" s="311" t="str">
        <f ca="1" t="shared" si="7"/>
        <v/>
      </c>
      <c r="X45" s="322" t="e">
        <f ca="1">OFFSET(AvoidedCostTable!$A$1,Z45-1,AA45-1)</f>
        <v>#N/A</v>
      </c>
      <c r="Y45" s="315" t="str">
        <f t="shared" si="8"/>
        <v/>
      </c>
      <c r="Z45" s="323" t="e">
        <f ca="1">MATCH($AT45,AvoidedCostTable!$A$1:$A$405,FALSE)</f>
        <v>#N/A</v>
      </c>
      <c r="AA45" s="323" t="e">
        <f ca="1">MATCH(AU45&amp;AS45,AvoidedCostTable!$2:$2,FALSE)</f>
        <v>#N/A</v>
      </c>
      <c r="AB45" s="660" t="str">
        <f ca="1">IF(OR(ISBLANK($B45),ISBLANK('Completion Report'!$D$5)),"",IF('Project Information'!$D$2="Yes",'Measure Input'!N45,OFFSET(Measure_List!$I$2,MATCH($B45,Measure_List!$A$3:$A$4629,FALSE),MATCH('Completion Report'!$D$5,Measure_List!$J$2:$BA$2,1))))</f>
        <v/>
      </c>
      <c r="AC45" s="313" t="str">
        <f t="shared" si="9"/>
        <v/>
      </c>
      <c r="AD45" s="311" t="str">
        <f>IF(OR(ISBLANK('Completion Report'!$D$5),ISBLANK(B45)),"",AB45*AE45)</f>
        <v/>
      </c>
      <c r="AE45" s="313" t="str">
        <f>IF(ISBLANK($B45),"",G45*'Drop Downs'!$P$1)</f>
        <v/>
      </c>
      <c r="AF45" s="311" t="str">
        <f t="shared" si="10"/>
        <v/>
      </c>
      <c r="AG45" s="311" t="str">
        <f>IF(ISBLANK($B45),"",(-1)*PV('Drop Downs'!$P$2,$AU45,$I45))</f>
        <v/>
      </c>
      <c r="AH45" s="311" t="str">
        <f>IF(ISBLANK($B45),"",(-1)*PV('Drop Downs'!$P$2,AU45,$K45))</f>
        <v/>
      </c>
      <c r="AI45" s="311" t="str">
        <f t="shared" si="15"/>
        <v/>
      </c>
      <c r="AJ45" s="311" t="str">
        <f t="shared" si="16"/>
        <v/>
      </c>
      <c r="AK45" s="311" t="str">
        <f ca="1" t="shared" si="11"/>
        <v/>
      </c>
      <c r="AL45" s="322" t="e">
        <f ca="1">OFFSET(AvoidedCostTable!$A$1,AM45-1,AN45-1)</f>
        <v>#N/A</v>
      </c>
      <c r="AM45" s="323" t="e">
        <f ca="1">MATCH($AT45,AvoidedCostTable!$A$1:$A$405,FALSE)</f>
        <v>#N/A</v>
      </c>
      <c r="AN45" s="324" t="e">
        <f ca="1">MATCH(AU45&amp;AS45,AvoidedCostTable!$2:$2,FALSE)</f>
        <v>#N/A</v>
      </c>
      <c r="AO45" s="325" t="str">
        <f ca="1">IF(ISBLANK($B45),"",OFFSET(Measure_List!$A$2,$AV45,AO$5))</f>
        <v/>
      </c>
      <c r="AP45" s="326" t="str">
        <f ca="1">IF(ISBLANK($B45),"",OFFSET(Measure_List!$A$2,$AV45,AP$5))</f>
        <v/>
      </c>
      <c r="AQ45" s="326" t="str">
        <f ca="1">IF(ISBLANK($B45),"",OFFSET(Measure_List!$A$2,$AV45,AQ$5))</f>
        <v/>
      </c>
      <c r="AR45" s="326" t="str">
        <f ca="1">IF(ISBLANK($B45),"",OFFSET(Measure_List!$A$2,$AV45,AR$5))</f>
        <v/>
      </c>
      <c r="AS45" s="326" t="str">
        <f ca="1">IF(ISBLANK($B45),"",OFFSET(Measure_List!$A$2,$AV45,AS$5))</f>
        <v/>
      </c>
      <c r="AT45" s="326" t="str">
        <f ca="1">IF(ISBLANK($B45),"",OFFSET(Measure_List!$A$2,$AV45,AT$5))</f>
        <v/>
      </c>
      <c r="AU45" s="326" t="str">
        <f ca="1">IF(ISBLANK($B45),"",OFFSET(Measure_List!$A$2,$AV45,AU$5))</f>
        <v/>
      </c>
      <c r="AV45" s="283" t="str">
        <f>IF(ISBLANK($B45),"",MATCH($B45,Measure_List!$A$2:$A$4637,FALSE)-1)</f>
        <v/>
      </c>
      <c r="AW45" s="470" t="str">
        <f>IF(ISBLANK(B45),"",IF(ISERROR(MATCH($B45,Measure_List!$A$3:$A$4629,FALSE)),"Error",""))</f>
        <v/>
      </c>
      <c r="AX45" s="476" t="str">
        <f>IF(ISBLANK($B45),"",IF(AO45&lt;&gt;'Project Information'!$D$21,"Error",""))</f>
        <v/>
      </c>
      <c r="AY45" s="473" t="str">
        <f>IF(ISBLANK($B45),"",IF(AS45&lt;&gt;IF('Project Information'!$D$25="","",IF('Project Information'!$D$25="Retrofit","R","L")),"Error",""))</f>
        <v/>
      </c>
    </row>
    <row r="46" spans="1:51" ht="15.75" thickBot="1">
      <c r="A46" s="392" t="str">
        <f ca="1" t="shared" si="5"/>
        <v/>
      </c>
      <c r="B46" s="657"/>
      <c r="C46" s="20"/>
      <c r="D46" s="209"/>
      <c r="E46" s="209"/>
      <c r="F46" s="670"/>
      <c r="G46" s="670"/>
      <c r="H46" s="209"/>
      <c r="I46" s="209"/>
      <c r="J46" s="209"/>
      <c r="K46" s="209"/>
      <c r="L46" s="320" t="str">
        <f>IF(ISBLANK($B46),"",Proposal!$D$155)</f>
        <v/>
      </c>
      <c r="M46" s="321" t="str">
        <f>IF(AND('Project Information'!$D$27&lt;&gt;"",B46&lt;&gt;""),'Project Information'!$D$27,"")</f>
        <v/>
      </c>
      <c r="N46" s="311" t="str">
        <f ca="1">IF(OR(ISBLANK($B46),ISBLANK(Proposal!$D$7)),"",OFFSET(Measure_List!$I$2,MATCH($B46,Measure_List!$A$3:$A$4629,FALSE),IF(ISBLANK(Proposal!$C$204),MATCH(Proposal!$D$7,Measure_List!$J$2:$BA$2,1),MATCH(Proposal!$C$204,Measure_List!$J$2:$BA$2,1))))</f>
        <v/>
      </c>
      <c r="O46" s="312" t="str">
        <f t="shared" si="6"/>
        <v/>
      </c>
      <c r="P46" s="311" t="str">
        <f>IF(B46="","",IF(Proposal!$D$7&gt;0,N46*Q46,""))</f>
        <v/>
      </c>
      <c r="Q46" s="663" t="str">
        <f>IF(ISBLANK($B46),"",F46*'Drop Downs'!$P$1)</f>
        <v/>
      </c>
      <c r="R46" s="311" t="str">
        <f t="shared" si="12"/>
        <v/>
      </c>
      <c r="S46" s="311" t="str">
        <f>IF(ISBLANK($B46),"",(-1)*PV('Drop Downs'!$P$2,$AU46,$H46))</f>
        <v/>
      </c>
      <c r="T46" s="311" t="str">
        <f>IF(ISBLANK($B46),"",(-1)*PV('Drop Downs'!$P$2,$AU46,$J46))</f>
        <v/>
      </c>
      <c r="U46" s="311" t="str">
        <f t="shared" si="13"/>
        <v/>
      </c>
      <c r="V46" s="311" t="str">
        <f t="shared" si="14"/>
        <v/>
      </c>
      <c r="W46" s="311" t="str">
        <f ca="1" t="shared" si="7"/>
        <v/>
      </c>
      <c r="X46" s="322" t="e">
        <f ca="1">OFFSET(AvoidedCostTable!$A$1,Z46-1,AA46-1)</f>
        <v>#N/A</v>
      </c>
      <c r="Y46" s="315" t="str">
        <f t="shared" si="8"/>
        <v/>
      </c>
      <c r="Z46" s="323" t="e">
        <f ca="1">MATCH($AT46,AvoidedCostTable!$A$1:$A$405,FALSE)</f>
        <v>#N/A</v>
      </c>
      <c r="AA46" s="323" t="e">
        <f ca="1">MATCH(AU46&amp;AS46,AvoidedCostTable!$2:$2,FALSE)</f>
        <v>#N/A</v>
      </c>
      <c r="AB46" s="660" t="str">
        <f ca="1">IF(OR(ISBLANK($B46),ISBLANK('Completion Report'!$D$5)),"",IF('Project Information'!$D$2="Yes",'Measure Input'!N46,OFFSET(Measure_List!$I$2,MATCH($B46,Measure_List!$A$3:$A$4629,FALSE),MATCH('Completion Report'!$D$5,Measure_List!$J$2:$BA$2,1))))</f>
        <v/>
      </c>
      <c r="AC46" s="313" t="str">
        <f t="shared" si="9"/>
        <v/>
      </c>
      <c r="AD46" s="311" t="str">
        <f>IF(OR(ISBLANK('Completion Report'!$D$5),ISBLANK(B46)),"",AB46*AE46)</f>
        <v/>
      </c>
      <c r="AE46" s="313" t="str">
        <f>IF(ISBLANK($B46),"",G46*'Drop Downs'!$P$1)</f>
        <v/>
      </c>
      <c r="AF46" s="311" t="str">
        <f t="shared" si="10"/>
        <v/>
      </c>
      <c r="AG46" s="311" t="str">
        <f>IF(ISBLANK($B46),"",(-1)*PV('Drop Downs'!$P$2,$AU46,$I46))</f>
        <v/>
      </c>
      <c r="AH46" s="311" t="str">
        <f>IF(ISBLANK($B46),"",(-1)*PV('Drop Downs'!$P$2,AU46,$K46))</f>
        <v/>
      </c>
      <c r="AI46" s="311" t="str">
        <f t="shared" si="15"/>
        <v/>
      </c>
      <c r="AJ46" s="311" t="str">
        <f t="shared" si="16"/>
        <v/>
      </c>
      <c r="AK46" s="311" t="str">
        <f ca="1" t="shared" si="11"/>
        <v/>
      </c>
      <c r="AL46" s="322" t="e">
        <f ca="1">OFFSET(AvoidedCostTable!$A$1,AM46-1,AN46-1)</f>
        <v>#N/A</v>
      </c>
      <c r="AM46" s="323" t="e">
        <f ca="1">MATCH($AT46,AvoidedCostTable!$A$1:$A$405,FALSE)</f>
        <v>#N/A</v>
      </c>
      <c r="AN46" s="324" t="e">
        <f ca="1">MATCH(AU46&amp;AS46,AvoidedCostTable!$2:$2,FALSE)</f>
        <v>#N/A</v>
      </c>
      <c r="AO46" s="325" t="str">
        <f ca="1">IF(ISBLANK($B46),"",OFFSET(Measure_List!$A$2,$AV46,AO$5))</f>
        <v/>
      </c>
      <c r="AP46" s="326" t="str">
        <f ca="1">IF(ISBLANK($B46),"",OFFSET(Measure_List!$A$2,$AV46,AP$5))</f>
        <v/>
      </c>
      <c r="AQ46" s="326" t="str">
        <f ca="1">IF(ISBLANK($B46),"",OFFSET(Measure_List!$A$2,$AV46,AQ$5))</f>
        <v/>
      </c>
      <c r="AR46" s="326" t="str">
        <f ca="1">IF(ISBLANK($B46),"",OFFSET(Measure_List!$A$2,$AV46,AR$5))</f>
        <v/>
      </c>
      <c r="AS46" s="326" t="str">
        <f ca="1">IF(ISBLANK($B46),"",OFFSET(Measure_List!$A$2,$AV46,AS$5))</f>
        <v/>
      </c>
      <c r="AT46" s="326" t="str">
        <f ca="1">IF(ISBLANK($B46),"",OFFSET(Measure_List!$A$2,$AV46,AT$5))</f>
        <v/>
      </c>
      <c r="AU46" s="326" t="str">
        <f ca="1">IF(ISBLANK($B46),"",OFFSET(Measure_List!$A$2,$AV46,AU$5))</f>
        <v/>
      </c>
      <c r="AV46" s="283" t="str">
        <f>IF(ISBLANK($B46),"",MATCH($B46,Measure_List!$A$2:$A$4637,FALSE)-1)</f>
        <v/>
      </c>
      <c r="AW46" s="470" t="str">
        <f>IF(ISBLANK(B46),"",IF(ISERROR(MATCH($B46,Measure_List!$A$3:$A$4629,FALSE)),"Error",""))</f>
        <v/>
      </c>
      <c r="AX46" s="476" t="str">
        <f>IF(ISBLANK($B46),"",IF(AO46&lt;&gt;'Project Information'!$D$21,"Error",""))</f>
        <v/>
      </c>
      <c r="AY46" s="473" t="str">
        <f>IF(ISBLANK($B46),"",IF(AS46&lt;&gt;IF('Project Information'!$D$25="","",IF('Project Information'!$D$25="Retrofit","R","L")),"Error",""))</f>
        <v/>
      </c>
    </row>
    <row r="47" spans="1:51" ht="15.75" thickBot="1">
      <c r="A47" s="392" t="str">
        <f ca="1" t="shared" si="5"/>
        <v/>
      </c>
      <c r="B47" s="657"/>
      <c r="C47" s="20"/>
      <c r="D47" s="209"/>
      <c r="E47" s="209"/>
      <c r="F47" s="670"/>
      <c r="G47" s="670"/>
      <c r="H47" s="209"/>
      <c r="I47" s="209"/>
      <c r="J47" s="209"/>
      <c r="K47" s="209"/>
      <c r="L47" s="320" t="str">
        <f>IF(ISBLANK($B47),"",Proposal!$D$155)</f>
        <v/>
      </c>
      <c r="M47" s="321" t="str">
        <f>IF(AND('Project Information'!$D$27&lt;&gt;"",B47&lt;&gt;""),'Project Information'!$D$27,"")</f>
        <v/>
      </c>
      <c r="N47" s="311" t="str">
        <f ca="1">IF(OR(ISBLANK($B47),ISBLANK(Proposal!$D$7)),"",OFFSET(Measure_List!$I$2,MATCH($B47,Measure_List!$A$3:$A$4629,FALSE),IF(ISBLANK(Proposal!$C$204),MATCH(Proposal!$D$7,Measure_List!$J$2:$BA$2,1),MATCH(Proposal!$C$204,Measure_List!$J$2:$BA$2,1))))</f>
        <v/>
      </c>
      <c r="O47" s="312" t="str">
        <f t="shared" si="6"/>
        <v/>
      </c>
      <c r="P47" s="311" t="str">
        <f>IF(B47="","",IF(Proposal!$D$7&gt;0,N47*Q47,""))</f>
        <v/>
      </c>
      <c r="Q47" s="663" t="str">
        <f>IF(ISBLANK($B47),"",F47*'Drop Downs'!$P$1)</f>
        <v/>
      </c>
      <c r="R47" s="311" t="str">
        <f t="shared" si="12"/>
        <v/>
      </c>
      <c r="S47" s="311" t="str">
        <f>IF(ISBLANK($B47),"",(-1)*PV('Drop Downs'!$P$2,$AU47,$H47))</f>
        <v/>
      </c>
      <c r="T47" s="311" t="str">
        <f>IF(ISBLANK($B47),"",(-1)*PV('Drop Downs'!$P$2,$AU47,$J47))</f>
        <v/>
      </c>
      <c r="U47" s="311" t="str">
        <f t="shared" si="13"/>
        <v/>
      </c>
      <c r="V47" s="311" t="str">
        <f t="shared" si="14"/>
        <v/>
      </c>
      <c r="W47" s="311" t="str">
        <f ca="1" t="shared" si="7"/>
        <v/>
      </c>
      <c r="X47" s="322" t="e">
        <f ca="1">OFFSET(AvoidedCostTable!$A$1,Z47-1,AA47-1)</f>
        <v>#N/A</v>
      </c>
      <c r="Y47" s="315" t="str">
        <f t="shared" si="8"/>
        <v/>
      </c>
      <c r="Z47" s="323" t="e">
        <f ca="1">MATCH($AT47,AvoidedCostTable!$A$1:$A$405,FALSE)</f>
        <v>#N/A</v>
      </c>
      <c r="AA47" s="323" t="e">
        <f ca="1">MATCH(AU47&amp;AS47,AvoidedCostTable!$2:$2,FALSE)</f>
        <v>#N/A</v>
      </c>
      <c r="AB47" s="660" t="str">
        <f ca="1">IF(OR(ISBLANK($B47),ISBLANK('Completion Report'!$D$5)),"",IF('Project Information'!$D$2="Yes",'Measure Input'!N47,OFFSET(Measure_List!$I$2,MATCH($B47,Measure_List!$A$3:$A$4629,FALSE),MATCH('Completion Report'!$D$5,Measure_List!$J$2:$BA$2,1))))</f>
        <v/>
      </c>
      <c r="AC47" s="313" t="str">
        <f t="shared" si="9"/>
        <v/>
      </c>
      <c r="AD47" s="311" t="str">
        <f>IF(OR(ISBLANK('Completion Report'!$D$5),ISBLANK(B47)),"",AB47*AE47)</f>
        <v/>
      </c>
      <c r="AE47" s="313" t="str">
        <f>IF(ISBLANK($B47),"",G47*'Drop Downs'!$P$1)</f>
        <v/>
      </c>
      <c r="AF47" s="311" t="str">
        <f t="shared" si="10"/>
        <v/>
      </c>
      <c r="AG47" s="311" t="str">
        <f>IF(ISBLANK($B47),"",(-1)*PV('Drop Downs'!$P$2,$AU47,$I47))</f>
        <v/>
      </c>
      <c r="AH47" s="311" t="str">
        <f>IF(ISBLANK($B47),"",(-1)*PV('Drop Downs'!$P$2,AU47,$K47))</f>
        <v/>
      </c>
      <c r="AI47" s="311" t="str">
        <f t="shared" si="15"/>
        <v/>
      </c>
      <c r="AJ47" s="311" t="str">
        <f t="shared" si="16"/>
        <v/>
      </c>
      <c r="AK47" s="311" t="str">
        <f ca="1" t="shared" si="11"/>
        <v/>
      </c>
      <c r="AL47" s="322" t="e">
        <f ca="1">OFFSET(AvoidedCostTable!$A$1,AM47-1,AN47-1)</f>
        <v>#N/A</v>
      </c>
      <c r="AM47" s="323" t="e">
        <f ca="1">MATCH($AT47,AvoidedCostTable!$A$1:$A$405,FALSE)</f>
        <v>#N/A</v>
      </c>
      <c r="AN47" s="324" t="e">
        <f ca="1">MATCH(AU47&amp;AS47,AvoidedCostTable!$2:$2,FALSE)</f>
        <v>#N/A</v>
      </c>
      <c r="AO47" s="325" t="str">
        <f ca="1">IF(ISBLANK($B47),"",OFFSET(Measure_List!$A$2,$AV47,AO$5))</f>
        <v/>
      </c>
      <c r="AP47" s="326" t="str">
        <f ca="1">IF(ISBLANK($B47),"",OFFSET(Measure_List!$A$2,$AV47,AP$5))</f>
        <v/>
      </c>
      <c r="AQ47" s="326" t="str">
        <f ca="1">IF(ISBLANK($B47),"",OFFSET(Measure_List!$A$2,$AV47,AQ$5))</f>
        <v/>
      </c>
      <c r="AR47" s="326" t="str">
        <f ca="1">IF(ISBLANK($B47),"",OFFSET(Measure_List!$A$2,$AV47,AR$5))</f>
        <v/>
      </c>
      <c r="AS47" s="326" t="str">
        <f ca="1">IF(ISBLANK($B47),"",OFFSET(Measure_List!$A$2,$AV47,AS$5))</f>
        <v/>
      </c>
      <c r="AT47" s="326" t="str">
        <f ca="1">IF(ISBLANK($B47),"",OFFSET(Measure_List!$A$2,$AV47,AT$5))</f>
        <v/>
      </c>
      <c r="AU47" s="326" t="str">
        <f ca="1">IF(ISBLANK($B47),"",OFFSET(Measure_List!$A$2,$AV47,AU$5))</f>
        <v/>
      </c>
      <c r="AV47" s="283" t="str">
        <f>IF(ISBLANK($B47),"",MATCH($B47,Measure_List!$A$2:$A$4637,FALSE)-1)</f>
        <v/>
      </c>
      <c r="AW47" s="470" t="str">
        <f>IF(ISBLANK(B47),"",IF(ISERROR(MATCH($B47,Measure_List!$A$3:$A$4629,FALSE)),"Error",""))</f>
        <v/>
      </c>
      <c r="AX47" s="476" t="str">
        <f>IF(ISBLANK($B47),"",IF(AO47&lt;&gt;'Project Information'!$D$21,"Error",""))</f>
        <v/>
      </c>
      <c r="AY47" s="473" t="str">
        <f>IF(ISBLANK($B47),"",IF(AS47&lt;&gt;IF('Project Information'!$D$25="","",IF('Project Information'!$D$25="Retrofit","R","L")),"Error",""))</f>
        <v/>
      </c>
    </row>
    <row r="48" spans="1:51" ht="15.75" thickBot="1">
      <c r="A48" s="392" t="str">
        <f ca="1" t="shared" si="5"/>
        <v/>
      </c>
      <c r="B48" s="657"/>
      <c r="C48" s="20"/>
      <c r="D48" s="209"/>
      <c r="E48" s="209"/>
      <c r="F48" s="670"/>
      <c r="G48" s="670"/>
      <c r="H48" s="209"/>
      <c r="I48" s="209"/>
      <c r="J48" s="209"/>
      <c r="K48" s="209"/>
      <c r="L48" s="320" t="str">
        <f>IF(ISBLANK($B48),"",Proposal!$D$155)</f>
        <v/>
      </c>
      <c r="M48" s="321" t="str">
        <f>IF(AND('Project Information'!$D$27&lt;&gt;"",B48&lt;&gt;""),'Project Information'!$D$27,"")</f>
        <v/>
      </c>
      <c r="N48" s="311" t="str">
        <f ca="1">IF(OR(ISBLANK($B48),ISBLANK(Proposal!$D$7)),"",OFFSET(Measure_List!$I$2,MATCH($B48,Measure_List!$A$3:$A$4629,FALSE),IF(ISBLANK(Proposal!$C$204),MATCH(Proposal!$D$7,Measure_List!$J$2:$BA$2,1),MATCH(Proposal!$C$204,Measure_List!$J$2:$BA$2,1))))</f>
        <v/>
      </c>
      <c r="O48" s="312" t="str">
        <f t="shared" si="6"/>
        <v/>
      </c>
      <c r="P48" s="311" t="str">
        <f>IF(B48="","",IF(Proposal!$D$7&gt;0,N48*Q48,""))</f>
        <v/>
      </c>
      <c r="Q48" s="663" t="str">
        <f>IF(ISBLANK($B48),"",F48*'Drop Downs'!$P$1)</f>
        <v/>
      </c>
      <c r="R48" s="311" t="str">
        <f t="shared" si="12"/>
        <v/>
      </c>
      <c r="S48" s="311" t="str">
        <f>IF(ISBLANK($B48),"",(-1)*PV('Drop Downs'!$P$2,$AU48,$H48))</f>
        <v/>
      </c>
      <c r="T48" s="311" t="str">
        <f>IF(ISBLANK($B48),"",(-1)*PV('Drop Downs'!$P$2,$AU48,$J48))</f>
        <v/>
      </c>
      <c r="U48" s="311" t="str">
        <f t="shared" si="13"/>
        <v/>
      </c>
      <c r="V48" s="311" t="str">
        <f t="shared" si="14"/>
        <v/>
      </c>
      <c r="W48" s="311" t="str">
        <f ca="1" t="shared" si="7"/>
        <v/>
      </c>
      <c r="X48" s="322" t="e">
        <f ca="1">OFFSET(AvoidedCostTable!$A$1,Z48-1,AA48-1)</f>
        <v>#N/A</v>
      </c>
      <c r="Y48" s="315" t="str">
        <f t="shared" si="8"/>
        <v/>
      </c>
      <c r="Z48" s="323" t="e">
        <f ca="1">MATCH($AT48,AvoidedCostTable!$A$1:$A$405,FALSE)</f>
        <v>#N/A</v>
      </c>
      <c r="AA48" s="323" t="e">
        <f ca="1">MATCH(AU48&amp;AS48,AvoidedCostTable!$2:$2,FALSE)</f>
        <v>#N/A</v>
      </c>
      <c r="AB48" s="660" t="str">
        <f ca="1">IF(OR(ISBLANK($B48),ISBLANK('Completion Report'!$D$5)),"",IF('Project Information'!$D$2="Yes",'Measure Input'!N48,OFFSET(Measure_List!$I$2,MATCH($B48,Measure_List!$A$3:$A$4629,FALSE),MATCH('Completion Report'!$D$5,Measure_List!$J$2:$BA$2,1))))</f>
        <v/>
      </c>
      <c r="AC48" s="313" t="str">
        <f t="shared" si="9"/>
        <v/>
      </c>
      <c r="AD48" s="311" t="str">
        <f>IF(OR(ISBLANK('Completion Report'!$D$5),ISBLANK(B48)),"",AB48*AE48)</f>
        <v/>
      </c>
      <c r="AE48" s="313" t="str">
        <f>IF(ISBLANK($B48),"",G48*'Drop Downs'!$P$1)</f>
        <v/>
      </c>
      <c r="AF48" s="311" t="str">
        <f t="shared" si="10"/>
        <v/>
      </c>
      <c r="AG48" s="311" t="str">
        <f>IF(ISBLANK($B48),"",(-1)*PV('Drop Downs'!$P$2,$AU48,$I48))</f>
        <v/>
      </c>
      <c r="AH48" s="311" t="str">
        <f>IF(ISBLANK($B48),"",(-1)*PV('Drop Downs'!$P$2,AU48,$K48))</f>
        <v/>
      </c>
      <c r="AI48" s="311" t="str">
        <f t="shared" si="15"/>
        <v/>
      </c>
      <c r="AJ48" s="311" t="str">
        <f t="shared" si="16"/>
        <v/>
      </c>
      <c r="AK48" s="311" t="str">
        <f ca="1" t="shared" si="11"/>
        <v/>
      </c>
      <c r="AL48" s="322" t="e">
        <f ca="1">OFFSET(AvoidedCostTable!$A$1,AM48-1,AN48-1)</f>
        <v>#N/A</v>
      </c>
      <c r="AM48" s="323" t="e">
        <f ca="1">MATCH($AT48,AvoidedCostTable!$A$1:$A$405,FALSE)</f>
        <v>#N/A</v>
      </c>
      <c r="AN48" s="324" t="e">
        <f ca="1">MATCH(AU48&amp;AS48,AvoidedCostTable!$2:$2,FALSE)</f>
        <v>#N/A</v>
      </c>
      <c r="AO48" s="325" t="str">
        <f ca="1">IF(ISBLANK($B48),"",OFFSET(Measure_List!$A$2,$AV48,AO$5))</f>
        <v/>
      </c>
      <c r="AP48" s="326" t="str">
        <f ca="1">IF(ISBLANK($B48),"",OFFSET(Measure_List!$A$2,$AV48,AP$5))</f>
        <v/>
      </c>
      <c r="AQ48" s="326" t="str">
        <f ca="1">IF(ISBLANK($B48),"",OFFSET(Measure_List!$A$2,$AV48,AQ$5))</f>
        <v/>
      </c>
      <c r="AR48" s="326" t="str">
        <f ca="1">IF(ISBLANK($B48),"",OFFSET(Measure_List!$A$2,$AV48,AR$5))</f>
        <v/>
      </c>
      <c r="AS48" s="326" t="str">
        <f ca="1">IF(ISBLANK($B48),"",OFFSET(Measure_List!$A$2,$AV48,AS$5))</f>
        <v/>
      </c>
      <c r="AT48" s="326" t="str">
        <f ca="1">IF(ISBLANK($B48),"",OFFSET(Measure_List!$A$2,$AV48,AT$5))</f>
        <v/>
      </c>
      <c r="AU48" s="326" t="str">
        <f ca="1">IF(ISBLANK($B48),"",OFFSET(Measure_List!$A$2,$AV48,AU$5))</f>
        <v/>
      </c>
      <c r="AV48" s="283" t="str">
        <f>IF(ISBLANK($B48),"",MATCH($B48,Measure_List!$A$2:$A$4637,FALSE)-1)</f>
        <v/>
      </c>
      <c r="AW48" s="470" t="str">
        <f>IF(ISBLANK(B48),"",IF(ISERROR(MATCH($B48,Measure_List!$A$3:$A$4629,FALSE)),"Error",""))</f>
        <v/>
      </c>
      <c r="AX48" s="476" t="str">
        <f>IF(ISBLANK($B48),"",IF(AO48&lt;&gt;'Project Information'!$D$21,"Error",""))</f>
        <v/>
      </c>
      <c r="AY48" s="473" t="str">
        <f>IF(ISBLANK($B48),"",IF(AS48&lt;&gt;IF('Project Information'!$D$25="","",IF('Project Information'!$D$25="Retrofit","R","L")),"Error",""))</f>
        <v/>
      </c>
    </row>
    <row r="49" spans="1:51" ht="15.75" thickBot="1">
      <c r="A49" s="392" t="str">
        <f ca="1" t="shared" si="5"/>
        <v/>
      </c>
      <c r="B49" s="657"/>
      <c r="C49" s="20"/>
      <c r="D49" s="209"/>
      <c r="E49" s="209"/>
      <c r="F49" s="670"/>
      <c r="G49" s="670"/>
      <c r="H49" s="209"/>
      <c r="I49" s="209"/>
      <c r="J49" s="209"/>
      <c r="K49" s="209"/>
      <c r="L49" s="320" t="str">
        <f>IF(ISBLANK($B49),"",Proposal!$D$155)</f>
        <v/>
      </c>
      <c r="M49" s="321" t="str">
        <f>IF(AND('Project Information'!$D$27&lt;&gt;"",B49&lt;&gt;""),'Project Information'!$D$27,"")</f>
        <v/>
      </c>
      <c r="N49" s="311" t="str">
        <f ca="1">IF(OR(ISBLANK($B49),ISBLANK(Proposal!$D$7)),"",OFFSET(Measure_List!$I$2,MATCH($B49,Measure_List!$A$3:$A$4629,FALSE),IF(ISBLANK(Proposal!$C$204),MATCH(Proposal!$D$7,Measure_List!$J$2:$BA$2,1),MATCH(Proposal!$C$204,Measure_List!$J$2:$BA$2,1))))</f>
        <v/>
      </c>
      <c r="O49" s="312" t="str">
        <f t="shared" si="6"/>
        <v/>
      </c>
      <c r="P49" s="311" t="str">
        <f>IF(B49="","",IF(Proposal!$D$7&gt;0,N49*Q49,""))</f>
        <v/>
      </c>
      <c r="Q49" s="663" t="str">
        <f>IF(ISBLANK($B49),"",F49*'Drop Downs'!$P$1)</f>
        <v/>
      </c>
      <c r="R49" s="311" t="str">
        <f t="shared" si="12"/>
        <v/>
      </c>
      <c r="S49" s="311" t="str">
        <f>IF(ISBLANK($B49),"",(-1)*PV('Drop Downs'!$P$2,$AU49,$H49))</f>
        <v/>
      </c>
      <c r="T49" s="311" t="str">
        <f>IF(ISBLANK($B49),"",(-1)*PV('Drop Downs'!$P$2,$AU49,$J49))</f>
        <v/>
      </c>
      <c r="U49" s="311" t="str">
        <f t="shared" si="13"/>
        <v/>
      </c>
      <c r="V49" s="311" t="str">
        <f t="shared" si="14"/>
        <v/>
      </c>
      <c r="W49" s="311" t="str">
        <f ca="1" t="shared" si="7"/>
        <v/>
      </c>
      <c r="X49" s="322" t="e">
        <f ca="1">OFFSET(AvoidedCostTable!$A$1,Z49-1,AA49-1)</f>
        <v>#N/A</v>
      </c>
      <c r="Y49" s="315" t="str">
        <f t="shared" si="8"/>
        <v/>
      </c>
      <c r="Z49" s="323" t="e">
        <f ca="1">MATCH($AT49,AvoidedCostTable!$A$1:$A$405,FALSE)</f>
        <v>#N/A</v>
      </c>
      <c r="AA49" s="323" t="e">
        <f ca="1">MATCH(AU49&amp;AS49,AvoidedCostTable!$2:$2,FALSE)</f>
        <v>#N/A</v>
      </c>
      <c r="AB49" s="660" t="str">
        <f ca="1">IF(OR(ISBLANK($B49),ISBLANK('Completion Report'!$D$5)),"",IF('Project Information'!$D$2="Yes",'Measure Input'!N49,OFFSET(Measure_List!$I$2,MATCH($B49,Measure_List!$A$3:$A$4629,FALSE),MATCH('Completion Report'!$D$5,Measure_List!$J$2:$BA$2,1))))</f>
        <v/>
      </c>
      <c r="AC49" s="313" t="str">
        <f t="shared" si="9"/>
        <v/>
      </c>
      <c r="AD49" s="311" t="str">
        <f>IF(OR(ISBLANK('Completion Report'!$D$5),ISBLANK(B49)),"",AB49*AE49)</f>
        <v/>
      </c>
      <c r="AE49" s="313" t="str">
        <f>IF(ISBLANK($B49),"",G49*'Drop Downs'!$P$1)</f>
        <v/>
      </c>
      <c r="AF49" s="311" t="str">
        <f t="shared" si="10"/>
        <v/>
      </c>
      <c r="AG49" s="311" t="str">
        <f>IF(ISBLANK($B49),"",(-1)*PV('Drop Downs'!$P$2,$AU49,$I49))</f>
        <v/>
      </c>
      <c r="AH49" s="311" t="str">
        <f>IF(ISBLANK($B49),"",(-1)*PV('Drop Downs'!$P$2,AU49,$K49))</f>
        <v/>
      </c>
      <c r="AI49" s="311" t="str">
        <f t="shared" si="15"/>
        <v/>
      </c>
      <c r="AJ49" s="311" t="str">
        <f t="shared" si="16"/>
        <v/>
      </c>
      <c r="AK49" s="311" t="str">
        <f ca="1" t="shared" si="11"/>
        <v/>
      </c>
      <c r="AL49" s="322" t="e">
        <f ca="1">OFFSET(AvoidedCostTable!$A$1,AM49-1,AN49-1)</f>
        <v>#N/A</v>
      </c>
      <c r="AM49" s="323" t="e">
        <f ca="1">MATCH($AT49,AvoidedCostTable!$A$1:$A$405,FALSE)</f>
        <v>#N/A</v>
      </c>
      <c r="AN49" s="324" t="e">
        <f ca="1">MATCH(AU49&amp;AS49,AvoidedCostTable!$2:$2,FALSE)</f>
        <v>#N/A</v>
      </c>
      <c r="AO49" s="325" t="str">
        <f ca="1">IF(ISBLANK($B49),"",OFFSET(Measure_List!$A$2,$AV49,AO$5))</f>
        <v/>
      </c>
      <c r="AP49" s="326" t="str">
        <f ca="1">IF(ISBLANK($B49),"",OFFSET(Measure_List!$A$2,$AV49,AP$5))</f>
        <v/>
      </c>
      <c r="AQ49" s="326" t="str">
        <f ca="1">IF(ISBLANK($B49),"",OFFSET(Measure_List!$A$2,$AV49,AQ$5))</f>
        <v/>
      </c>
      <c r="AR49" s="326" t="str">
        <f ca="1">IF(ISBLANK($B49),"",OFFSET(Measure_List!$A$2,$AV49,AR$5))</f>
        <v/>
      </c>
      <c r="AS49" s="326" t="str">
        <f ca="1">IF(ISBLANK($B49),"",OFFSET(Measure_List!$A$2,$AV49,AS$5))</f>
        <v/>
      </c>
      <c r="AT49" s="326" t="str">
        <f ca="1">IF(ISBLANK($B49),"",OFFSET(Measure_List!$A$2,$AV49,AT$5))</f>
        <v/>
      </c>
      <c r="AU49" s="326" t="str">
        <f ca="1">IF(ISBLANK($B49),"",OFFSET(Measure_List!$A$2,$AV49,AU$5))</f>
        <v/>
      </c>
      <c r="AV49" s="283" t="str">
        <f>IF(ISBLANK($B49),"",MATCH($B49,Measure_List!$A$2:$A$4637,FALSE)-1)</f>
        <v/>
      </c>
      <c r="AW49" s="470" t="str">
        <f>IF(ISBLANK(B49),"",IF(ISERROR(MATCH($B49,Measure_List!$A$3:$A$4629,FALSE)),"Error",""))</f>
        <v/>
      </c>
      <c r="AX49" s="476" t="str">
        <f>IF(ISBLANK($B49),"",IF(AO49&lt;&gt;'Project Information'!$D$21,"Error",""))</f>
        <v/>
      </c>
      <c r="AY49" s="473" t="str">
        <f>IF(ISBLANK($B49),"",IF(AS49&lt;&gt;IF('Project Information'!$D$25="","",IF('Project Information'!$D$25="Retrofit","R","L")),"Error",""))</f>
        <v/>
      </c>
    </row>
    <row r="50" spans="1:51" ht="15.75" thickBot="1">
      <c r="A50" s="392" t="str">
        <f ca="1" t="shared" si="5"/>
        <v/>
      </c>
      <c r="B50" s="657"/>
      <c r="C50" s="20"/>
      <c r="D50" s="209"/>
      <c r="E50" s="209"/>
      <c r="F50" s="670"/>
      <c r="G50" s="670"/>
      <c r="H50" s="209"/>
      <c r="I50" s="209"/>
      <c r="J50" s="209"/>
      <c r="K50" s="209"/>
      <c r="L50" s="320" t="str">
        <f>IF(ISBLANK($B50),"",Proposal!$D$155)</f>
        <v/>
      </c>
      <c r="M50" s="321" t="str">
        <f>IF(AND('Project Information'!$D$27&lt;&gt;"",B50&lt;&gt;""),'Project Information'!$D$27,"")</f>
        <v/>
      </c>
      <c r="N50" s="311" t="str">
        <f ca="1">IF(OR(ISBLANK($B50),ISBLANK(Proposal!$D$7)),"",OFFSET(Measure_List!$I$2,MATCH($B50,Measure_List!$A$3:$A$4629,FALSE),IF(ISBLANK(Proposal!$C$204),MATCH(Proposal!$D$7,Measure_List!$J$2:$BA$2,1),MATCH(Proposal!$C$204,Measure_List!$J$2:$BA$2,1))))</f>
        <v/>
      </c>
      <c r="O50" s="312" t="str">
        <f t="shared" si="6"/>
        <v/>
      </c>
      <c r="P50" s="311" t="str">
        <f>IF(B50="","",IF(Proposal!$D$7&gt;0,N50*Q50,""))</f>
        <v/>
      </c>
      <c r="Q50" s="663" t="str">
        <f>IF(ISBLANK($B50),"",F50*'Drop Downs'!$P$1)</f>
        <v/>
      </c>
      <c r="R50" s="311" t="str">
        <f t="shared" si="12"/>
        <v/>
      </c>
      <c r="S50" s="311" t="str">
        <f>IF(ISBLANK($B50),"",(-1)*PV('Drop Downs'!$P$2,$AU50,$H50))</f>
        <v/>
      </c>
      <c r="T50" s="311" t="str">
        <f>IF(ISBLANK($B50),"",(-1)*PV('Drop Downs'!$P$2,$AU50,$J50))</f>
        <v/>
      </c>
      <c r="U50" s="311" t="str">
        <f t="shared" si="13"/>
        <v/>
      </c>
      <c r="V50" s="311" t="str">
        <f t="shared" si="14"/>
        <v/>
      </c>
      <c r="W50" s="311" t="str">
        <f ca="1" t="shared" si="7"/>
        <v/>
      </c>
      <c r="X50" s="322" t="e">
        <f ca="1">OFFSET(AvoidedCostTable!$A$1,Z50-1,AA50-1)</f>
        <v>#N/A</v>
      </c>
      <c r="Y50" s="315" t="str">
        <f t="shared" si="8"/>
        <v/>
      </c>
      <c r="Z50" s="323" t="e">
        <f ca="1">MATCH($AT50,AvoidedCostTable!$A$1:$A$405,FALSE)</f>
        <v>#N/A</v>
      </c>
      <c r="AA50" s="323" t="e">
        <f ca="1">MATCH(AU50&amp;AS50,AvoidedCostTable!$2:$2,FALSE)</f>
        <v>#N/A</v>
      </c>
      <c r="AB50" s="660" t="str">
        <f ca="1">IF(OR(ISBLANK($B50),ISBLANK('Completion Report'!$D$5)),"",IF('Project Information'!$D$2="Yes",'Measure Input'!N50,OFFSET(Measure_List!$I$2,MATCH($B50,Measure_List!$A$3:$A$4629,FALSE),MATCH('Completion Report'!$D$5,Measure_List!$J$2:$BA$2,1))))</f>
        <v/>
      </c>
      <c r="AC50" s="313" t="str">
        <f t="shared" si="9"/>
        <v/>
      </c>
      <c r="AD50" s="311" t="str">
        <f>IF(OR(ISBLANK('Completion Report'!$D$5),ISBLANK(B50)),"",AB50*AE50)</f>
        <v/>
      </c>
      <c r="AE50" s="313" t="str">
        <f>IF(ISBLANK($B50),"",G50*'Drop Downs'!$P$1)</f>
        <v/>
      </c>
      <c r="AF50" s="311" t="str">
        <f t="shared" si="10"/>
        <v/>
      </c>
      <c r="AG50" s="311" t="str">
        <f>IF(ISBLANK($B50),"",(-1)*PV('Drop Downs'!$P$2,$AU50,$I50))</f>
        <v/>
      </c>
      <c r="AH50" s="311" t="str">
        <f>IF(ISBLANK($B50),"",(-1)*PV('Drop Downs'!$P$2,AU50,$K50))</f>
        <v/>
      </c>
      <c r="AI50" s="311" t="str">
        <f t="shared" si="15"/>
        <v/>
      </c>
      <c r="AJ50" s="311" t="str">
        <f t="shared" si="16"/>
        <v/>
      </c>
      <c r="AK50" s="311" t="str">
        <f ca="1" t="shared" si="11"/>
        <v/>
      </c>
      <c r="AL50" s="322" t="e">
        <f ca="1">OFFSET(AvoidedCostTable!$A$1,AM50-1,AN50-1)</f>
        <v>#N/A</v>
      </c>
      <c r="AM50" s="323" t="e">
        <f ca="1">MATCH($AT50,AvoidedCostTable!$A$1:$A$405,FALSE)</f>
        <v>#N/A</v>
      </c>
      <c r="AN50" s="324" t="e">
        <f ca="1">MATCH(AU50&amp;AS50,AvoidedCostTable!$2:$2,FALSE)</f>
        <v>#N/A</v>
      </c>
      <c r="AO50" s="325" t="str">
        <f ca="1">IF(ISBLANK($B50),"",OFFSET(Measure_List!$A$2,$AV50,AO$5))</f>
        <v/>
      </c>
      <c r="AP50" s="326" t="str">
        <f ca="1">IF(ISBLANK($B50),"",OFFSET(Measure_List!$A$2,$AV50,AP$5))</f>
        <v/>
      </c>
      <c r="AQ50" s="326" t="str">
        <f ca="1">IF(ISBLANK($B50),"",OFFSET(Measure_List!$A$2,$AV50,AQ$5))</f>
        <v/>
      </c>
      <c r="AR50" s="326" t="str">
        <f ca="1">IF(ISBLANK($B50),"",OFFSET(Measure_List!$A$2,$AV50,AR$5))</f>
        <v/>
      </c>
      <c r="AS50" s="326" t="str">
        <f ca="1">IF(ISBLANK($B50),"",OFFSET(Measure_List!$A$2,$AV50,AS$5))</f>
        <v/>
      </c>
      <c r="AT50" s="326" t="str">
        <f ca="1">IF(ISBLANK($B50),"",OFFSET(Measure_List!$A$2,$AV50,AT$5))</f>
        <v/>
      </c>
      <c r="AU50" s="326" t="str">
        <f ca="1">IF(ISBLANK($B50),"",OFFSET(Measure_List!$A$2,$AV50,AU$5))</f>
        <v/>
      </c>
      <c r="AV50" s="283" t="str">
        <f>IF(ISBLANK($B50),"",MATCH($B50,Measure_List!$A$2:$A$4637,FALSE)-1)</f>
        <v/>
      </c>
      <c r="AW50" s="470" t="str">
        <f>IF(ISBLANK(B50),"",IF(ISERROR(MATCH($B50,Measure_List!$A$3:$A$4629,FALSE)),"Error",""))</f>
        <v/>
      </c>
      <c r="AX50" s="476" t="str">
        <f>IF(ISBLANK($B50),"",IF(AO50&lt;&gt;'Project Information'!$D$21,"Error",""))</f>
        <v/>
      </c>
      <c r="AY50" s="473" t="str">
        <f>IF(ISBLANK($B50),"",IF(AS50&lt;&gt;IF('Project Information'!$D$25="","",IF('Project Information'!$D$25="Retrofit","R","L")),"Error",""))</f>
        <v/>
      </c>
    </row>
    <row r="51" spans="1:51" ht="15.75" thickBot="1">
      <c r="A51" s="392" t="str">
        <f ca="1" t="shared" si="5"/>
        <v/>
      </c>
      <c r="B51" s="657"/>
      <c r="C51" s="20"/>
      <c r="D51" s="209"/>
      <c r="E51" s="209"/>
      <c r="F51" s="670"/>
      <c r="G51" s="670"/>
      <c r="H51" s="209"/>
      <c r="I51" s="209"/>
      <c r="J51" s="209"/>
      <c r="K51" s="209"/>
      <c r="L51" s="320" t="str">
        <f>IF(ISBLANK($B51),"",Proposal!$D$155)</f>
        <v/>
      </c>
      <c r="M51" s="321" t="str">
        <f>IF(AND('Project Information'!$D$27&lt;&gt;"",B51&lt;&gt;""),'Project Information'!$D$27,"")</f>
        <v/>
      </c>
      <c r="N51" s="311" t="str">
        <f ca="1">IF(OR(ISBLANK($B51),ISBLANK(Proposal!$D$7)),"",OFFSET(Measure_List!$I$2,MATCH($B51,Measure_List!$A$3:$A$4629,FALSE),IF(ISBLANK(Proposal!$C$204),MATCH(Proposal!$D$7,Measure_List!$J$2:$BA$2,1),MATCH(Proposal!$C$204,Measure_List!$J$2:$BA$2,1))))</f>
        <v/>
      </c>
      <c r="O51" s="312" t="str">
        <f t="shared" si="6"/>
        <v/>
      </c>
      <c r="P51" s="311" t="str">
        <f>IF(B51="","",IF(Proposal!$D$7&gt;0,N51*Q51,""))</f>
        <v/>
      </c>
      <c r="Q51" s="663" t="str">
        <f>IF(ISBLANK($B51),"",F51*'Drop Downs'!$P$1)</f>
        <v/>
      </c>
      <c r="R51" s="311" t="str">
        <f t="shared" si="12"/>
        <v/>
      </c>
      <c r="S51" s="311" t="str">
        <f>IF(ISBLANK($B51),"",(-1)*PV('Drop Downs'!$P$2,$AU51,$H51))</f>
        <v/>
      </c>
      <c r="T51" s="311" t="str">
        <f>IF(ISBLANK($B51),"",(-1)*PV('Drop Downs'!$P$2,$AU51,$J51))</f>
        <v/>
      </c>
      <c r="U51" s="311" t="str">
        <f t="shared" si="13"/>
        <v/>
      </c>
      <c r="V51" s="311" t="str">
        <f t="shared" si="14"/>
        <v/>
      </c>
      <c r="W51" s="311" t="str">
        <f ca="1" t="shared" si="7"/>
        <v/>
      </c>
      <c r="X51" s="322" t="e">
        <f ca="1">OFFSET(AvoidedCostTable!$A$1,Z51-1,AA51-1)</f>
        <v>#N/A</v>
      </c>
      <c r="Y51" s="315" t="str">
        <f t="shared" si="8"/>
        <v/>
      </c>
      <c r="Z51" s="323" t="e">
        <f ca="1">MATCH($AT51,AvoidedCostTable!$A$1:$A$405,FALSE)</f>
        <v>#N/A</v>
      </c>
      <c r="AA51" s="323" t="e">
        <f ca="1">MATCH(AU51&amp;AS51,AvoidedCostTable!$2:$2,FALSE)</f>
        <v>#N/A</v>
      </c>
      <c r="AB51" s="660" t="str">
        <f ca="1">IF(OR(ISBLANK($B51),ISBLANK('Completion Report'!$D$5)),"",IF('Project Information'!$D$2="Yes",'Measure Input'!N51,OFFSET(Measure_List!$I$2,MATCH($B51,Measure_List!$A$3:$A$4629,FALSE),MATCH('Completion Report'!$D$5,Measure_List!$J$2:$BA$2,1))))</f>
        <v/>
      </c>
      <c r="AC51" s="313" t="str">
        <f t="shared" si="9"/>
        <v/>
      </c>
      <c r="AD51" s="311" t="str">
        <f>IF(OR(ISBLANK('Completion Report'!$D$5),ISBLANK(B51)),"",AB51*AE51)</f>
        <v/>
      </c>
      <c r="AE51" s="313" t="str">
        <f>IF(ISBLANK($B51),"",G51*'Drop Downs'!$P$1)</f>
        <v/>
      </c>
      <c r="AF51" s="311" t="str">
        <f t="shared" si="10"/>
        <v/>
      </c>
      <c r="AG51" s="311" t="str">
        <f>IF(ISBLANK($B51),"",(-1)*PV('Drop Downs'!$P$2,$AU51,$I51))</f>
        <v/>
      </c>
      <c r="AH51" s="311" t="str">
        <f>IF(ISBLANK($B51),"",(-1)*PV('Drop Downs'!$P$2,AU51,$K51))</f>
        <v/>
      </c>
      <c r="AI51" s="311" t="str">
        <f t="shared" si="15"/>
        <v/>
      </c>
      <c r="AJ51" s="311" t="str">
        <f t="shared" si="16"/>
        <v/>
      </c>
      <c r="AK51" s="311" t="str">
        <f ca="1" t="shared" si="11"/>
        <v/>
      </c>
      <c r="AL51" s="322" t="e">
        <f ca="1">OFFSET(AvoidedCostTable!$A$1,AM51-1,AN51-1)</f>
        <v>#N/A</v>
      </c>
      <c r="AM51" s="323" t="e">
        <f ca="1">MATCH($AT51,AvoidedCostTable!$A$1:$A$405,FALSE)</f>
        <v>#N/A</v>
      </c>
      <c r="AN51" s="324" t="e">
        <f ca="1">MATCH(AU51&amp;AS51,AvoidedCostTable!$2:$2,FALSE)</f>
        <v>#N/A</v>
      </c>
      <c r="AO51" s="325" t="str">
        <f ca="1">IF(ISBLANK($B51),"",OFFSET(Measure_List!$A$2,$AV51,AO$5))</f>
        <v/>
      </c>
      <c r="AP51" s="326" t="str">
        <f ca="1">IF(ISBLANK($B51),"",OFFSET(Measure_List!$A$2,$AV51,AP$5))</f>
        <v/>
      </c>
      <c r="AQ51" s="326" t="str">
        <f ca="1">IF(ISBLANK($B51),"",OFFSET(Measure_List!$A$2,$AV51,AQ$5))</f>
        <v/>
      </c>
      <c r="AR51" s="326" t="str">
        <f ca="1">IF(ISBLANK($B51),"",OFFSET(Measure_List!$A$2,$AV51,AR$5))</f>
        <v/>
      </c>
      <c r="AS51" s="326" t="str">
        <f ca="1">IF(ISBLANK($B51),"",OFFSET(Measure_List!$A$2,$AV51,AS$5))</f>
        <v/>
      </c>
      <c r="AT51" s="326" t="str">
        <f ca="1">IF(ISBLANK($B51),"",OFFSET(Measure_List!$A$2,$AV51,AT$5))</f>
        <v/>
      </c>
      <c r="AU51" s="326" t="str">
        <f ca="1">IF(ISBLANK($B51),"",OFFSET(Measure_List!$A$2,$AV51,AU$5))</f>
        <v/>
      </c>
      <c r="AV51" s="283" t="str">
        <f>IF(ISBLANK($B51),"",MATCH($B51,Measure_List!$A$2:$A$4637,FALSE)-1)</f>
        <v/>
      </c>
      <c r="AW51" s="470" t="str">
        <f>IF(ISBLANK(B51),"",IF(ISERROR(MATCH($B51,Measure_List!$A$3:$A$4629,FALSE)),"Error",""))</f>
        <v/>
      </c>
      <c r="AX51" s="476" t="str">
        <f>IF(ISBLANK($B51),"",IF(AO51&lt;&gt;'Project Information'!$D$21,"Error",""))</f>
        <v/>
      </c>
      <c r="AY51" s="473" t="str">
        <f>IF(ISBLANK($B51),"",IF(AS51&lt;&gt;IF('Project Information'!$D$25="","",IF('Project Information'!$D$25="Retrofit","R","L")),"Error",""))</f>
        <v/>
      </c>
    </row>
    <row r="52" spans="1:51" ht="15.75" thickBot="1">
      <c r="A52" s="392" t="str">
        <f ca="1" t="shared" si="5"/>
        <v/>
      </c>
      <c r="B52" s="657"/>
      <c r="C52" s="20"/>
      <c r="D52" s="209"/>
      <c r="E52" s="209"/>
      <c r="F52" s="670"/>
      <c r="G52" s="670"/>
      <c r="H52" s="209"/>
      <c r="I52" s="209"/>
      <c r="J52" s="209"/>
      <c r="K52" s="209"/>
      <c r="L52" s="320" t="str">
        <f>IF(ISBLANK($B52),"",Proposal!$D$155)</f>
        <v/>
      </c>
      <c r="M52" s="321" t="str">
        <f>IF(AND('Project Information'!$D$27&lt;&gt;"",B52&lt;&gt;""),'Project Information'!$D$27,"")</f>
        <v/>
      </c>
      <c r="N52" s="311" t="str">
        <f ca="1">IF(OR(ISBLANK($B52),ISBLANK(Proposal!$D$7)),"",OFFSET(Measure_List!$I$2,MATCH($B52,Measure_List!$A$3:$A$4629,FALSE),IF(ISBLANK(Proposal!$C$204),MATCH(Proposal!$D$7,Measure_List!$J$2:$BA$2,1),MATCH(Proposal!$C$204,Measure_List!$J$2:$BA$2,1))))</f>
        <v/>
      </c>
      <c r="O52" s="312" t="str">
        <f t="shared" si="6"/>
        <v/>
      </c>
      <c r="P52" s="311" t="str">
        <f>IF(B52="","",IF(Proposal!$D$7&gt;0,N52*Q52,""))</f>
        <v/>
      </c>
      <c r="Q52" s="663" t="str">
        <f>IF(ISBLANK($B52),"",F52*'Drop Downs'!$P$1)</f>
        <v/>
      </c>
      <c r="R52" s="311" t="str">
        <f t="shared" si="12"/>
        <v/>
      </c>
      <c r="S52" s="311" t="str">
        <f>IF(ISBLANK($B52),"",(-1)*PV('Drop Downs'!$P$2,$AU52,$H52))</f>
        <v/>
      </c>
      <c r="T52" s="311" t="str">
        <f>IF(ISBLANK($B52),"",(-1)*PV('Drop Downs'!$P$2,$AU52,$J52))</f>
        <v/>
      </c>
      <c r="U52" s="311" t="str">
        <f t="shared" si="13"/>
        <v/>
      </c>
      <c r="V52" s="311" t="str">
        <f t="shared" si="14"/>
        <v/>
      </c>
      <c r="W52" s="311" t="str">
        <f ca="1" t="shared" si="7"/>
        <v/>
      </c>
      <c r="X52" s="322" t="e">
        <f ca="1">OFFSET(AvoidedCostTable!$A$1,Z52-1,AA52-1)</f>
        <v>#N/A</v>
      </c>
      <c r="Y52" s="315" t="str">
        <f t="shared" si="8"/>
        <v/>
      </c>
      <c r="Z52" s="323" t="e">
        <f ca="1">MATCH($AT52,AvoidedCostTable!$A$1:$A$405,FALSE)</f>
        <v>#N/A</v>
      </c>
      <c r="AA52" s="323" t="e">
        <f ca="1">MATCH(AU52&amp;AS52,AvoidedCostTable!$2:$2,FALSE)</f>
        <v>#N/A</v>
      </c>
      <c r="AB52" s="660" t="str">
        <f ca="1">IF(OR(ISBLANK($B52),ISBLANK('Completion Report'!$D$5)),"",IF('Project Information'!$D$2="Yes",'Measure Input'!N52,OFFSET(Measure_List!$I$2,MATCH($B52,Measure_List!$A$3:$A$4629,FALSE),MATCH('Completion Report'!$D$5,Measure_List!$J$2:$BA$2,1))))</f>
        <v/>
      </c>
      <c r="AC52" s="313" t="str">
        <f t="shared" si="9"/>
        <v/>
      </c>
      <c r="AD52" s="311" t="str">
        <f>IF(OR(ISBLANK('Completion Report'!$D$5),ISBLANK(B52)),"",AB52*AE52)</f>
        <v/>
      </c>
      <c r="AE52" s="313" t="str">
        <f>IF(ISBLANK($B52),"",G52*'Drop Downs'!$P$1)</f>
        <v/>
      </c>
      <c r="AF52" s="311" t="str">
        <f t="shared" si="10"/>
        <v/>
      </c>
      <c r="AG52" s="311" t="str">
        <f>IF(ISBLANK($B52),"",(-1)*PV('Drop Downs'!$P$2,$AU52,$I52))</f>
        <v/>
      </c>
      <c r="AH52" s="311" t="str">
        <f>IF(ISBLANK($B52),"",(-1)*PV('Drop Downs'!$P$2,AU52,$K52))</f>
        <v/>
      </c>
      <c r="AI52" s="311" t="str">
        <f t="shared" si="15"/>
        <v/>
      </c>
      <c r="AJ52" s="311" t="str">
        <f t="shared" si="16"/>
        <v/>
      </c>
      <c r="AK52" s="311" t="str">
        <f ca="1" t="shared" si="11"/>
        <v/>
      </c>
      <c r="AL52" s="322" t="e">
        <f ca="1">OFFSET(AvoidedCostTable!$A$1,AM52-1,AN52-1)</f>
        <v>#N/A</v>
      </c>
      <c r="AM52" s="323" t="e">
        <f ca="1">MATCH($AT52,AvoidedCostTable!$A$1:$A$405,FALSE)</f>
        <v>#N/A</v>
      </c>
      <c r="AN52" s="324" t="e">
        <f ca="1">MATCH(AU52&amp;AS52,AvoidedCostTable!$2:$2,FALSE)</f>
        <v>#N/A</v>
      </c>
      <c r="AO52" s="325" t="str">
        <f ca="1">IF(ISBLANK($B52),"",OFFSET(Measure_List!$A$2,$AV52,AO$5))</f>
        <v/>
      </c>
      <c r="AP52" s="326" t="str">
        <f ca="1">IF(ISBLANK($B52),"",OFFSET(Measure_List!$A$2,$AV52,AP$5))</f>
        <v/>
      </c>
      <c r="AQ52" s="326" t="str">
        <f ca="1">IF(ISBLANK($B52),"",OFFSET(Measure_List!$A$2,$AV52,AQ$5))</f>
        <v/>
      </c>
      <c r="AR52" s="326" t="str">
        <f ca="1">IF(ISBLANK($B52),"",OFFSET(Measure_List!$A$2,$AV52,AR$5))</f>
        <v/>
      </c>
      <c r="AS52" s="326" t="str">
        <f ca="1">IF(ISBLANK($B52),"",OFFSET(Measure_List!$A$2,$AV52,AS$5))</f>
        <v/>
      </c>
      <c r="AT52" s="326" t="str">
        <f ca="1">IF(ISBLANK($B52),"",OFFSET(Measure_List!$A$2,$AV52,AT$5))</f>
        <v/>
      </c>
      <c r="AU52" s="326" t="str">
        <f ca="1">IF(ISBLANK($B52),"",OFFSET(Measure_List!$A$2,$AV52,AU$5))</f>
        <v/>
      </c>
      <c r="AV52" s="283" t="str">
        <f>IF(ISBLANK($B52),"",MATCH($B52,Measure_List!$A$2:$A$4637,FALSE)-1)</f>
        <v/>
      </c>
      <c r="AW52" s="470" t="str">
        <f>IF(ISBLANK(B52),"",IF(ISERROR(MATCH($B52,Measure_List!$A$3:$A$4629,FALSE)),"Error",""))</f>
        <v/>
      </c>
      <c r="AX52" s="476" t="str">
        <f>IF(ISBLANK($B52),"",IF(AO52&lt;&gt;'Project Information'!$D$21,"Error",""))</f>
        <v/>
      </c>
      <c r="AY52" s="473" t="str">
        <f>IF(ISBLANK($B52),"",IF(AS52&lt;&gt;IF('Project Information'!$D$25="","",IF('Project Information'!$D$25="Retrofit","R","L")),"Error",""))</f>
        <v/>
      </c>
    </row>
    <row r="53" spans="1:51" ht="15.75" thickBot="1">
      <c r="A53" s="392" t="str">
        <f ca="1" t="shared" si="5"/>
        <v/>
      </c>
      <c r="B53" s="657"/>
      <c r="C53" s="20"/>
      <c r="D53" s="209"/>
      <c r="E53" s="209"/>
      <c r="F53" s="670"/>
      <c r="G53" s="670"/>
      <c r="H53" s="209"/>
      <c r="I53" s="209"/>
      <c r="J53" s="209"/>
      <c r="K53" s="209"/>
      <c r="L53" s="320" t="str">
        <f>IF(ISBLANK($B53),"",Proposal!$D$155)</f>
        <v/>
      </c>
      <c r="M53" s="321" t="str">
        <f>IF(AND('Project Information'!$D$27&lt;&gt;"",B53&lt;&gt;""),'Project Information'!$D$27,"")</f>
        <v/>
      </c>
      <c r="N53" s="311" t="str">
        <f ca="1">IF(OR(ISBLANK($B53),ISBLANK(Proposal!$D$7)),"",OFFSET(Measure_List!$I$2,MATCH($B53,Measure_List!$A$3:$A$4629,FALSE),IF(ISBLANK(Proposal!$C$204),MATCH(Proposal!$D$7,Measure_List!$J$2:$BA$2,1),MATCH(Proposal!$C$204,Measure_List!$J$2:$BA$2,1))))</f>
        <v/>
      </c>
      <c r="O53" s="312" t="str">
        <f t="shared" si="6"/>
        <v/>
      </c>
      <c r="P53" s="311" t="str">
        <f>IF(B53="","",IF(Proposal!$D$7&gt;0,N53*Q53,""))</f>
        <v/>
      </c>
      <c r="Q53" s="663" t="str">
        <f>IF(ISBLANK($B53),"",F53*'Drop Downs'!$P$1)</f>
        <v/>
      </c>
      <c r="R53" s="311" t="str">
        <f t="shared" si="12"/>
        <v/>
      </c>
      <c r="S53" s="311" t="str">
        <f>IF(ISBLANK($B53),"",(-1)*PV('Drop Downs'!$P$2,$AU53,$H53))</f>
        <v/>
      </c>
      <c r="T53" s="311" t="str">
        <f>IF(ISBLANK($B53),"",(-1)*PV('Drop Downs'!$P$2,$AU53,$J53))</f>
        <v/>
      </c>
      <c r="U53" s="311" t="str">
        <f t="shared" si="13"/>
        <v/>
      </c>
      <c r="V53" s="311" t="str">
        <f t="shared" si="14"/>
        <v/>
      </c>
      <c r="W53" s="311" t="str">
        <f ca="1" t="shared" si="7"/>
        <v/>
      </c>
      <c r="X53" s="322" t="e">
        <f ca="1">OFFSET(AvoidedCostTable!$A$1,Z53-1,AA53-1)</f>
        <v>#N/A</v>
      </c>
      <c r="Y53" s="315" t="str">
        <f t="shared" si="8"/>
        <v/>
      </c>
      <c r="Z53" s="323" t="e">
        <f ca="1">MATCH($AT53,AvoidedCostTable!$A$1:$A$405,FALSE)</f>
        <v>#N/A</v>
      </c>
      <c r="AA53" s="323" t="e">
        <f ca="1">MATCH(AU53&amp;AS53,AvoidedCostTable!$2:$2,FALSE)</f>
        <v>#N/A</v>
      </c>
      <c r="AB53" s="660" t="str">
        <f ca="1">IF(OR(ISBLANK($B53),ISBLANK('Completion Report'!$D$5)),"",IF('Project Information'!$D$2="Yes",'Measure Input'!N53,OFFSET(Measure_List!$I$2,MATCH($B53,Measure_List!$A$3:$A$4629,FALSE),MATCH('Completion Report'!$D$5,Measure_List!$J$2:$BA$2,1))))</f>
        <v/>
      </c>
      <c r="AC53" s="313" t="str">
        <f t="shared" si="9"/>
        <v/>
      </c>
      <c r="AD53" s="311" t="str">
        <f>IF(OR(ISBLANK('Completion Report'!$D$5),ISBLANK(B53)),"",AB53*AE53)</f>
        <v/>
      </c>
      <c r="AE53" s="313" t="str">
        <f>IF(ISBLANK($B53),"",G53*'Drop Downs'!$P$1)</f>
        <v/>
      </c>
      <c r="AF53" s="311" t="str">
        <f t="shared" si="10"/>
        <v/>
      </c>
      <c r="AG53" s="311" t="str">
        <f>IF(ISBLANK($B53),"",(-1)*PV('Drop Downs'!$P$2,$AU53,$I53))</f>
        <v/>
      </c>
      <c r="AH53" s="311" t="str">
        <f>IF(ISBLANK($B53),"",(-1)*PV('Drop Downs'!$P$2,AU53,$K53))</f>
        <v/>
      </c>
      <c r="AI53" s="311" t="str">
        <f t="shared" si="15"/>
        <v/>
      </c>
      <c r="AJ53" s="311" t="str">
        <f t="shared" si="16"/>
        <v/>
      </c>
      <c r="AK53" s="311" t="str">
        <f ca="1" t="shared" si="11"/>
        <v/>
      </c>
      <c r="AL53" s="322" t="e">
        <f ca="1">OFFSET(AvoidedCostTable!$A$1,AM53-1,AN53-1)</f>
        <v>#N/A</v>
      </c>
      <c r="AM53" s="323" t="e">
        <f ca="1">MATCH($AT53,AvoidedCostTable!$A$1:$A$405,FALSE)</f>
        <v>#N/A</v>
      </c>
      <c r="AN53" s="324" t="e">
        <f ca="1">MATCH(AU53&amp;AS53,AvoidedCostTable!$2:$2,FALSE)</f>
        <v>#N/A</v>
      </c>
      <c r="AO53" s="325" t="str">
        <f ca="1">IF(ISBLANK($B53),"",OFFSET(Measure_List!$A$2,$AV53,AO$5))</f>
        <v/>
      </c>
      <c r="AP53" s="326" t="str">
        <f ca="1">IF(ISBLANK($B53),"",OFFSET(Measure_List!$A$2,$AV53,AP$5))</f>
        <v/>
      </c>
      <c r="AQ53" s="326" t="str">
        <f ca="1">IF(ISBLANK($B53),"",OFFSET(Measure_List!$A$2,$AV53,AQ$5))</f>
        <v/>
      </c>
      <c r="AR53" s="326" t="str">
        <f ca="1">IF(ISBLANK($B53),"",OFFSET(Measure_List!$A$2,$AV53,AR$5))</f>
        <v/>
      </c>
      <c r="AS53" s="326" t="str">
        <f ca="1">IF(ISBLANK($B53),"",OFFSET(Measure_List!$A$2,$AV53,AS$5))</f>
        <v/>
      </c>
      <c r="AT53" s="326" t="str">
        <f ca="1">IF(ISBLANK($B53),"",OFFSET(Measure_List!$A$2,$AV53,AT$5))</f>
        <v/>
      </c>
      <c r="AU53" s="326" t="str">
        <f ca="1">IF(ISBLANK($B53),"",OFFSET(Measure_List!$A$2,$AV53,AU$5))</f>
        <v/>
      </c>
      <c r="AV53" s="283" t="str">
        <f>IF(ISBLANK($B53),"",MATCH($B53,Measure_List!$A$2:$A$4637,FALSE)-1)</f>
        <v/>
      </c>
      <c r="AW53" s="470" t="str">
        <f>IF(ISBLANK(B53),"",IF(ISERROR(MATCH($B53,Measure_List!$A$3:$A$4629,FALSE)),"Error",""))</f>
        <v/>
      </c>
      <c r="AX53" s="476" t="str">
        <f>IF(ISBLANK($B53),"",IF(AO53&lt;&gt;'Project Information'!$D$21,"Error",""))</f>
        <v/>
      </c>
      <c r="AY53" s="473" t="str">
        <f>IF(ISBLANK($B53),"",IF(AS53&lt;&gt;IF('Project Information'!$D$25="","",IF('Project Information'!$D$25="Retrofit","R","L")),"Error",""))</f>
        <v/>
      </c>
    </row>
    <row r="54" spans="1:51" ht="15.75" thickBot="1">
      <c r="A54" s="392" t="str">
        <f ca="1" t="shared" si="5"/>
        <v/>
      </c>
      <c r="B54" s="657"/>
      <c r="C54" s="20"/>
      <c r="D54" s="209"/>
      <c r="E54" s="209"/>
      <c r="F54" s="670"/>
      <c r="G54" s="670"/>
      <c r="H54" s="209"/>
      <c r="I54" s="209"/>
      <c r="J54" s="209"/>
      <c r="K54" s="209"/>
      <c r="L54" s="320" t="str">
        <f>IF(ISBLANK($B54),"",Proposal!$D$155)</f>
        <v/>
      </c>
      <c r="M54" s="321" t="str">
        <f>IF(AND('Project Information'!$D$27&lt;&gt;"",B54&lt;&gt;""),'Project Information'!$D$27,"")</f>
        <v/>
      </c>
      <c r="N54" s="311" t="str">
        <f ca="1">IF(OR(ISBLANK($B54),ISBLANK(Proposal!$D$7)),"",OFFSET(Measure_List!$I$2,MATCH($B54,Measure_List!$A$3:$A$4629,FALSE),IF(ISBLANK(Proposal!$C$204),MATCH(Proposal!$D$7,Measure_List!$J$2:$BA$2,1),MATCH(Proposal!$C$204,Measure_List!$J$2:$BA$2,1))))</f>
        <v/>
      </c>
      <c r="O54" s="312" t="str">
        <f t="shared" si="6"/>
        <v/>
      </c>
      <c r="P54" s="311" t="str">
        <f>IF(B54="","",IF(Proposal!$D$7&gt;0,N54*Q54,""))</f>
        <v/>
      </c>
      <c r="Q54" s="663" t="str">
        <f>IF(ISBLANK($B54),"",F54*'Drop Downs'!$P$1)</f>
        <v/>
      </c>
      <c r="R54" s="311" t="str">
        <f t="shared" si="12"/>
        <v/>
      </c>
      <c r="S54" s="311" t="str">
        <f>IF(ISBLANK($B54),"",(-1)*PV('Drop Downs'!$P$2,$AU54,$H54))</f>
        <v/>
      </c>
      <c r="T54" s="311" t="str">
        <f>IF(ISBLANK($B54),"",(-1)*PV('Drop Downs'!$P$2,$AU54,$J54))</f>
        <v/>
      </c>
      <c r="U54" s="311" t="str">
        <f t="shared" si="13"/>
        <v/>
      </c>
      <c r="V54" s="311" t="str">
        <f t="shared" si="14"/>
        <v/>
      </c>
      <c r="W54" s="311" t="str">
        <f ca="1" t="shared" si="7"/>
        <v/>
      </c>
      <c r="X54" s="322" t="e">
        <f ca="1">OFFSET(AvoidedCostTable!$A$1,Z54-1,AA54-1)</f>
        <v>#N/A</v>
      </c>
      <c r="Y54" s="315" t="str">
        <f t="shared" si="8"/>
        <v/>
      </c>
      <c r="Z54" s="323" t="e">
        <f ca="1">MATCH($AT54,AvoidedCostTable!$A$1:$A$405,FALSE)</f>
        <v>#N/A</v>
      </c>
      <c r="AA54" s="323" t="e">
        <f ca="1">MATCH(AU54&amp;AS54,AvoidedCostTable!$2:$2,FALSE)</f>
        <v>#N/A</v>
      </c>
      <c r="AB54" s="660" t="str">
        <f ca="1">IF(OR(ISBLANK($B54),ISBLANK('Completion Report'!$D$5)),"",IF('Project Information'!$D$2="Yes",'Measure Input'!N54,OFFSET(Measure_List!$I$2,MATCH($B54,Measure_List!$A$3:$A$4629,FALSE),MATCH('Completion Report'!$D$5,Measure_List!$J$2:$BA$2,1))))</f>
        <v/>
      </c>
      <c r="AC54" s="313" t="str">
        <f t="shared" si="9"/>
        <v/>
      </c>
      <c r="AD54" s="311" t="str">
        <f>IF(OR(ISBLANK('Completion Report'!$D$5),ISBLANK(B54)),"",AB54*AE54)</f>
        <v/>
      </c>
      <c r="AE54" s="313" t="str">
        <f>IF(ISBLANK($B54),"",G54*'Drop Downs'!$P$1)</f>
        <v/>
      </c>
      <c r="AF54" s="311" t="str">
        <f t="shared" si="10"/>
        <v/>
      </c>
      <c r="AG54" s="311" t="str">
        <f>IF(ISBLANK($B54),"",(-1)*PV('Drop Downs'!$P$2,$AU54,$I54))</f>
        <v/>
      </c>
      <c r="AH54" s="311" t="str">
        <f>IF(ISBLANK($B54),"",(-1)*PV('Drop Downs'!$P$2,AU54,$K54))</f>
        <v/>
      </c>
      <c r="AI54" s="311" t="str">
        <f t="shared" si="15"/>
        <v/>
      </c>
      <c r="AJ54" s="311" t="str">
        <f t="shared" si="16"/>
        <v/>
      </c>
      <c r="AK54" s="311" t="str">
        <f ca="1" t="shared" si="11"/>
        <v/>
      </c>
      <c r="AL54" s="322" t="e">
        <f ca="1">OFFSET(AvoidedCostTable!$A$1,AM54-1,AN54-1)</f>
        <v>#N/A</v>
      </c>
      <c r="AM54" s="323" t="e">
        <f ca="1">MATCH($AT54,AvoidedCostTable!$A$1:$A$405,FALSE)</f>
        <v>#N/A</v>
      </c>
      <c r="AN54" s="324" t="e">
        <f ca="1">MATCH(AU54&amp;AS54,AvoidedCostTable!$2:$2,FALSE)</f>
        <v>#N/A</v>
      </c>
      <c r="AO54" s="325" t="str">
        <f ca="1">IF(ISBLANK($B54),"",OFFSET(Measure_List!$A$2,$AV54,AO$5))</f>
        <v/>
      </c>
      <c r="AP54" s="326" t="str">
        <f ca="1">IF(ISBLANK($B54),"",OFFSET(Measure_List!$A$2,$AV54,AP$5))</f>
        <v/>
      </c>
      <c r="AQ54" s="326" t="str">
        <f ca="1">IF(ISBLANK($B54),"",OFFSET(Measure_List!$A$2,$AV54,AQ$5))</f>
        <v/>
      </c>
      <c r="AR54" s="326" t="str">
        <f ca="1">IF(ISBLANK($B54),"",OFFSET(Measure_List!$A$2,$AV54,AR$5))</f>
        <v/>
      </c>
      <c r="AS54" s="326" t="str">
        <f ca="1">IF(ISBLANK($B54),"",OFFSET(Measure_List!$A$2,$AV54,AS$5))</f>
        <v/>
      </c>
      <c r="AT54" s="326" t="str">
        <f ca="1">IF(ISBLANK($B54),"",OFFSET(Measure_List!$A$2,$AV54,AT$5))</f>
        <v/>
      </c>
      <c r="AU54" s="326" t="str">
        <f ca="1">IF(ISBLANK($B54),"",OFFSET(Measure_List!$A$2,$AV54,AU$5))</f>
        <v/>
      </c>
      <c r="AV54" s="283" t="str">
        <f>IF(ISBLANK($B54),"",MATCH($B54,Measure_List!$A$2:$A$4637,FALSE)-1)</f>
        <v/>
      </c>
      <c r="AW54" s="470" t="str">
        <f>IF(ISBLANK(B54),"",IF(ISERROR(MATCH($B54,Measure_List!$A$3:$A$4629,FALSE)),"Error",""))</f>
        <v/>
      </c>
      <c r="AX54" s="476" t="str">
        <f>IF(ISBLANK($B54),"",IF(AO54&lt;&gt;'Project Information'!$D$21,"Error",""))</f>
        <v/>
      </c>
      <c r="AY54" s="473" t="str">
        <f>IF(ISBLANK($B54),"",IF(AS54&lt;&gt;IF('Project Information'!$D$25="","",IF('Project Information'!$D$25="Retrofit","R","L")),"Error",""))</f>
        <v/>
      </c>
    </row>
    <row r="55" spans="1:51" ht="15.75" thickBot="1">
      <c r="A55" s="392" t="str">
        <f ca="1" t="shared" si="5"/>
        <v/>
      </c>
      <c r="B55" s="657"/>
      <c r="C55" s="20"/>
      <c r="D55" s="209"/>
      <c r="E55" s="209"/>
      <c r="F55" s="670"/>
      <c r="G55" s="670"/>
      <c r="H55" s="209"/>
      <c r="I55" s="209"/>
      <c r="J55" s="209"/>
      <c r="K55" s="209"/>
      <c r="L55" s="320" t="str">
        <f>IF(ISBLANK($B55),"",Proposal!$D$155)</f>
        <v/>
      </c>
      <c r="M55" s="321" t="str">
        <f>IF(AND('Project Information'!$D$27&lt;&gt;"",B55&lt;&gt;""),'Project Information'!$D$27,"")</f>
        <v/>
      </c>
      <c r="N55" s="311" t="str">
        <f ca="1">IF(OR(ISBLANK($B55),ISBLANK(Proposal!$D$7)),"",OFFSET(Measure_List!$I$2,MATCH($B55,Measure_List!$A$3:$A$4629,FALSE),IF(ISBLANK(Proposal!$C$204),MATCH(Proposal!$D$7,Measure_List!$J$2:$BA$2,1),MATCH(Proposal!$C$204,Measure_List!$J$2:$BA$2,1))))</f>
        <v/>
      </c>
      <c r="O55" s="312" t="str">
        <f t="shared" si="6"/>
        <v/>
      </c>
      <c r="P55" s="311" t="str">
        <f>IF(B55="","",IF(Proposal!$D$7&gt;0,N55*Q55,""))</f>
        <v/>
      </c>
      <c r="Q55" s="663" t="str">
        <f>IF(ISBLANK($B55),"",F55*'Drop Downs'!$P$1)</f>
        <v/>
      </c>
      <c r="R55" s="311" t="str">
        <f t="shared" si="12"/>
        <v/>
      </c>
      <c r="S55" s="311" t="str">
        <f>IF(ISBLANK($B55),"",(-1)*PV('Drop Downs'!$P$2,$AU55,$H55))</f>
        <v/>
      </c>
      <c r="T55" s="311" t="str">
        <f>IF(ISBLANK($B55),"",(-1)*PV('Drop Downs'!$P$2,$AU55,$J55))</f>
        <v/>
      </c>
      <c r="U55" s="311" t="str">
        <f t="shared" si="13"/>
        <v/>
      </c>
      <c r="V55" s="311" t="str">
        <f t="shared" si="14"/>
        <v/>
      </c>
      <c r="W55" s="311" t="str">
        <f ca="1" t="shared" si="7"/>
        <v/>
      </c>
      <c r="X55" s="322" t="e">
        <f ca="1">OFFSET(AvoidedCostTable!$A$1,Z55-1,AA55-1)</f>
        <v>#N/A</v>
      </c>
      <c r="Y55" s="315" t="str">
        <f t="shared" si="8"/>
        <v/>
      </c>
      <c r="Z55" s="323" t="e">
        <f ca="1">MATCH($AT55,AvoidedCostTable!$A$1:$A$405,FALSE)</f>
        <v>#N/A</v>
      </c>
      <c r="AA55" s="323" t="e">
        <f ca="1">MATCH(AU55&amp;AS55,AvoidedCostTable!$2:$2,FALSE)</f>
        <v>#N/A</v>
      </c>
      <c r="AB55" s="660" t="str">
        <f ca="1">IF(OR(ISBLANK($B55),ISBLANK('Completion Report'!$D$5)),"",IF('Project Information'!$D$2="Yes",'Measure Input'!N55,OFFSET(Measure_List!$I$2,MATCH($B55,Measure_List!$A$3:$A$4629,FALSE),MATCH('Completion Report'!$D$5,Measure_List!$J$2:$BA$2,1))))</f>
        <v/>
      </c>
      <c r="AC55" s="313" t="str">
        <f t="shared" si="9"/>
        <v/>
      </c>
      <c r="AD55" s="311" t="str">
        <f>IF(OR(ISBLANK('Completion Report'!$D$5),ISBLANK(B55)),"",AB55*AE55)</f>
        <v/>
      </c>
      <c r="AE55" s="313" t="str">
        <f>IF(ISBLANK($B55),"",G55*'Drop Downs'!$P$1)</f>
        <v/>
      </c>
      <c r="AF55" s="311" t="str">
        <f t="shared" si="10"/>
        <v/>
      </c>
      <c r="AG55" s="311" t="str">
        <f>IF(ISBLANK($B55),"",(-1)*PV('Drop Downs'!$P$2,$AU55,$I55))</f>
        <v/>
      </c>
      <c r="AH55" s="311" t="str">
        <f>IF(ISBLANK($B55),"",(-1)*PV('Drop Downs'!$P$2,AU55,$K55))</f>
        <v/>
      </c>
      <c r="AI55" s="311" t="str">
        <f t="shared" si="15"/>
        <v/>
      </c>
      <c r="AJ55" s="311" t="str">
        <f t="shared" si="16"/>
        <v/>
      </c>
      <c r="AK55" s="311" t="str">
        <f ca="1" t="shared" si="11"/>
        <v/>
      </c>
      <c r="AL55" s="322" t="e">
        <f ca="1">OFFSET(AvoidedCostTable!$A$1,AM55-1,AN55-1)</f>
        <v>#N/A</v>
      </c>
      <c r="AM55" s="323" t="e">
        <f ca="1">MATCH($AT55,AvoidedCostTable!$A$1:$A$405,FALSE)</f>
        <v>#N/A</v>
      </c>
      <c r="AN55" s="324" t="e">
        <f ca="1">MATCH(AU55&amp;AS55,AvoidedCostTable!$2:$2,FALSE)</f>
        <v>#N/A</v>
      </c>
      <c r="AO55" s="325" t="str">
        <f ca="1">IF(ISBLANK($B55),"",OFFSET(Measure_List!$A$2,$AV55,AO$5))</f>
        <v/>
      </c>
      <c r="AP55" s="326" t="str">
        <f ca="1">IF(ISBLANK($B55),"",OFFSET(Measure_List!$A$2,$AV55,AP$5))</f>
        <v/>
      </c>
      <c r="AQ55" s="326" t="str">
        <f ca="1">IF(ISBLANK($B55),"",OFFSET(Measure_List!$A$2,$AV55,AQ$5))</f>
        <v/>
      </c>
      <c r="AR55" s="326" t="str">
        <f ca="1">IF(ISBLANK($B55),"",OFFSET(Measure_List!$A$2,$AV55,AR$5))</f>
        <v/>
      </c>
      <c r="AS55" s="326" t="str">
        <f ca="1">IF(ISBLANK($B55),"",OFFSET(Measure_List!$A$2,$AV55,AS$5))</f>
        <v/>
      </c>
      <c r="AT55" s="326" t="str">
        <f ca="1">IF(ISBLANK($B55),"",OFFSET(Measure_List!$A$2,$AV55,AT$5))</f>
        <v/>
      </c>
      <c r="AU55" s="326" t="str">
        <f ca="1">IF(ISBLANK($B55),"",OFFSET(Measure_List!$A$2,$AV55,AU$5))</f>
        <v/>
      </c>
      <c r="AV55" s="283" t="str">
        <f>IF(ISBLANK($B55),"",MATCH($B55,Measure_List!$A$2:$A$4637,FALSE)-1)</f>
        <v/>
      </c>
      <c r="AW55" s="470" t="str">
        <f>IF(ISBLANK(B55),"",IF(ISERROR(MATCH($B55,Measure_List!$A$3:$A$4629,FALSE)),"Error",""))</f>
        <v/>
      </c>
      <c r="AX55" s="476" t="str">
        <f>IF(ISBLANK($B55),"",IF(AO55&lt;&gt;'Project Information'!$D$21,"Error",""))</f>
        <v/>
      </c>
      <c r="AY55" s="473" t="str">
        <f>IF(ISBLANK($B55),"",IF(AS55&lt;&gt;IF('Project Information'!$D$25="","",IF('Project Information'!$D$25="Retrofit","R","L")),"Error",""))</f>
        <v/>
      </c>
    </row>
    <row r="56" spans="1:51" ht="15.75" thickBot="1">
      <c r="A56" s="392" t="str">
        <f ca="1" t="shared" si="5"/>
        <v/>
      </c>
      <c r="B56" s="657"/>
      <c r="C56" s="20"/>
      <c r="D56" s="209"/>
      <c r="E56" s="209"/>
      <c r="F56" s="670"/>
      <c r="G56" s="670"/>
      <c r="H56" s="209"/>
      <c r="I56" s="209"/>
      <c r="J56" s="209"/>
      <c r="K56" s="209"/>
      <c r="L56" s="320" t="str">
        <f>IF(ISBLANK($B56),"",Proposal!$D$155)</f>
        <v/>
      </c>
      <c r="M56" s="321" t="str">
        <f>IF(AND('Project Information'!$D$27&lt;&gt;"",B56&lt;&gt;""),'Project Information'!$D$27,"")</f>
        <v/>
      </c>
      <c r="N56" s="311" t="str">
        <f ca="1">IF(OR(ISBLANK($B56),ISBLANK(Proposal!$D$7)),"",OFFSET(Measure_List!$I$2,MATCH($B56,Measure_List!$A$3:$A$4629,FALSE),IF(ISBLANK(Proposal!$C$204),MATCH(Proposal!$D$7,Measure_List!$J$2:$BA$2,1),MATCH(Proposal!$C$204,Measure_List!$J$2:$BA$2,1))))</f>
        <v/>
      </c>
      <c r="O56" s="312" t="str">
        <f t="shared" si="6"/>
        <v/>
      </c>
      <c r="P56" s="311" t="str">
        <f>IF(B56="","",IF(Proposal!$D$7&gt;0,N56*Q56,""))</f>
        <v/>
      </c>
      <c r="Q56" s="663" t="str">
        <f>IF(ISBLANK($B56),"",F56*'Drop Downs'!$P$1)</f>
        <v/>
      </c>
      <c r="R56" s="311" t="str">
        <f t="shared" si="12"/>
        <v/>
      </c>
      <c r="S56" s="311" t="str">
        <f>IF(ISBLANK($B56),"",(-1)*PV('Drop Downs'!$P$2,$AU56,$H56))</f>
        <v/>
      </c>
      <c r="T56" s="311" t="str">
        <f>IF(ISBLANK($B56),"",(-1)*PV('Drop Downs'!$P$2,$AU56,$J56))</f>
        <v/>
      </c>
      <c r="U56" s="311" t="str">
        <f t="shared" si="13"/>
        <v/>
      </c>
      <c r="V56" s="311" t="str">
        <f t="shared" si="14"/>
        <v/>
      </c>
      <c r="W56" s="311" t="str">
        <f ca="1" t="shared" si="7"/>
        <v/>
      </c>
      <c r="X56" s="322" t="e">
        <f ca="1">OFFSET(AvoidedCostTable!$A$1,Z56-1,AA56-1)</f>
        <v>#N/A</v>
      </c>
      <c r="Y56" s="315" t="str">
        <f t="shared" si="8"/>
        <v/>
      </c>
      <c r="Z56" s="323" t="e">
        <f ca="1">MATCH($AT56,AvoidedCostTable!$A$1:$A$405,FALSE)</f>
        <v>#N/A</v>
      </c>
      <c r="AA56" s="323" t="e">
        <f ca="1">MATCH(AU56&amp;AS56,AvoidedCostTable!$2:$2,FALSE)</f>
        <v>#N/A</v>
      </c>
      <c r="AB56" s="660" t="str">
        <f ca="1">IF(OR(ISBLANK($B56),ISBLANK('Completion Report'!$D$5)),"",IF('Project Information'!$D$2="Yes",'Measure Input'!N56,OFFSET(Measure_List!$I$2,MATCH($B56,Measure_List!$A$3:$A$4629,FALSE),MATCH('Completion Report'!$D$5,Measure_List!$J$2:$BA$2,1))))</f>
        <v/>
      </c>
      <c r="AC56" s="313" t="str">
        <f t="shared" si="9"/>
        <v/>
      </c>
      <c r="AD56" s="311" t="str">
        <f>IF(OR(ISBLANK('Completion Report'!$D$5),ISBLANK(B56)),"",AB56*AE56)</f>
        <v/>
      </c>
      <c r="AE56" s="313" t="str">
        <f>IF(ISBLANK($B56),"",G56*'Drop Downs'!$P$1)</f>
        <v/>
      </c>
      <c r="AF56" s="311" t="str">
        <f t="shared" si="10"/>
        <v/>
      </c>
      <c r="AG56" s="311" t="str">
        <f>IF(ISBLANK($B56),"",(-1)*PV('Drop Downs'!$P$2,$AU56,$I56))</f>
        <v/>
      </c>
      <c r="AH56" s="311" t="str">
        <f>IF(ISBLANK($B56),"",(-1)*PV('Drop Downs'!$P$2,AU56,$K56))</f>
        <v/>
      </c>
      <c r="AI56" s="311" t="str">
        <f t="shared" si="15"/>
        <v/>
      </c>
      <c r="AJ56" s="311" t="str">
        <f t="shared" si="16"/>
        <v/>
      </c>
      <c r="AK56" s="311" t="str">
        <f ca="1" t="shared" si="11"/>
        <v/>
      </c>
      <c r="AL56" s="322" t="e">
        <f ca="1">OFFSET(AvoidedCostTable!$A$1,AM56-1,AN56-1)</f>
        <v>#N/A</v>
      </c>
      <c r="AM56" s="323" t="e">
        <f ca="1">MATCH($AT56,AvoidedCostTable!$A$1:$A$405,FALSE)</f>
        <v>#N/A</v>
      </c>
      <c r="AN56" s="324" t="e">
        <f ca="1">MATCH(AU56&amp;AS56,AvoidedCostTable!$2:$2,FALSE)</f>
        <v>#N/A</v>
      </c>
      <c r="AO56" s="325" t="str">
        <f ca="1">IF(ISBLANK($B56),"",OFFSET(Measure_List!$A$2,$AV56,AO$5))</f>
        <v/>
      </c>
      <c r="AP56" s="326" t="str">
        <f ca="1">IF(ISBLANK($B56),"",OFFSET(Measure_List!$A$2,$AV56,AP$5))</f>
        <v/>
      </c>
      <c r="AQ56" s="326" t="str">
        <f ca="1">IF(ISBLANK($B56),"",OFFSET(Measure_List!$A$2,$AV56,AQ$5))</f>
        <v/>
      </c>
      <c r="AR56" s="326" t="str">
        <f ca="1">IF(ISBLANK($B56),"",OFFSET(Measure_List!$A$2,$AV56,AR$5))</f>
        <v/>
      </c>
      <c r="AS56" s="326" t="str">
        <f ca="1">IF(ISBLANK($B56),"",OFFSET(Measure_List!$A$2,$AV56,AS$5))</f>
        <v/>
      </c>
      <c r="AT56" s="326" t="str">
        <f ca="1">IF(ISBLANK($B56),"",OFFSET(Measure_List!$A$2,$AV56,AT$5))</f>
        <v/>
      </c>
      <c r="AU56" s="326" t="str">
        <f ca="1">IF(ISBLANK($B56),"",OFFSET(Measure_List!$A$2,$AV56,AU$5))</f>
        <v/>
      </c>
      <c r="AV56" s="283" t="str">
        <f>IF(ISBLANK($B56),"",MATCH($B56,Measure_List!$A$2:$A$4637,FALSE)-1)</f>
        <v/>
      </c>
      <c r="AW56" s="470" t="str">
        <f>IF(ISBLANK(B56),"",IF(ISERROR(MATCH($B56,Measure_List!$A$3:$A$4629,FALSE)),"Error",""))</f>
        <v/>
      </c>
      <c r="AX56" s="476" t="str">
        <f>IF(ISBLANK($B56),"",IF(AO56&lt;&gt;'Project Information'!$D$21,"Error",""))</f>
        <v/>
      </c>
      <c r="AY56" s="473" t="str">
        <f>IF(ISBLANK($B56),"",IF(AS56&lt;&gt;IF('Project Information'!$D$25="","",IF('Project Information'!$D$25="Retrofit","R","L")),"Error",""))</f>
        <v/>
      </c>
    </row>
    <row r="57" spans="1:51" ht="15.75" thickBot="1">
      <c r="A57" s="392" t="str">
        <f ca="1" t="shared" si="5"/>
        <v/>
      </c>
      <c r="B57" s="657"/>
      <c r="C57" s="20"/>
      <c r="D57" s="209"/>
      <c r="E57" s="209"/>
      <c r="F57" s="670"/>
      <c r="G57" s="670"/>
      <c r="H57" s="209"/>
      <c r="I57" s="209"/>
      <c r="J57" s="209"/>
      <c r="K57" s="209"/>
      <c r="L57" s="320" t="str">
        <f>IF(ISBLANK($B57),"",Proposal!$D$155)</f>
        <v/>
      </c>
      <c r="M57" s="321" t="str">
        <f>IF(AND('Project Information'!$D$27&lt;&gt;"",B57&lt;&gt;""),'Project Information'!$D$27,"")</f>
        <v/>
      </c>
      <c r="N57" s="311" t="str">
        <f ca="1">IF(OR(ISBLANK($B57),ISBLANK(Proposal!$D$7)),"",OFFSET(Measure_List!$I$2,MATCH($B57,Measure_List!$A$3:$A$4629,FALSE),IF(ISBLANK(Proposal!$C$204),MATCH(Proposal!$D$7,Measure_List!$J$2:$BA$2,1),MATCH(Proposal!$C$204,Measure_List!$J$2:$BA$2,1))))</f>
        <v/>
      </c>
      <c r="O57" s="312" t="str">
        <f t="shared" si="6"/>
        <v/>
      </c>
      <c r="P57" s="311" t="str">
        <f>IF(B57="","",IF(Proposal!$D$7&gt;0,N57*Q57,""))</f>
        <v/>
      </c>
      <c r="Q57" s="663" t="str">
        <f>IF(ISBLANK($B57),"",F57*'Drop Downs'!$P$1)</f>
        <v/>
      </c>
      <c r="R57" s="311" t="str">
        <f t="shared" si="12"/>
        <v/>
      </c>
      <c r="S57" s="311" t="str">
        <f>IF(ISBLANK($B57),"",(-1)*PV('Drop Downs'!$P$2,$AU57,$H57))</f>
        <v/>
      </c>
      <c r="T57" s="311" t="str">
        <f>IF(ISBLANK($B57),"",(-1)*PV('Drop Downs'!$P$2,$AU57,$J57))</f>
        <v/>
      </c>
      <c r="U57" s="311" t="str">
        <f t="shared" si="13"/>
        <v/>
      </c>
      <c r="V57" s="311" t="str">
        <f t="shared" si="14"/>
        <v/>
      </c>
      <c r="W57" s="311" t="str">
        <f ca="1" t="shared" si="7"/>
        <v/>
      </c>
      <c r="X57" s="322" t="e">
        <f ca="1">OFFSET(AvoidedCostTable!$A$1,Z57-1,AA57-1)</f>
        <v>#N/A</v>
      </c>
      <c r="Y57" s="315" t="str">
        <f t="shared" si="8"/>
        <v/>
      </c>
      <c r="Z57" s="323" t="e">
        <f ca="1">MATCH($AT57,AvoidedCostTable!$A$1:$A$405,FALSE)</f>
        <v>#N/A</v>
      </c>
      <c r="AA57" s="323" t="e">
        <f ca="1">MATCH(AU57&amp;AS57,AvoidedCostTable!$2:$2,FALSE)</f>
        <v>#N/A</v>
      </c>
      <c r="AB57" s="660" t="str">
        <f ca="1">IF(OR(ISBLANK($B57),ISBLANK('Completion Report'!$D$5)),"",IF('Project Information'!$D$2="Yes",'Measure Input'!N57,OFFSET(Measure_List!$I$2,MATCH($B57,Measure_List!$A$3:$A$4629,FALSE),MATCH('Completion Report'!$D$5,Measure_List!$J$2:$BA$2,1))))</f>
        <v/>
      </c>
      <c r="AC57" s="313" t="str">
        <f t="shared" si="9"/>
        <v/>
      </c>
      <c r="AD57" s="311" t="str">
        <f>IF(OR(ISBLANK('Completion Report'!$D$5),ISBLANK(B57)),"",AB57*AE57)</f>
        <v/>
      </c>
      <c r="AE57" s="313" t="str">
        <f>IF(ISBLANK($B57),"",G57*'Drop Downs'!$P$1)</f>
        <v/>
      </c>
      <c r="AF57" s="311" t="str">
        <f t="shared" si="10"/>
        <v/>
      </c>
      <c r="AG57" s="311" t="str">
        <f>IF(ISBLANK($B57),"",(-1)*PV('Drop Downs'!$P$2,$AU57,$I57))</f>
        <v/>
      </c>
      <c r="AH57" s="311" t="str">
        <f>IF(ISBLANK($B57),"",(-1)*PV('Drop Downs'!$P$2,AU57,$K57))</f>
        <v/>
      </c>
      <c r="AI57" s="311" t="str">
        <f t="shared" si="15"/>
        <v/>
      </c>
      <c r="AJ57" s="311" t="str">
        <f t="shared" si="16"/>
        <v/>
      </c>
      <c r="AK57" s="311" t="str">
        <f ca="1" t="shared" si="11"/>
        <v/>
      </c>
      <c r="AL57" s="322" t="e">
        <f ca="1">OFFSET(AvoidedCostTable!$A$1,AM57-1,AN57-1)</f>
        <v>#N/A</v>
      </c>
      <c r="AM57" s="323" t="e">
        <f ca="1">MATCH($AT57,AvoidedCostTable!$A$1:$A$405,FALSE)</f>
        <v>#N/A</v>
      </c>
      <c r="AN57" s="324" t="e">
        <f ca="1">MATCH(AU57&amp;AS57,AvoidedCostTable!$2:$2,FALSE)</f>
        <v>#N/A</v>
      </c>
      <c r="AO57" s="325" t="str">
        <f ca="1">IF(ISBLANK($B57),"",OFFSET(Measure_List!$A$2,$AV57,AO$5))</f>
        <v/>
      </c>
      <c r="AP57" s="326" t="str">
        <f ca="1">IF(ISBLANK($B57),"",OFFSET(Measure_List!$A$2,$AV57,AP$5))</f>
        <v/>
      </c>
      <c r="AQ57" s="326" t="str">
        <f ca="1">IF(ISBLANK($B57),"",OFFSET(Measure_List!$A$2,$AV57,AQ$5))</f>
        <v/>
      </c>
      <c r="AR57" s="326" t="str">
        <f ca="1">IF(ISBLANK($B57),"",OFFSET(Measure_List!$A$2,$AV57,AR$5))</f>
        <v/>
      </c>
      <c r="AS57" s="326" t="str">
        <f ca="1">IF(ISBLANK($B57),"",OFFSET(Measure_List!$A$2,$AV57,AS$5))</f>
        <v/>
      </c>
      <c r="AT57" s="326" t="str">
        <f ca="1">IF(ISBLANK($B57),"",OFFSET(Measure_List!$A$2,$AV57,AT$5))</f>
        <v/>
      </c>
      <c r="AU57" s="326" t="str">
        <f ca="1">IF(ISBLANK($B57),"",OFFSET(Measure_List!$A$2,$AV57,AU$5))</f>
        <v/>
      </c>
      <c r="AV57" s="283" t="str">
        <f>IF(ISBLANK($B57),"",MATCH($B57,Measure_List!$A$2:$A$4637,FALSE)-1)</f>
        <v/>
      </c>
      <c r="AW57" s="470" t="str">
        <f>IF(ISBLANK(B57),"",IF(ISERROR(MATCH($B57,Measure_List!$A$3:$A$4629,FALSE)),"Error",""))</f>
        <v/>
      </c>
      <c r="AX57" s="476" t="str">
        <f>IF(ISBLANK($B57),"",IF(AO57&lt;&gt;'Project Information'!$D$21,"Error",""))</f>
        <v/>
      </c>
      <c r="AY57" s="473" t="str">
        <f>IF(ISBLANK($B57),"",IF(AS57&lt;&gt;IF('Project Information'!$D$25="","",IF('Project Information'!$D$25="Retrofit","R","L")),"Error",""))</f>
        <v/>
      </c>
    </row>
    <row r="58" spans="1:51" ht="15.75" thickBot="1">
      <c r="A58" s="392" t="str">
        <f ca="1" t="shared" si="5"/>
        <v/>
      </c>
      <c r="B58" s="657"/>
      <c r="C58" s="20"/>
      <c r="D58" s="209"/>
      <c r="E58" s="209"/>
      <c r="F58" s="670"/>
      <c r="G58" s="670"/>
      <c r="H58" s="209"/>
      <c r="I58" s="209"/>
      <c r="J58" s="209"/>
      <c r="K58" s="209"/>
      <c r="L58" s="320" t="str">
        <f>IF(ISBLANK($B58),"",Proposal!$D$155)</f>
        <v/>
      </c>
      <c r="M58" s="321" t="str">
        <f>IF(AND('Project Information'!$D$27&lt;&gt;"",B58&lt;&gt;""),'Project Information'!$D$27,"")</f>
        <v/>
      </c>
      <c r="N58" s="311" t="str">
        <f ca="1">IF(OR(ISBLANK($B58),ISBLANK(Proposal!$D$7)),"",OFFSET(Measure_List!$I$2,MATCH($B58,Measure_List!$A$3:$A$4629,FALSE),IF(ISBLANK(Proposal!$C$204),MATCH(Proposal!$D$7,Measure_List!$J$2:$BA$2,1),MATCH(Proposal!$C$204,Measure_List!$J$2:$BA$2,1))))</f>
        <v/>
      </c>
      <c r="O58" s="312" t="str">
        <f t="shared" si="6"/>
        <v/>
      </c>
      <c r="P58" s="311" t="str">
        <f>IF(B58="","",IF(Proposal!$D$7&gt;0,N58*Q58,""))</f>
        <v/>
      </c>
      <c r="Q58" s="663" t="str">
        <f>IF(ISBLANK($B58),"",F58*'Drop Downs'!$P$1)</f>
        <v/>
      </c>
      <c r="R58" s="311" t="str">
        <f t="shared" si="12"/>
        <v/>
      </c>
      <c r="S58" s="311" t="str">
        <f>IF(ISBLANK($B58),"",(-1)*PV('Drop Downs'!$P$2,$AU58,$H58))</f>
        <v/>
      </c>
      <c r="T58" s="311" t="str">
        <f>IF(ISBLANK($B58),"",(-1)*PV('Drop Downs'!$P$2,$AU58,$J58))</f>
        <v/>
      </c>
      <c r="U58" s="311" t="str">
        <f t="shared" si="13"/>
        <v/>
      </c>
      <c r="V58" s="311" t="str">
        <f t="shared" si="14"/>
        <v/>
      </c>
      <c r="W58" s="311" t="str">
        <f ca="1" t="shared" si="7"/>
        <v/>
      </c>
      <c r="X58" s="322" t="e">
        <f ca="1">OFFSET(AvoidedCostTable!$A$1,Z58-1,AA58-1)</f>
        <v>#N/A</v>
      </c>
      <c r="Y58" s="315" t="str">
        <f t="shared" si="8"/>
        <v/>
      </c>
      <c r="Z58" s="323" t="e">
        <f ca="1">MATCH($AT58,AvoidedCostTable!$A$1:$A$405,FALSE)</f>
        <v>#N/A</v>
      </c>
      <c r="AA58" s="323" t="e">
        <f ca="1">MATCH(AU58&amp;AS58,AvoidedCostTable!$2:$2,FALSE)</f>
        <v>#N/A</v>
      </c>
      <c r="AB58" s="660" t="str">
        <f ca="1">IF(OR(ISBLANK($B58),ISBLANK('Completion Report'!$D$5)),"",IF('Project Information'!$D$2="Yes",'Measure Input'!N58,OFFSET(Measure_List!$I$2,MATCH($B58,Measure_List!$A$3:$A$4629,FALSE),MATCH('Completion Report'!$D$5,Measure_List!$J$2:$BA$2,1))))</f>
        <v/>
      </c>
      <c r="AC58" s="313" t="str">
        <f t="shared" si="9"/>
        <v/>
      </c>
      <c r="AD58" s="311" t="str">
        <f>IF(OR(ISBLANK('Completion Report'!$D$5),ISBLANK(B58)),"",AB58*AE58)</f>
        <v/>
      </c>
      <c r="AE58" s="313" t="str">
        <f>IF(ISBLANK($B58),"",G58*'Drop Downs'!$P$1)</f>
        <v/>
      </c>
      <c r="AF58" s="311" t="str">
        <f t="shared" si="10"/>
        <v/>
      </c>
      <c r="AG58" s="311" t="str">
        <f>IF(ISBLANK($B58),"",(-1)*PV('Drop Downs'!$P$2,$AU58,$I58))</f>
        <v/>
      </c>
      <c r="AH58" s="311" t="str">
        <f>IF(ISBLANK($B58),"",(-1)*PV('Drop Downs'!$P$2,AU58,$K58))</f>
        <v/>
      </c>
      <c r="AI58" s="311" t="str">
        <f t="shared" si="15"/>
        <v/>
      </c>
      <c r="AJ58" s="311" t="str">
        <f t="shared" si="16"/>
        <v/>
      </c>
      <c r="AK58" s="311" t="str">
        <f ca="1" t="shared" si="11"/>
        <v/>
      </c>
      <c r="AL58" s="322" t="e">
        <f ca="1">OFFSET(AvoidedCostTable!$A$1,AM58-1,AN58-1)</f>
        <v>#N/A</v>
      </c>
      <c r="AM58" s="323" t="e">
        <f ca="1">MATCH($AT58,AvoidedCostTable!$A$1:$A$405,FALSE)</f>
        <v>#N/A</v>
      </c>
      <c r="AN58" s="324" t="e">
        <f ca="1">MATCH(AU58&amp;AS58,AvoidedCostTable!$2:$2,FALSE)</f>
        <v>#N/A</v>
      </c>
      <c r="AO58" s="325" t="str">
        <f ca="1">IF(ISBLANK($B58),"",OFFSET(Measure_List!$A$2,$AV58,AO$5))</f>
        <v/>
      </c>
      <c r="AP58" s="326" t="str">
        <f ca="1">IF(ISBLANK($B58),"",OFFSET(Measure_List!$A$2,$AV58,AP$5))</f>
        <v/>
      </c>
      <c r="AQ58" s="326" t="str">
        <f ca="1">IF(ISBLANK($B58),"",OFFSET(Measure_List!$A$2,$AV58,AQ$5))</f>
        <v/>
      </c>
      <c r="AR58" s="326" t="str">
        <f ca="1">IF(ISBLANK($B58),"",OFFSET(Measure_List!$A$2,$AV58,AR$5))</f>
        <v/>
      </c>
      <c r="AS58" s="326" t="str">
        <f ca="1">IF(ISBLANK($B58),"",OFFSET(Measure_List!$A$2,$AV58,AS$5))</f>
        <v/>
      </c>
      <c r="AT58" s="326" t="str">
        <f ca="1">IF(ISBLANK($B58),"",OFFSET(Measure_List!$A$2,$AV58,AT$5))</f>
        <v/>
      </c>
      <c r="AU58" s="326" t="str">
        <f ca="1">IF(ISBLANK($B58),"",OFFSET(Measure_List!$A$2,$AV58,AU$5))</f>
        <v/>
      </c>
      <c r="AV58" s="283" t="str">
        <f>IF(ISBLANK($B58),"",MATCH($B58,Measure_List!$A$2:$A$4637,FALSE)-1)</f>
        <v/>
      </c>
      <c r="AW58" s="470" t="str">
        <f>IF(ISBLANK(B58),"",IF(ISERROR(MATCH($B58,Measure_List!$A$3:$A$4629,FALSE)),"Error",""))</f>
        <v/>
      </c>
      <c r="AX58" s="476" t="str">
        <f>IF(ISBLANK($B58),"",IF(AO58&lt;&gt;'Project Information'!$D$21,"Error",""))</f>
        <v/>
      </c>
      <c r="AY58" s="473" t="str">
        <f>IF(ISBLANK($B58),"",IF(AS58&lt;&gt;IF('Project Information'!$D$25="","",IF('Project Information'!$D$25="Retrofit","R","L")),"Error",""))</f>
        <v/>
      </c>
    </row>
    <row r="59" spans="1:51" ht="15.75" thickBot="1">
      <c r="A59" s="392" t="str">
        <f ca="1" t="shared" si="5"/>
        <v/>
      </c>
      <c r="B59" s="657"/>
      <c r="C59" s="215"/>
      <c r="D59" s="209"/>
      <c r="E59" s="209"/>
      <c r="F59" s="662"/>
      <c r="G59" s="662"/>
      <c r="H59" s="209"/>
      <c r="I59" s="209"/>
      <c r="J59" s="209"/>
      <c r="K59" s="209"/>
      <c r="L59" s="320" t="str">
        <f>IF(ISBLANK($B59),"",Proposal!$D$155)</f>
        <v/>
      </c>
      <c r="M59" s="321" t="str">
        <f>IF(AND('Project Information'!$D$27&lt;&gt;"",B59&lt;&gt;""),'Project Information'!$D$27,"")</f>
        <v/>
      </c>
      <c r="N59" s="311" t="str">
        <f ca="1">IF(OR(ISBLANK($B59),ISBLANK(Proposal!$D$7)),"",OFFSET(Measure_List!$I$2,MATCH($B59,Measure_List!$A$3:$A$4629,FALSE),IF(ISBLANK(Proposal!$C$204),MATCH(Proposal!$D$7,Measure_List!$J$2:$BA$2,1),MATCH(Proposal!$C$204,Measure_List!$J$2:$BA$2,1))))</f>
        <v/>
      </c>
      <c r="O59" s="312" t="str">
        <f t="shared" si="6"/>
        <v/>
      </c>
      <c r="P59" s="311" t="str">
        <f>IF(B59="","",IF(Proposal!$D$7&gt;0,N59*Q59,""))</f>
        <v/>
      </c>
      <c r="Q59" s="663" t="str">
        <f>IF(ISBLANK($B59),"",F59*'Drop Downs'!$P$1)</f>
        <v/>
      </c>
      <c r="R59" s="311" t="str">
        <f t="shared" si="12"/>
        <v/>
      </c>
      <c r="S59" s="311" t="str">
        <f>IF(ISBLANK($B59),"",(-1)*PV('Drop Downs'!$P$2,$AU59,$H59))</f>
        <v/>
      </c>
      <c r="T59" s="311" t="str">
        <f>IF(ISBLANK($B59),"",(-1)*PV('Drop Downs'!$P$2,$AU59,$J59))</f>
        <v/>
      </c>
      <c r="U59" s="311" t="str">
        <f t="shared" si="13"/>
        <v/>
      </c>
      <c r="V59" s="311" t="str">
        <f t="shared" si="14"/>
        <v/>
      </c>
      <c r="W59" s="311" t="str">
        <f ca="1" t="shared" si="7"/>
        <v/>
      </c>
      <c r="X59" s="322" t="e">
        <f ca="1">OFFSET(AvoidedCostTable!$A$1,Z59-1,AA59-1)</f>
        <v>#N/A</v>
      </c>
      <c r="Y59" s="315" t="str">
        <f t="shared" si="8"/>
        <v/>
      </c>
      <c r="Z59" s="323" t="e">
        <f ca="1">MATCH($AT59,AvoidedCostTable!$A$1:$A$405,FALSE)</f>
        <v>#N/A</v>
      </c>
      <c r="AA59" s="323" t="e">
        <f ca="1">MATCH(AU59&amp;AS59,AvoidedCostTable!$2:$2,FALSE)</f>
        <v>#N/A</v>
      </c>
      <c r="AB59" s="660" t="str">
        <f ca="1">IF(OR(ISBLANK($B59),ISBLANK('Completion Report'!$D$5)),"",IF('Project Information'!$D$2="Yes",'Measure Input'!N59,OFFSET(Measure_List!$I$2,MATCH($B59,Measure_List!$A$3:$A$4629,FALSE),MATCH('Completion Report'!$D$5,Measure_List!$J$2:$BA$2,1))))</f>
        <v/>
      </c>
      <c r="AC59" s="313" t="str">
        <f t="shared" si="9"/>
        <v/>
      </c>
      <c r="AD59" s="311" t="str">
        <f>IF(OR(ISBLANK('Completion Report'!$D$5),ISBLANK(B59)),"",AB59*AE59)</f>
        <v/>
      </c>
      <c r="AE59" s="313" t="str">
        <f>IF(ISBLANK($B59),"",G59*'Drop Downs'!$P$1)</f>
        <v/>
      </c>
      <c r="AF59" s="311" t="str">
        <f t="shared" si="10"/>
        <v/>
      </c>
      <c r="AG59" s="311" t="str">
        <f>IF(ISBLANK($B59),"",(-1)*PV('Drop Downs'!$P$2,$AU59,$I59))</f>
        <v/>
      </c>
      <c r="AH59" s="311" t="str">
        <f>IF(ISBLANK($B59),"",(-1)*PV('Drop Downs'!$P$2,AU59,$K59))</f>
        <v/>
      </c>
      <c r="AI59" s="311" t="str">
        <f t="shared" si="15"/>
        <v/>
      </c>
      <c r="AJ59" s="311" t="str">
        <f t="shared" si="16"/>
        <v/>
      </c>
      <c r="AK59" s="311" t="str">
        <f ca="1" t="shared" si="11"/>
        <v/>
      </c>
      <c r="AL59" s="322" t="e">
        <f ca="1">OFFSET(AvoidedCostTable!$A$1,AM59-1,AN59-1)</f>
        <v>#N/A</v>
      </c>
      <c r="AM59" s="323" t="e">
        <f ca="1">MATCH($AT59,AvoidedCostTable!$A$1:$A$405,FALSE)</f>
        <v>#N/A</v>
      </c>
      <c r="AN59" s="324" t="e">
        <f ca="1">MATCH(AU59&amp;AS59,AvoidedCostTable!$2:$2,FALSE)</f>
        <v>#N/A</v>
      </c>
      <c r="AO59" s="325" t="str">
        <f ca="1">IF(ISBLANK($B59),"",OFFSET(Measure_List!$A$2,$AV59,AO$5))</f>
        <v/>
      </c>
      <c r="AP59" s="326" t="str">
        <f ca="1">IF(ISBLANK($B59),"",OFFSET(Measure_List!$A$2,$AV59,AP$5))</f>
        <v/>
      </c>
      <c r="AQ59" s="326" t="str">
        <f ca="1">IF(ISBLANK($B59),"",OFFSET(Measure_List!$A$2,$AV59,AQ$5))</f>
        <v/>
      </c>
      <c r="AR59" s="326" t="str">
        <f ca="1">IF(ISBLANK($B59),"",OFFSET(Measure_List!$A$2,$AV59,AR$5))</f>
        <v/>
      </c>
      <c r="AS59" s="326" t="str">
        <f ca="1">IF(ISBLANK($B59),"",OFFSET(Measure_List!$A$2,$AV59,AS$5))</f>
        <v/>
      </c>
      <c r="AT59" s="326" t="str">
        <f ca="1">IF(ISBLANK($B59),"",OFFSET(Measure_List!$A$2,$AV59,AT$5))</f>
        <v/>
      </c>
      <c r="AU59" s="326" t="str">
        <f ca="1">IF(ISBLANK($B59),"",OFFSET(Measure_List!$A$2,$AV59,AU$5))</f>
        <v/>
      </c>
      <c r="AV59" s="283" t="str">
        <f>IF(ISBLANK($B59),"",MATCH($B59,Measure_List!$A$2:$A$4637,FALSE)-1)</f>
        <v/>
      </c>
      <c r="AW59" s="470" t="str">
        <f>IF(ISBLANK(B59),"",IF(ISERROR(MATCH($B59,Measure_List!$A$3:$A$4629,FALSE)),"Error",""))</f>
        <v/>
      </c>
      <c r="AX59" s="476" t="str">
        <f>IF(ISBLANK($B59),"",IF(AO59&lt;&gt;'Project Information'!$D$21,"Error",""))</f>
        <v/>
      </c>
      <c r="AY59" s="473" t="str">
        <f>IF(ISBLANK($B59),"",IF(AS59&lt;&gt;IF('Project Information'!$D$25="","",IF('Project Information'!$D$25="Retrofit","R","L")),"Error",""))</f>
        <v/>
      </c>
    </row>
    <row r="60" spans="1:51" ht="15.75" thickBot="1">
      <c r="A60" s="392" t="str">
        <f ca="1" t="shared" si="5"/>
        <v/>
      </c>
      <c r="B60" s="657"/>
      <c r="C60" s="215"/>
      <c r="D60" s="209"/>
      <c r="E60" s="209"/>
      <c r="F60" s="662"/>
      <c r="G60" s="662"/>
      <c r="H60" s="209"/>
      <c r="I60" s="209"/>
      <c r="J60" s="209"/>
      <c r="K60" s="209"/>
      <c r="L60" s="320" t="str">
        <f>IF(ISBLANK($B60),"",Proposal!$D$155)</f>
        <v/>
      </c>
      <c r="M60" s="321" t="str">
        <f>IF(AND('Project Information'!$D$27&lt;&gt;"",B60&lt;&gt;""),'Project Information'!$D$27,"")</f>
        <v/>
      </c>
      <c r="N60" s="311" t="str">
        <f ca="1">IF(OR(ISBLANK($B60),ISBLANK(Proposal!$D$7)),"",OFFSET(Measure_List!$I$2,MATCH($B60,Measure_List!$A$3:$A$4629,FALSE),IF(ISBLANK(Proposal!$C$204),MATCH(Proposal!$D$7,Measure_List!$J$2:$BA$2,1),MATCH(Proposal!$C$204,Measure_List!$J$2:$BA$2,1))))</f>
        <v/>
      </c>
      <c r="O60" s="312" t="str">
        <f t="shared" si="6"/>
        <v/>
      </c>
      <c r="P60" s="311" t="str">
        <f>IF(B60="","",IF(Proposal!$D$7&gt;0,N60*Q60,""))</f>
        <v/>
      </c>
      <c r="Q60" s="663" t="str">
        <f>IF(ISBLANK($B60),"",F60*'Drop Downs'!$P$1)</f>
        <v/>
      </c>
      <c r="R60" s="311" t="str">
        <f t="shared" si="12"/>
        <v/>
      </c>
      <c r="S60" s="311" t="str">
        <f>IF(ISBLANK($B60),"",(-1)*PV('Drop Downs'!$P$2,$AU60,$H60))</f>
        <v/>
      </c>
      <c r="T60" s="311" t="str">
        <f>IF(ISBLANK($B60),"",(-1)*PV('Drop Downs'!$P$2,$AU60,$J60))</f>
        <v/>
      </c>
      <c r="U60" s="311" t="str">
        <f t="shared" si="13"/>
        <v/>
      </c>
      <c r="V60" s="311" t="str">
        <f t="shared" si="14"/>
        <v/>
      </c>
      <c r="W60" s="311" t="str">
        <f ca="1" t="shared" si="7"/>
        <v/>
      </c>
      <c r="X60" s="322" t="e">
        <f ca="1">OFFSET(AvoidedCostTable!$A$1,Z60-1,AA60-1)</f>
        <v>#N/A</v>
      </c>
      <c r="Y60" s="315" t="str">
        <f t="shared" si="8"/>
        <v/>
      </c>
      <c r="Z60" s="323" t="e">
        <f ca="1">MATCH($AT60,AvoidedCostTable!$A$1:$A$405,FALSE)</f>
        <v>#N/A</v>
      </c>
      <c r="AA60" s="323" t="e">
        <f ca="1">MATCH(AU60&amp;AS60,AvoidedCostTable!$2:$2,FALSE)</f>
        <v>#N/A</v>
      </c>
      <c r="AB60" s="660" t="str">
        <f ca="1">IF(OR(ISBLANK($B60),ISBLANK('Completion Report'!$D$5)),"",IF('Project Information'!$D$2="Yes",'Measure Input'!N60,OFFSET(Measure_List!$I$2,MATCH($B60,Measure_List!$A$3:$A$4629,FALSE),MATCH('Completion Report'!$D$5,Measure_List!$J$2:$BA$2,1))))</f>
        <v/>
      </c>
      <c r="AC60" s="313" t="str">
        <f t="shared" si="9"/>
        <v/>
      </c>
      <c r="AD60" s="311" t="str">
        <f>IF(OR(ISBLANK('Completion Report'!$D$5),ISBLANK(B60)),"",AB60*AE60)</f>
        <v/>
      </c>
      <c r="AE60" s="313" t="str">
        <f>IF(ISBLANK($B60),"",G60*'Drop Downs'!$P$1)</f>
        <v/>
      </c>
      <c r="AF60" s="311" t="str">
        <f t="shared" si="10"/>
        <v/>
      </c>
      <c r="AG60" s="311" t="str">
        <f>IF(ISBLANK($B60),"",(-1)*PV('Drop Downs'!$P$2,$AU60,$I60))</f>
        <v/>
      </c>
      <c r="AH60" s="311" t="str">
        <f>IF(ISBLANK($B60),"",(-1)*PV('Drop Downs'!$P$2,AU60,$K60))</f>
        <v/>
      </c>
      <c r="AI60" s="311" t="str">
        <f t="shared" si="15"/>
        <v/>
      </c>
      <c r="AJ60" s="311" t="str">
        <f t="shared" si="16"/>
        <v/>
      </c>
      <c r="AK60" s="311" t="str">
        <f ca="1" t="shared" si="11"/>
        <v/>
      </c>
      <c r="AL60" s="322" t="e">
        <f ca="1">OFFSET(AvoidedCostTable!$A$1,AM60-1,AN60-1)</f>
        <v>#N/A</v>
      </c>
      <c r="AM60" s="323" t="e">
        <f ca="1">MATCH($AT60,AvoidedCostTable!$A$1:$A$405,FALSE)</f>
        <v>#N/A</v>
      </c>
      <c r="AN60" s="324" t="e">
        <f ca="1">MATCH(AU60&amp;AS60,AvoidedCostTable!$2:$2,FALSE)</f>
        <v>#N/A</v>
      </c>
      <c r="AO60" s="325" t="str">
        <f ca="1">IF(ISBLANK($B60),"",OFFSET(Measure_List!$A$2,$AV60,AO$5))</f>
        <v/>
      </c>
      <c r="AP60" s="326" t="str">
        <f ca="1">IF(ISBLANK($B60),"",OFFSET(Measure_List!$A$2,$AV60,AP$5))</f>
        <v/>
      </c>
      <c r="AQ60" s="326" t="str">
        <f ca="1">IF(ISBLANK($B60),"",OFFSET(Measure_List!$A$2,$AV60,AQ$5))</f>
        <v/>
      </c>
      <c r="AR60" s="326" t="str">
        <f ca="1">IF(ISBLANK($B60),"",OFFSET(Measure_List!$A$2,$AV60,AR$5))</f>
        <v/>
      </c>
      <c r="AS60" s="326" t="str">
        <f ca="1">IF(ISBLANK($B60),"",OFFSET(Measure_List!$A$2,$AV60,AS$5))</f>
        <v/>
      </c>
      <c r="AT60" s="326" t="str">
        <f ca="1">IF(ISBLANK($B60),"",OFFSET(Measure_List!$A$2,$AV60,AT$5))</f>
        <v/>
      </c>
      <c r="AU60" s="326" t="str">
        <f ca="1">IF(ISBLANK($B60),"",OFFSET(Measure_List!$A$2,$AV60,AU$5))</f>
        <v/>
      </c>
      <c r="AV60" s="283" t="str">
        <f>IF(ISBLANK($B60),"",MATCH($B60,Measure_List!$A$2:$A$4637,FALSE)-1)</f>
        <v/>
      </c>
      <c r="AW60" s="470" t="str">
        <f>IF(ISBLANK(B60),"",IF(ISERROR(MATCH($B60,Measure_List!$A$3:$A$4629,FALSE)),"Error",""))</f>
        <v/>
      </c>
      <c r="AX60" s="476" t="str">
        <f>IF(ISBLANK($B60),"",IF(AO60&lt;&gt;'Project Information'!$D$21,"Error",""))</f>
        <v/>
      </c>
      <c r="AY60" s="473" t="str">
        <f>IF(ISBLANK($B60),"",IF(AS60&lt;&gt;IF('Project Information'!$D$25="","",IF('Project Information'!$D$25="Retrofit","R","L")),"Error",""))</f>
        <v/>
      </c>
    </row>
    <row r="61" spans="1:51" ht="15.75" thickBot="1">
      <c r="A61" s="392" t="str">
        <f ca="1" t="shared" si="5"/>
        <v/>
      </c>
      <c r="B61" s="657"/>
      <c r="C61" s="215"/>
      <c r="D61" s="209"/>
      <c r="E61" s="209"/>
      <c r="F61" s="662"/>
      <c r="G61" s="662"/>
      <c r="H61" s="209"/>
      <c r="I61" s="209"/>
      <c r="J61" s="209"/>
      <c r="K61" s="209"/>
      <c r="L61" s="320" t="str">
        <f>IF(ISBLANK($B61),"",Proposal!$D$155)</f>
        <v/>
      </c>
      <c r="M61" s="321" t="str">
        <f>IF(AND('Project Information'!$D$27&lt;&gt;"",B61&lt;&gt;""),'Project Information'!$D$27,"")</f>
        <v/>
      </c>
      <c r="N61" s="311" t="str">
        <f ca="1">IF(OR(ISBLANK($B61),ISBLANK(Proposal!$D$7)),"",OFFSET(Measure_List!$I$2,MATCH($B61,Measure_List!$A$3:$A$4629,FALSE),IF(ISBLANK(Proposal!$C$204),MATCH(Proposal!$D$7,Measure_List!$J$2:$BA$2,1),MATCH(Proposal!$C$204,Measure_List!$J$2:$BA$2,1))))</f>
        <v/>
      </c>
      <c r="O61" s="312" t="str">
        <f t="shared" si="6"/>
        <v/>
      </c>
      <c r="P61" s="311" t="str">
        <f>IF(B61="","",IF(Proposal!$D$7&gt;0,N61*Q61,""))</f>
        <v/>
      </c>
      <c r="Q61" s="663" t="str">
        <f>IF(ISBLANK($B61),"",F61*'Drop Downs'!$P$1)</f>
        <v/>
      </c>
      <c r="R61" s="311" t="str">
        <f t="shared" si="12"/>
        <v/>
      </c>
      <c r="S61" s="311" t="str">
        <f>IF(ISBLANK($B61),"",(-1)*PV('Drop Downs'!$P$2,$AU61,$H61))</f>
        <v/>
      </c>
      <c r="T61" s="311" t="str">
        <f>IF(ISBLANK($B61),"",(-1)*PV('Drop Downs'!$P$2,$AU61,$J61))</f>
        <v/>
      </c>
      <c r="U61" s="311" t="str">
        <f t="shared" si="13"/>
        <v/>
      </c>
      <c r="V61" s="311" t="str">
        <f t="shared" si="14"/>
        <v/>
      </c>
      <c r="W61" s="311" t="str">
        <f ca="1" t="shared" si="7"/>
        <v/>
      </c>
      <c r="X61" s="322" t="e">
        <f ca="1">OFFSET(AvoidedCostTable!$A$1,Z61-1,AA61-1)</f>
        <v>#N/A</v>
      </c>
      <c r="Y61" s="315" t="str">
        <f t="shared" si="8"/>
        <v/>
      </c>
      <c r="Z61" s="323" t="e">
        <f ca="1">MATCH($AT61,AvoidedCostTable!$A$1:$A$405,FALSE)</f>
        <v>#N/A</v>
      </c>
      <c r="AA61" s="323" t="e">
        <f ca="1">MATCH(AU61&amp;AS61,AvoidedCostTable!$2:$2,FALSE)</f>
        <v>#N/A</v>
      </c>
      <c r="AB61" s="660" t="str">
        <f ca="1">IF(OR(ISBLANK($B61),ISBLANK('Completion Report'!$D$5)),"",IF('Project Information'!$D$2="Yes",'Measure Input'!N61,OFFSET(Measure_List!$I$2,MATCH($B61,Measure_List!$A$3:$A$4629,FALSE),MATCH('Completion Report'!$D$5,Measure_List!$J$2:$BA$2,1))))</f>
        <v/>
      </c>
      <c r="AC61" s="313" t="str">
        <f t="shared" si="9"/>
        <v/>
      </c>
      <c r="AD61" s="311" t="str">
        <f>IF(OR(ISBLANK('Completion Report'!$D$5),ISBLANK(B61)),"",AB61*AE61)</f>
        <v/>
      </c>
      <c r="AE61" s="313" t="str">
        <f>IF(ISBLANK($B61),"",G61*'Drop Downs'!$P$1)</f>
        <v/>
      </c>
      <c r="AF61" s="311" t="str">
        <f t="shared" si="10"/>
        <v/>
      </c>
      <c r="AG61" s="311" t="str">
        <f>IF(ISBLANK($B61),"",(-1)*PV('Drop Downs'!$P$2,$AU61,$I61))</f>
        <v/>
      </c>
      <c r="AH61" s="311" t="str">
        <f>IF(ISBLANK($B61),"",(-1)*PV('Drop Downs'!$P$2,AU61,$K61))</f>
        <v/>
      </c>
      <c r="AI61" s="311" t="str">
        <f t="shared" si="15"/>
        <v/>
      </c>
      <c r="AJ61" s="311" t="str">
        <f t="shared" si="16"/>
        <v/>
      </c>
      <c r="AK61" s="311" t="str">
        <f ca="1" t="shared" si="11"/>
        <v/>
      </c>
      <c r="AL61" s="322" t="e">
        <f ca="1">OFFSET(AvoidedCostTable!$A$1,AM61-1,AN61-1)</f>
        <v>#N/A</v>
      </c>
      <c r="AM61" s="323" t="e">
        <f ca="1">MATCH($AT61,AvoidedCostTable!$A$1:$A$405,FALSE)</f>
        <v>#N/A</v>
      </c>
      <c r="AN61" s="324" t="e">
        <f ca="1">MATCH(AU61&amp;AS61,AvoidedCostTable!$2:$2,FALSE)</f>
        <v>#N/A</v>
      </c>
      <c r="AO61" s="325" t="str">
        <f ca="1">IF(ISBLANK($B61),"",OFFSET(Measure_List!$A$2,$AV61,AO$5))</f>
        <v/>
      </c>
      <c r="AP61" s="326" t="str">
        <f ca="1">IF(ISBLANK($B61),"",OFFSET(Measure_List!$A$2,$AV61,AP$5))</f>
        <v/>
      </c>
      <c r="AQ61" s="326" t="str">
        <f ca="1">IF(ISBLANK($B61),"",OFFSET(Measure_List!$A$2,$AV61,AQ$5))</f>
        <v/>
      </c>
      <c r="AR61" s="326" t="str">
        <f ca="1">IF(ISBLANK($B61),"",OFFSET(Measure_List!$A$2,$AV61,AR$5))</f>
        <v/>
      </c>
      <c r="AS61" s="326" t="str">
        <f ca="1">IF(ISBLANK($B61),"",OFFSET(Measure_List!$A$2,$AV61,AS$5))</f>
        <v/>
      </c>
      <c r="AT61" s="326" t="str">
        <f ca="1">IF(ISBLANK($B61),"",OFFSET(Measure_List!$A$2,$AV61,AT$5))</f>
        <v/>
      </c>
      <c r="AU61" s="326" t="str">
        <f ca="1">IF(ISBLANK($B61),"",OFFSET(Measure_List!$A$2,$AV61,AU$5))</f>
        <v/>
      </c>
      <c r="AV61" s="283" t="str">
        <f>IF(ISBLANK($B61),"",MATCH($B61,Measure_List!$A$2:$A$4637,FALSE)-1)</f>
        <v/>
      </c>
      <c r="AW61" s="470" t="str">
        <f>IF(ISBLANK(B61),"",IF(ISERROR(MATCH($B61,Measure_List!$A$3:$A$4629,FALSE)),"Error",""))</f>
        <v/>
      </c>
      <c r="AX61" s="476" t="str">
        <f>IF(ISBLANK($B61),"",IF(AO61&lt;&gt;'Project Information'!$D$21,"Error",""))</f>
        <v/>
      </c>
      <c r="AY61" s="473" t="str">
        <f>IF(ISBLANK($B61),"",IF(AS61&lt;&gt;IF('Project Information'!$D$25="","",IF('Project Information'!$D$25="Retrofit","R","L")),"Error",""))</f>
        <v/>
      </c>
    </row>
    <row r="62" spans="1:51" ht="15.75" thickBot="1">
      <c r="A62" s="392" t="str">
        <f ca="1" t="shared" si="5"/>
        <v/>
      </c>
      <c r="B62" s="657"/>
      <c r="C62" s="215"/>
      <c r="D62" s="209"/>
      <c r="E62" s="209"/>
      <c r="F62" s="662"/>
      <c r="G62" s="662"/>
      <c r="H62" s="209"/>
      <c r="I62" s="209"/>
      <c r="J62" s="209"/>
      <c r="K62" s="209"/>
      <c r="L62" s="320" t="str">
        <f>IF(ISBLANK($B62),"",Proposal!$D$155)</f>
        <v/>
      </c>
      <c r="M62" s="321" t="str">
        <f>IF(AND('Project Information'!$D$27&lt;&gt;"",B62&lt;&gt;""),'Project Information'!$D$27,"")</f>
        <v/>
      </c>
      <c r="N62" s="311" t="str">
        <f ca="1">IF(OR(ISBLANK($B62),ISBLANK(Proposal!$D$7)),"",OFFSET(Measure_List!$I$2,MATCH($B62,Measure_List!$A$3:$A$4629,FALSE),IF(ISBLANK(Proposal!$C$204),MATCH(Proposal!$D$7,Measure_List!$J$2:$BA$2,1),MATCH(Proposal!$C$204,Measure_List!$J$2:$BA$2,1))))</f>
        <v/>
      </c>
      <c r="O62" s="312" t="str">
        <f t="shared" si="6"/>
        <v/>
      </c>
      <c r="P62" s="311" t="str">
        <f>IF(B62="","",IF(Proposal!$D$7&gt;0,N62*Q62,""))</f>
        <v/>
      </c>
      <c r="Q62" s="663" t="str">
        <f>IF(ISBLANK($B62),"",F62*'Drop Downs'!$P$1)</f>
        <v/>
      </c>
      <c r="R62" s="311" t="str">
        <f t="shared" si="12"/>
        <v/>
      </c>
      <c r="S62" s="311" t="str">
        <f>IF(ISBLANK($B62),"",(-1)*PV('Drop Downs'!$P$2,$AU62,$H62))</f>
        <v/>
      </c>
      <c r="T62" s="311" t="str">
        <f>IF(ISBLANK($B62),"",(-1)*PV('Drop Downs'!$P$2,$AU62,$J62))</f>
        <v/>
      </c>
      <c r="U62" s="311" t="str">
        <f t="shared" si="13"/>
        <v/>
      </c>
      <c r="V62" s="311" t="str">
        <f t="shared" si="14"/>
        <v/>
      </c>
      <c r="W62" s="311" t="str">
        <f ca="1" t="shared" si="7"/>
        <v/>
      </c>
      <c r="X62" s="322" t="e">
        <f ca="1">OFFSET(AvoidedCostTable!$A$1,Z62-1,AA62-1)</f>
        <v>#N/A</v>
      </c>
      <c r="Y62" s="315" t="str">
        <f t="shared" si="8"/>
        <v/>
      </c>
      <c r="Z62" s="323" t="e">
        <f ca="1">MATCH($AT62,AvoidedCostTable!$A$1:$A$405,FALSE)</f>
        <v>#N/A</v>
      </c>
      <c r="AA62" s="323" t="e">
        <f ca="1">MATCH(AU62&amp;AS62,AvoidedCostTable!$2:$2,FALSE)</f>
        <v>#N/A</v>
      </c>
      <c r="AB62" s="660" t="str">
        <f ca="1">IF(OR(ISBLANK($B62),ISBLANK('Completion Report'!$D$5)),"",IF('Project Information'!$D$2="Yes",'Measure Input'!N62,OFFSET(Measure_List!$I$2,MATCH($B62,Measure_List!$A$3:$A$4629,FALSE),MATCH('Completion Report'!$D$5,Measure_List!$J$2:$BA$2,1))))</f>
        <v/>
      </c>
      <c r="AC62" s="313" t="str">
        <f t="shared" si="9"/>
        <v/>
      </c>
      <c r="AD62" s="311" t="str">
        <f>IF(OR(ISBLANK('Completion Report'!$D$5),ISBLANK(B62)),"",AB62*AE62)</f>
        <v/>
      </c>
      <c r="AE62" s="313" t="str">
        <f>IF(ISBLANK($B62),"",G62*'Drop Downs'!$P$1)</f>
        <v/>
      </c>
      <c r="AF62" s="311" t="str">
        <f t="shared" si="10"/>
        <v/>
      </c>
      <c r="AG62" s="311" t="str">
        <f>IF(ISBLANK($B62),"",(-1)*PV('Drop Downs'!$P$2,$AU62,$I62))</f>
        <v/>
      </c>
      <c r="AH62" s="311" t="str">
        <f>IF(ISBLANK($B62),"",(-1)*PV('Drop Downs'!$P$2,AU62,$K62))</f>
        <v/>
      </c>
      <c r="AI62" s="311" t="str">
        <f t="shared" si="15"/>
        <v/>
      </c>
      <c r="AJ62" s="311" t="str">
        <f t="shared" si="16"/>
        <v/>
      </c>
      <c r="AK62" s="311" t="str">
        <f ca="1" t="shared" si="11"/>
        <v/>
      </c>
      <c r="AL62" s="322" t="e">
        <f ca="1">OFFSET(AvoidedCostTable!$A$1,AM62-1,AN62-1)</f>
        <v>#N/A</v>
      </c>
      <c r="AM62" s="323" t="e">
        <f ca="1">MATCH($AT62,AvoidedCostTable!$A$1:$A$405,FALSE)</f>
        <v>#N/A</v>
      </c>
      <c r="AN62" s="324" t="e">
        <f ca="1">MATCH(AU62&amp;AS62,AvoidedCostTable!$2:$2,FALSE)</f>
        <v>#N/A</v>
      </c>
      <c r="AO62" s="325" t="str">
        <f ca="1">IF(ISBLANK($B62),"",OFFSET(Measure_List!$A$2,$AV62,AO$5))</f>
        <v/>
      </c>
      <c r="AP62" s="326" t="str">
        <f ca="1">IF(ISBLANK($B62),"",OFFSET(Measure_List!$A$2,$AV62,AP$5))</f>
        <v/>
      </c>
      <c r="AQ62" s="326" t="str">
        <f ca="1">IF(ISBLANK($B62),"",OFFSET(Measure_List!$A$2,$AV62,AQ$5))</f>
        <v/>
      </c>
      <c r="AR62" s="326" t="str">
        <f ca="1">IF(ISBLANK($B62),"",OFFSET(Measure_List!$A$2,$AV62,AR$5))</f>
        <v/>
      </c>
      <c r="AS62" s="326" t="str">
        <f ca="1">IF(ISBLANK($B62),"",OFFSET(Measure_List!$A$2,$AV62,AS$5))</f>
        <v/>
      </c>
      <c r="AT62" s="326" t="str">
        <f ca="1">IF(ISBLANK($B62),"",OFFSET(Measure_List!$A$2,$AV62,AT$5))</f>
        <v/>
      </c>
      <c r="AU62" s="326" t="str">
        <f ca="1">IF(ISBLANK($B62),"",OFFSET(Measure_List!$A$2,$AV62,AU$5))</f>
        <v/>
      </c>
      <c r="AV62" s="283" t="str">
        <f>IF(ISBLANK($B62),"",MATCH($B62,Measure_List!$A$2:$A$4637,FALSE)-1)</f>
        <v/>
      </c>
      <c r="AW62" s="470" t="str">
        <f>IF(ISBLANK(B62),"",IF(ISERROR(MATCH($B62,Measure_List!$A$3:$A$4629,FALSE)),"Error",""))</f>
        <v/>
      </c>
      <c r="AX62" s="476" t="str">
        <f>IF(ISBLANK($B62),"",IF(AO62&lt;&gt;'Project Information'!$D$21,"Error",""))</f>
        <v/>
      </c>
      <c r="AY62" s="473" t="str">
        <f>IF(ISBLANK($B62),"",IF(AS62&lt;&gt;IF('Project Information'!$D$25="","",IF('Project Information'!$D$25="Retrofit","R","L")),"Error",""))</f>
        <v/>
      </c>
    </row>
    <row r="63" spans="1:51" ht="15.75" thickBot="1">
      <c r="A63" s="392" t="str">
        <f ca="1" t="shared" si="5"/>
        <v/>
      </c>
      <c r="B63" s="657"/>
      <c r="C63" s="215"/>
      <c r="D63" s="209"/>
      <c r="E63" s="209"/>
      <c r="F63" s="662"/>
      <c r="G63" s="662"/>
      <c r="H63" s="209"/>
      <c r="I63" s="209"/>
      <c r="J63" s="209"/>
      <c r="K63" s="209"/>
      <c r="L63" s="320" t="str">
        <f>IF(ISBLANK($B63),"",Proposal!$D$155)</f>
        <v/>
      </c>
      <c r="M63" s="321" t="str">
        <f>IF(AND('Project Information'!$D$27&lt;&gt;"",B63&lt;&gt;""),'Project Information'!$D$27,"")</f>
        <v/>
      </c>
      <c r="N63" s="311" t="str">
        <f ca="1">IF(OR(ISBLANK($B63),ISBLANK(Proposal!$D$7)),"",OFFSET(Measure_List!$I$2,MATCH($B63,Measure_List!$A$3:$A$4629,FALSE),IF(ISBLANK(Proposal!$C$204),MATCH(Proposal!$D$7,Measure_List!$J$2:$BA$2,1),MATCH(Proposal!$C$204,Measure_List!$J$2:$BA$2,1))))</f>
        <v/>
      </c>
      <c r="O63" s="312" t="str">
        <f t="shared" si="6"/>
        <v/>
      </c>
      <c r="P63" s="311" t="str">
        <f>IF(B63="","",IF(Proposal!$D$7&gt;0,N63*Q63,""))</f>
        <v/>
      </c>
      <c r="Q63" s="663" t="str">
        <f>IF(ISBLANK($B63),"",F63*'Drop Downs'!$P$1)</f>
        <v/>
      </c>
      <c r="R63" s="311" t="str">
        <f t="shared" si="12"/>
        <v/>
      </c>
      <c r="S63" s="311" t="str">
        <f>IF(ISBLANK($B63),"",(-1)*PV('Drop Downs'!$P$2,$AU63,$H63))</f>
        <v/>
      </c>
      <c r="T63" s="311" t="str">
        <f>IF(ISBLANK($B63),"",(-1)*PV('Drop Downs'!$P$2,$AU63,$J63))</f>
        <v/>
      </c>
      <c r="U63" s="311" t="str">
        <f t="shared" si="13"/>
        <v/>
      </c>
      <c r="V63" s="311" t="str">
        <f t="shared" si="14"/>
        <v/>
      </c>
      <c r="W63" s="311" t="str">
        <f ca="1" t="shared" si="7"/>
        <v/>
      </c>
      <c r="X63" s="322" t="e">
        <f ca="1">OFFSET(AvoidedCostTable!$A$1,Z63-1,AA63-1)</f>
        <v>#N/A</v>
      </c>
      <c r="Y63" s="315" t="str">
        <f t="shared" si="8"/>
        <v/>
      </c>
      <c r="Z63" s="323" t="e">
        <f ca="1">MATCH($AT63,AvoidedCostTable!$A$1:$A$405,FALSE)</f>
        <v>#N/A</v>
      </c>
      <c r="AA63" s="323" t="e">
        <f ca="1">MATCH(AU63&amp;AS63,AvoidedCostTable!$2:$2,FALSE)</f>
        <v>#N/A</v>
      </c>
      <c r="AB63" s="660" t="str">
        <f ca="1">IF(OR(ISBLANK($B63),ISBLANK('Completion Report'!$D$5)),"",IF('Project Information'!$D$2="Yes",'Measure Input'!N63,OFFSET(Measure_List!$I$2,MATCH($B63,Measure_List!$A$3:$A$4629,FALSE),MATCH('Completion Report'!$D$5,Measure_List!$J$2:$BA$2,1))))</f>
        <v/>
      </c>
      <c r="AC63" s="313" t="str">
        <f t="shared" si="9"/>
        <v/>
      </c>
      <c r="AD63" s="311" t="str">
        <f>IF(OR(ISBLANK('Completion Report'!$D$5),ISBLANK(B63)),"",AB63*AE63)</f>
        <v/>
      </c>
      <c r="AE63" s="313" t="str">
        <f>IF(ISBLANK($B63),"",G63*'Drop Downs'!$P$1)</f>
        <v/>
      </c>
      <c r="AF63" s="311" t="str">
        <f t="shared" si="10"/>
        <v/>
      </c>
      <c r="AG63" s="311" t="str">
        <f>IF(ISBLANK($B63),"",(-1)*PV('Drop Downs'!$P$2,$AU63,$I63))</f>
        <v/>
      </c>
      <c r="AH63" s="311" t="str">
        <f>IF(ISBLANK($B63),"",(-1)*PV('Drop Downs'!$P$2,AU63,$K63))</f>
        <v/>
      </c>
      <c r="AI63" s="311" t="str">
        <f t="shared" si="15"/>
        <v/>
      </c>
      <c r="AJ63" s="311" t="str">
        <f t="shared" si="16"/>
        <v/>
      </c>
      <c r="AK63" s="311" t="str">
        <f ca="1" t="shared" si="11"/>
        <v/>
      </c>
      <c r="AL63" s="322" t="e">
        <f ca="1">OFFSET(AvoidedCostTable!$A$1,AM63-1,AN63-1)</f>
        <v>#N/A</v>
      </c>
      <c r="AM63" s="323" t="e">
        <f ca="1">MATCH($AT63,AvoidedCostTable!$A$1:$A$405,FALSE)</f>
        <v>#N/A</v>
      </c>
      <c r="AN63" s="324" t="e">
        <f ca="1">MATCH(AU63&amp;AS63,AvoidedCostTable!$2:$2,FALSE)</f>
        <v>#N/A</v>
      </c>
      <c r="AO63" s="325" t="str">
        <f ca="1">IF(ISBLANK($B63),"",OFFSET(Measure_List!$A$2,$AV63,AO$5))</f>
        <v/>
      </c>
      <c r="AP63" s="326" t="str">
        <f ca="1">IF(ISBLANK($B63),"",OFFSET(Measure_List!$A$2,$AV63,AP$5))</f>
        <v/>
      </c>
      <c r="AQ63" s="326" t="str">
        <f ca="1">IF(ISBLANK($B63),"",OFFSET(Measure_List!$A$2,$AV63,AQ$5))</f>
        <v/>
      </c>
      <c r="AR63" s="326" t="str">
        <f ca="1">IF(ISBLANK($B63),"",OFFSET(Measure_List!$A$2,$AV63,AR$5))</f>
        <v/>
      </c>
      <c r="AS63" s="326" t="str">
        <f ca="1">IF(ISBLANK($B63),"",OFFSET(Measure_List!$A$2,$AV63,AS$5))</f>
        <v/>
      </c>
      <c r="AT63" s="326" t="str">
        <f ca="1">IF(ISBLANK($B63),"",OFFSET(Measure_List!$A$2,$AV63,AT$5))</f>
        <v/>
      </c>
      <c r="AU63" s="326" t="str">
        <f ca="1">IF(ISBLANK($B63),"",OFFSET(Measure_List!$A$2,$AV63,AU$5))</f>
        <v/>
      </c>
      <c r="AV63" s="283" t="str">
        <f>IF(ISBLANK($B63),"",MATCH($B63,Measure_List!$A$2:$A$4637,FALSE)-1)</f>
        <v/>
      </c>
      <c r="AW63" s="470" t="str">
        <f>IF(ISBLANK(B63),"",IF(ISERROR(MATCH($B63,Measure_List!$A$3:$A$4629,FALSE)),"Error",""))</f>
        <v/>
      </c>
      <c r="AX63" s="476" t="str">
        <f>IF(ISBLANK($B63),"",IF(AO63&lt;&gt;'Project Information'!$D$21,"Error",""))</f>
        <v/>
      </c>
      <c r="AY63" s="473" t="str">
        <f>IF(ISBLANK($B63),"",IF(AS63&lt;&gt;IF('Project Information'!$D$25="","",IF('Project Information'!$D$25="Retrofit","R","L")),"Error",""))</f>
        <v/>
      </c>
    </row>
    <row r="64" spans="1:51" ht="15.75" thickBot="1">
      <c r="A64" s="392" t="str">
        <f ca="1" t="shared" si="5"/>
        <v/>
      </c>
      <c r="B64" s="657"/>
      <c r="C64" s="215"/>
      <c r="D64" s="209"/>
      <c r="E64" s="209"/>
      <c r="F64" s="662"/>
      <c r="G64" s="662"/>
      <c r="H64" s="209"/>
      <c r="I64" s="209"/>
      <c r="J64" s="209"/>
      <c r="K64" s="209"/>
      <c r="L64" s="320" t="str">
        <f>IF(ISBLANK($B64),"",Proposal!$D$155)</f>
        <v/>
      </c>
      <c r="M64" s="321" t="str">
        <f>IF(AND('Project Information'!$D$27&lt;&gt;"",B64&lt;&gt;""),'Project Information'!$D$27,"")</f>
        <v/>
      </c>
      <c r="N64" s="311" t="str">
        <f ca="1">IF(OR(ISBLANK($B64),ISBLANK(Proposal!$D$7)),"",OFFSET(Measure_List!$I$2,MATCH($B64,Measure_List!$A$3:$A$4629,FALSE),IF(ISBLANK(Proposal!$C$204),MATCH(Proposal!$D$7,Measure_List!$J$2:$BA$2,1),MATCH(Proposal!$C$204,Measure_List!$J$2:$BA$2,1))))</f>
        <v/>
      </c>
      <c r="O64" s="312" t="str">
        <f t="shared" si="6"/>
        <v/>
      </c>
      <c r="P64" s="311" t="str">
        <f>IF(B64="","",IF(Proposal!$D$7&gt;0,N64*Q64,""))</f>
        <v/>
      </c>
      <c r="Q64" s="663" t="str">
        <f>IF(ISBLANK($B64),"",F64*'Drop Downs'!$P$1)</f>
        <v/>
      </c>
      <c r="R64" s="311" t="str">
        <f t="shared" si="12"/>
        <v/>
      </c>
      <c r="S64" s="311" t="str">
        <f>IF(ISBLANK($B64),"",(-1)*PV('Drop Downs'!$P$2,$AU64,$H64))</f>
        <v/>
      </c>
      <c r="T64" s="311" t="str">
        <f>IF(ISBLANK($B64),"",(-1)*PV('Drop Downs'!$P$2,$AU64,$J64))</f>
        <v/>
      </c>
      <c r="U64" s="311" t="str">
        <f t="shared" si="13"/>
        <v/>
      </c>
      <c r="V64" s="311" t="str">
        <f t="shared" si="14"/>
        <v/>
      </c>
      <c r="W64" s="311" t="str">
        <f ca="1" t="shared" si="7"/>
        <v/>
      </c>
      <c r="X64" s="322" t="e">
        <f ca="1">OFFSET(AvoidedCostTable!$A$1,Z64-1,AA64-1)</f>
        <v>#N/A</v>
      </c>
      <c r="Y64" s="315" t="str">
        <f t="shared" si="8"/>
        <v/>
      </c>
      <c r="Z64" s="323" t="e">
        <f ca="1">MATCH($AT64,AvoidedCostTable!$A$1:$A$405,FALSE)</f>
        <v>#N/A</v>
      </c>
      <c r="AA64" s="323" t="e">
        <f ca="1">MATCH(AU64&amp;AS64,AvoidedCostTable!$2:$2,FALSE)</f>
        <v>#N/A</v>
      </c>
      <c r="AB64" s="660" t="str">
        <f ca="1">IF(OR(ISBLANK($B64),ISBLANK('Completion Report'!$D$5)),"",IF('Project Information'!$D$2="Yes",'Measure Input'!N64,OFFSET(Measure_List!$I$2,MATCH($B64,Measure_List!$A$3:$A$4629,FALSE),MATCH('Completion Report'!$D$5,Measure_List!$J$2:$BA$2,1))))</f>
        <v/>
      </c>
      <c r="AC64" s="313" t="str">
        <f t="shared" si="9"/>
        <v/>
      </c>
      <c r="AD64" s="311" t="str">
        <f>IF(OR(ISBLANK('Completion Report'!$D$5),ISBLANK(B64)),"",AB64*AE64)</f>
        <v/>
      </c>
      <c r="AE64" s="313" t="str">
        <f>IF(ISBLANK($B64),"",G64*'Drop Downs'!$P$1)</f>
        <v/>
      </c>
      <c r="AF64" s="311" t="str">
        <f t="shared" si="10"/>
        <v/>
      </c>
      <c r="AG64" s="311" t="str">
        <f>IF(ISBLANK($B64),"",(-1)*PV('Drop Downs'!$P$2,$AU64,$I64))</f>
        <v/>
      </c>
      <c r="AH64" s="311" t="str">
        <f>IF(ISBLANK($B64),"",(-1)*PV('Drop Downs'!$P$2,AU64,$K64))</f>
        <v/>
      </c>
      <c r="AI64" s="311" t="str">
        <f t="shared" si="15"/>
        <v/>
      </c>
      <c r="AJ64" s="311" t="str">
        <f t="shared" si="16"/>
        <v/>
      </c>
      <c r="AK64" s="311" t="str">
        <f ca="1" t="shared" si="11"/>
        <v/>
      </c>
      <c r="AL64" s="322" t="e">
        <f ca="1">OFFSET(AvoidedCostTable!$A$1,AM64-1,AN64-1)</f>
        <v>#N/A</v>
      </c>
      <c r="AM64" s="323" t="e">
        <f ca="1">MATCH($AT64,AvoidedCostTable!$A$1:$A$405,FALSE)</f>
        <v>#N/A</v>
      </c>
      <c r="AN64" s="324" t="e">
        <f ca="1">MATCH(AU64&amp;AS64,AvoidedCostTable!$2:$2,FALSE)</f>
        <v>#N/A</v>
      </c>
      <c r="AO64" s="325" t="str">
        <f ca="1">IF(ISBLANK($B64),"",OFFSET(Measure_List!$A$2,$AV64,AO$5))</f>
        <v/>
      </c>
      <c r="AP64" s="326" t="str">
        <f ca="1">IF(ISBLANK($B64),"",OFFSET(Measure_List!$A$2,$AV64,AP$5))</f>
        <v/>
      </c>
      <c r="AQ64" s="326" t="str">
        <f ca="1">IF(ISBLANK($B64),"",OFFSET(Measure_List!$A$2,$AV64,AQ$5))</f>
        <v/>
      </c>
      <c r="AR64" s="326" t="str">
        <f ca="1">IF(ISBLANK($B64),"",OFFSET(Measure_List!$A$2,$AV64,AR$5))</f>
        <v/>
      </c>
      <c r="AS64" s="326" t="str">
        <f ca="1">IF(ISBLANK($B64),"",OFFSET(Measure_List!$A$2,$AV64,AS$5))</f>
        <v/>
      </c>
      <c r="AT64" s="326" t="str">
        <f ca="1">IF(ISBLANK($B64),"",OFFSET(Measure_List!$A$2,$AV64,AT$5))</f>
        <v/>
      </c>
      <c r="AU64" s="326" t="str">
        <f ca="1">IF(ISBLANK($B64),"",OFFSET(Measure_List!$A$2,$AV64,AU$5))</f>
        <v/>
      </c>
      <c r="AV64" s="283" t="str">
        <f>IF(ISBLANK($B64),"",MATCH($B64,Measure_List!$A$2:$A$4637,FALSE)-1)</f>
        <v/>
      </c>
      <c r="AW64" s="470" t="str">
        <f>IF(ISBLANK(B64),"",IF(ISERROR(MATCH($B64,Measure_List!$A$3:$A$4629,FALSE)),"Error",""))</f>
        <v/>
      </c>
      <c r="AX64" s="476" t="str">
        <f>IF(ISBLANK($B64),"",IF(AO64&lt;&gt;'Project Information'!$D$21,"Error",""))</f>
        <v/>
      </c>
      <c r="AY64" s="473" t="str">
        <f>IF(ISBLANK($B64),"",IF(AS64&lt;&gt;IF('Project Information'!$D$25="","",IF('Project Information'!$D$25="Retrofit","R","L")),"Error",""))</f>
        <v/>
      </c>
    </row>
    <row r="65" spans="1:51" ht="15.75" thickBot="1">
      <c r="A65" s="392" t="str">
        <f ca="1" t="shared" si="5"/>
        <v/>
      </c>
      <c r="B65" s="657"/>
      <c r="C65" s="215"/>
      <c r="D65" s="209"/>
      <c r="E65" s="209"/>
      <c r="F65" s="662"/>
      <c r="G65" s="662"/>
      <c r="H65" s="209"/>
      <c r="I65" s="209"/>
      <c r="J65" s="209"/>
      <c r="K65" s="209"/>
      <c r="L65" s="320" t="str">
        <f>IF(ISBLANK($B65),"",Proposal!$D$155)</f>
        <v/>
      </c>
      <c r="M65" s="321" t="str">
        <f>IF(AND('Project Information'!$D$27&lt;&gt;"",B65&lt;&gt;""),'Project Information'!$D$27,"")</f>
        <v/>
      </c>
      <c r="N65" s="311" t="str">
        <f ca="1">IF(OR(ISBLANK($B65),ISBLANK(Proposal!$D$7)),"",OFFSET(Measure_List!$I$2,MATCH($B65,Measure_List!$A$3:$A$4629,FALSE),IF(ISBLANK(Proposal!$C$204),MATCH(Proposal!$D$7,Measure_List!$J$2:$BA$2,1),MATCH(Proposal!$C$204,Measure_List!$J$2:$BA$2,1))))</f>
        <v/>
      </c>
      <c r="O65" s="312" t="str">
        <f t="shared" si="6"/>
        <v/>
      </c>
      <c r="P65" s="311" t="str">
        <f>IF(B65="","",IF(Proposal!$D$7&gt;0,N65*Q65,""))</f>
        <v/>
      </c>
      <c r="Q65" s="663" t="str">
        <f>IF(ISBLANK($B65),"",F65*'Drop Downs'!$P$1)</f>
        <v/>
      </c>
      <c r="R65" s="311" t="str">
        <f t="shared" si="12"/>
        <v/>
      </c>
      <c r="S65" s="311" t="str">
        <f>IF(ISBLANK($B65),"",(-1)*PV('Drop Downs'!$P$2,$AU65,$H65))</f>
        <v/>
      </c>
      <c r="T65" s="311" t="str">
        <f>IF(ISBLANK($B65),"",(-1)*PV('Drop Downs'!$P$2,$AU65,$J65))</f>
        <v/>
      </c>
      <c r="U65" s="311" t="str">
        <f t="shared" si="13"/>
        <v/>
      </c>
      <c r="V65" s="311" t="str">
        <f t="shared" si="14"/>
        <v/>
      </c>
      <c r="W65" s="311" t="str">
        <f ca="1" t="shared" si="7"/>
        <v/>
      </c>
      <c r="X65" s="322" t="e">
        <f ca="1">OFFSET(AvoidedCostTable!$A$1,Z65-1,AA65-1)</f>
        <v>#N/A</v>
      </c>
      <c r="Y65" s="315" t="str">
        <f t="shared" si="8"/>
        <v/>
      </c>
      <c r="Z65" s="323" t="e">
        <f ca="1">MATCH($AT65,AvoidedCostTable!$A$1:$A$405,FALSE)</f>
        <v>#N/A</v>
      </c>
      <c r="AA65" s="323" t="e">
        <f ca="1">MATCH(AU65&amp;AS65,AvoidedCostTable!$2:$2,FALSE)</f>
        <v>#N/A</v>
      </c>
      <c r="AB65" s="660" t="str">
        <f ca="1">IF(OR(ISBLANK($B65),ISBLANK('Completion Report'!$D$5)),"",IF('Project Information'!$D$2="Yes",'Measure Input'!N65,OFFSET(Measure_List!$I$2,MATCH($B65,Measure_List!$A$3:$A$4629,FALSE),MATCH('Completion Report'!$D$5,Measure_List!$J$2:$BA$2,1))))</f>
        <v/>
      </c>
      <c r="AC65" s="313" t="str">
        <f t="shared" si="9"/>
        <v/>
      </c>
      <c r="AD65" s="311" t="str">
        <f>IF(OR(ISBLANK('Completion Report'!$D$5),ISBLANK(B65)),"",AB65*AE65)</f>
        <v/>
      </c>
      <c r="AE65" s="313" t="str">
        <f>IF(ISBLANK($B65),"",G65*'Drop Downs'!$P$1)</f>
        <v/>
      </c>
      <c r="AF65" s="311" t="str">
        <f t="shared" si="10"/>
        <v/>
      </c>
      <c r="AG65" s="311" t="str">
        <f>IF(ISBLANK($B65),"",(-1)*PV('Drop Downs'!$P$2,$AU65,$I65))</f>
        <v/>
      </c>
      <c r="AH65" s="311" t="str">
        <f>IF(ISBLANK($B65),"",(-1)*PV('Drop Downs'!$P$2,AU65,$K65))</f>
        <v/>
      </c>
      <c r="AI65" s="311" t="str">
        <f t="shared" si="15"/>
        <v/>
      </c>
      <c r="AJ65" s="311" t="str">
        <f t="shared" si="16"/>
        <v/>
      </c>
      <c r="AK65" s="311" t="str">
        <f ca="1" t="shared" si="11"/>
        <v/>
      </c>
      <c r="AL65" s="322" t="e">
        <f ca="1">OFFSET(AvoidedCostTable!$A$1,AM65-1,AN65-1)</f>
        <v>#N/A</v>
      </c>
      <c r="AM65" s="323" t="e">
        <f ca="1">MATCH($AT65,AvoidedCostTable!$A$1:$A$405,FALSE)</f>
        <v>#N/A</v>
      </c>
      <c r="AN65" s="324" t="e">
        <f ca="1">MATCH(AU65&amp;AS65,AvoidedCostTable!$2:$2,FALSE)</f>
        <v>#N/A</v>
      </c>
      <c r="AO65" s="325" t="str">
        <f ca="1">IF(ISBLANK($B65),"",OFFSET(Measure_List!$A$2,$AV65,AO$5))</f>
        <v/>
      </c>
      <c r="AP65" s="326" t="str">
        <f ca="1">IF(ISBLANK($B65),"",OFFSET(Measure_List!$A$2,$AV65,AP$5))</f>
        <v/>
      </c>
      <c r="AQ65" s="326" t="str">
        <f ca="1">IF(ISBLANK($B65),"",OFFSET(Measure_List!$A$2,$AV65,AQ$5))</f>
        <v/>
      </c>
      <c r="AR65" s="326" t="str">
        <f ca="1">IF(ISBLANK($B65),"",OFFSET(Measure_List!$A$2,$AV65,AR$5))</f>
        <v/>
      </c>
      <c r="AS65" s="326" t="str">
        <f ca="1">IF(ISBLANK($B65),"",OFFSET(Measure_List!$A$2,$AV65,AS$5))</f>
        <v/>
      </c>
      <c r="AT65" s="326" t="str">
        <f ca="1">IF(ISBLANK($B65),"",OFFSET(Measure_List!$A$2,$AV65,AT$5))</f>
        <v/>
      </c>
      <c r="AU65" s="326" t="str">
        <f ca="1">IF(ISBLANK($B65),"",OFFSET(Measure_List!$A$2,$AV65,AU$5))</f>
        <v/>
      </c>
      <c r="AV65" s="283" t="str">
        <f>IF(ISBLANK($B65),"",MATCH($B65,Measure_List!$A$2:$A$4637,FALSE)-1)</f>
        <v/>
      </c>
      <c r="AW65" s="470" t="str">
        <f>IF(ISBLANK(B65),"",IF(ISERROR(MATCH($B65,Measure_List!$A$3:$A$4629,FALSE)),"Error",""))</f>
        <v/>
      </c>
      <c r="AX65" s="476" t="str">
        <f>IF(ISBLANK($B65),"",IF(AO65&lt;&gt;'Project Information'!$D$21,"Error",""))</f>
        <v/>
      </c>
      <c r="AY65" s="473" t="str">
        <f>IF(ISBLANK($B65),"",IF(AS65&lt;&gt;IF('Project Information'!$D$25="","",IF('Project Information'!$D$25="Retrofit","R","L")),"Error",""))</f>
        <v/>
      </c>
    </row>
    <row r="66" spans="1:51" ht="15.75" thickBot="1">
      <c r="A66" s="392" t="str">
        <f ca="1" t="shared" si="5"/>
        <v/>
      </c>
      <c r="B66" s="657"/>
      <c r="C66" s="215"/>
      <c r="D66" s="209"/>
      <c r="E66" s="209"/>
      <c r="F66" s="662"/>
      <c r="G66" s="662"/>
      <c r="H66" s="209"/>
      <c r="I66" s="209"/>
      <c r="J66" s="209"/>
      <c r="K66" s="209"/>
      <c r="L66" s="320" t="str">
        <f>IF(ISBLANK($B66),"",Proposal!$D$155)</f>
        <v/>
      </c>
      <c r="M66" s="321" t="str">
        <f>IF(AND('Project Information'!$D$27&lt;&gt;"",B66&lt;&gt;""),'Project Information'!$D$27,"")</f>
        <v/>
      </c>
      <c r="N66" s="311" t="str">
        <f ca="1">IF(OR(ISBLANK($B66),ISBLANK(Proposal!$D$7)),"",OFFSET(Measure_List!$I$2,MATCH($B66,Measure_List!$A$3:$A$4629,FALSE),IF(ISBLANK(Proposal!$C$204),MATCH(Proposal!$D$7,Measure_List!$J$2:$BA$2,1),MATCH(Proposal!$C$204,Measure_List!$J$2:$BA$2,1))))</f>
        <v/>
      </c>
      <c r="O66" s="312" t="str">
        <f t="shared" si="6"/>
        <v/>
      </c>
      <c r="P66" s="311" t="str">
        <f>IF(B66="","",IF(Proposal!$D$7&gt;0,N66*Q66,""))</f>
        <v/>
      </c>
      <c r="Q66" s="663" t="str">
        <f>IF(ISBLANK($B66),"",F66*'Drop Downs'!$P$1)</f>
        <v/>
      </c>
      <c r="R66" s="311" t="str">
        <f t="shared" si="12"/>
        <v/>
      </c>
      <c r="S66" s="311" t="str">
        <f>IF(ISBLANK($B66),"",(-1)*PV('Drop Downs'!$P$2,$AU66,$H66))</f>
        <v/>
      </c>
      <c r="T66" s="311" t="str">
        <f>IF(ISBLANK($B66),"",(-1)*PV('Drop Downs'!$P$2,$AU66,$J66))</f>
        <v/>
      </c>
      <c r="U66" s="311" t="str">
        <f t="shared" si="13"/>
        <v/>
      </c>
      <c r="V66" s="311" t="str">
        <f t="shared" si="14"/>
        <v/>
      </c>
      <c r="W66" s="311" t="str">
        <f ca="1" t="shared" si="7"/>
        <v/>
      </c>
      <c r="X66" s="322" t="e">
        <f ca="1">OFFSET(AvoidedCostTable!$A$1,Z66-1,AA66-1)</f>
        <v>#N/A</v>
      </c>
      <c r="Y66" s="315" t="str">
        <f t="shared" si="8"/>
        <v/>
      </c>
      <c r="Z66" s="323" t="e">
        <f ca="1">MATCH($AT66,AvoidedCostTable!$A$1:$A$405,FALSE)</f>
        <v>#N/A</v>
      </c>
      <c r="AA66" s="323" t="e">
        <f ca="1">MATCH(AU66&amp;AS66,AvoidedCostTable!$2:$2,FALSE)</f>
        <v>#N/A</v>
      </c>
      <c r="AB66" s="660" t="str">
        <f ca="1">IF(OR(ISBLANK($B66),ISBLANK('Completion Report'!$D$5)),"",IF('Project Information'!$D$2="Yes",'Measure Input'!N66,OFFSET(Measure_List!$I$2,MATCH($B66,Measure_List!$A$3:$A$4629,FALSE),MATCH('Completion Report'!$D$5,Measure_List!$J$2:$BA$2,1))))</f>
        <v/>
      </c>
      <c r="AC66" s="313" t="str">
        <f t="shared" si="9"/>
        <v/>
      </c>
      <c r="AD66" s="311" t="str">
        <f>IF(OR(ISBLANK('Completion Report'!$D$5),ISBLANK(B66)),"",AB66*AE66)</f>
        <v/>
      </c>
      <c r="AE66" s="313" t="str">
        <f>IF(ISBLANK($B66),"",G66*'Drop Downs'!$P$1)</f>
        <v/>
      </c>
      <c r="AF66" s="311" t="str">
        <f t="shared" si="10"/>
        <v/>
      </c>
      <c r="AG66" s="311" t="str">
        <f>IF(ISBLANK($B66),"",(-1)*PV('Drop Downs'!$P$2,$AU66,$I66))</f>
        <v/>
      </c>
      <c r="AH66" s="311" t="str">
        <f>IF(ISBLANK($B66),"",(-1)*PV('Drop Downs'!$P$2,AU66,$K66))</f>
        <v/>
      </c>
      <c r="AI66" s="311" t="str">
        <f t="shared" si="15"/>
        <v/>
      </c>
      <c r="AJ66" s="311" t="str">
        <f t="shared" si="16"/>
        <v/>
      </c>
      <c r="AK66" s="311" t="str">
        <f ca="1" t="shared" si="11"/>
        <v/>
      </c>
      <c r="AL66" s="322" t="e">
        <f ca="1">OFFSET(AvoidedCostTable!$A$1,AM66-1,AN66-1)</f>
        <v>#N/A</v>
      </c>
      <c r="AM66" s="323" t="e">
        <f ca="1">MATCH($AT66,AvoidedCostTable!$A$1:$A$405,FALSE)</f>
        <v>#N/A</v>
      </c>
      <c r="AN66" s="324" t="e">
        <f ca="1">MATCH(AU66&amp;AS66,AvoidedCostTable!$2:$2,FALSE)</f>
        <v>#N/A</v>
      </c>
      <c r="AO66" s="325" t="str">
        <f ca="1">IF(ISBLANK($B66),"",OFFSET(Measure_List!$A$2,$AV66,AO$5))</f>
        <v/>
      </c>
      <c r="AP66" s="326" t="str">
        <f ca="1">IF(ISBLANK($B66),"",OFFSET(Measure_List!$A$2,$AV66,AP$5))</f>
        <v/>
      </c>
      <c r="AQ66" s="326" t="str">
        <f ca="1">IF(ISBLANK($B66),"",OFFSET(Measure_List!$A$2,$AV66,AQ$5))</f>
        <v/>
      </c>
      <c r="AR66" s="326" t="str">
        <f ca="1">IF(ISBLANK($B66),"",OFFSET(Measure_List!$A$2,$AV66,AR$5))</f>
        <v/>
      </c>
      <c r="AS66" s="326" t="str">
        <f ca="1">IF(ISBLANK($B66),"",OFFSET(Measure_List!$A$2,$AV66,AS$5))</f>
        <v/>
      </c>
      <c r="AT66" s="326" t="str">
        <f ca="1">IF(ISBLANK($B66),"",OFFSET(Measure_List!$A$2,$AV66,AT$5))</f>
        <v/>
      </c>
      <c r="AU66" s="326" t="str">
        <f ca="1">IF(ISBLANK($B66),"",OFFSET(Measure_List!$A$2,$AV66,AU$5))</f>
        <v/>
      </c>
      <c r="AV66" s="283" t="str">
        <f>IF(ISBLANK($B66),"",MATCH($B66,Measure_List!$A$2:$A$4637,FALSE)-1)</f>
        <v/>
      </c>
      <c r="AW66" s="470" t="str">
        <f>IF(ISBLANK(B66),"",IF(ISERROR(MATCH($B66,Measure_List!$A$3:$A$4629,FALSE)),"Error",""))</f>
        <v/>
      </c>
      <c r="AX66" s="476" t="str">
        <f>IF(ISBLANK($B66),"",IF(AO66&lt;&gt;'Project Information'!$D$21,"Error",""))</f>
        <v/>
      </c>
      <c r="AY66" s="473" t="str">
        <f>IF(ISBLANK($B66),"",IF(AS66&lt;&gt;IF('Project Information'!$D$25="","",IF('Project Information'!$D$25="Retrofit","R","L")),"Error",""))</f>
        <v/>
      </c>
    </row>
    <row r="67" spans="1:51" ht="15.75" thickBot="1">
      <c r="A67" s="392" t="str">
        <f ca="1" t="shared" si="5"/>
        <v/>
      </c>
      <c r="B67" s="657"/>
      <c r="C67" s="215"/>
      <c r="D67" s="209"/>
      <c r="E67" s="209"/>
      <c r="F67" s="662"/>
      <c r="G67" s="662"/>
      <c r="H67" s="209"/>
      <c r="I67" s="209"/>
      <c r="J67" s="209"/>
      <c r="K67" s="209"/>
      <c r="L67" s="320" t="str">
        <f>IF(ISBLANK($B67),"",Proposal!$D$155)</f>
        <v/>
      </c>
      <c r="M67" s="321" t="str">
        <f>IF(AND('Project Information'!$D$27&lt;&gt;"",B67&lt;&gt;""),'Project Information'!$D$27,"")</f>
        <v/>
      </c>
      <c r="N67" s="311" t="str">
        <f ca="1">IF(OR(ISBLANK($B67),ISBLANK(Proposal!$D$7)),"",OFFSET(Measure_List!$I$2,MATCH($B67,Measure_List!$A$3:$A$4629,FALSE),IF(ISBLANK(Proposal!$C$204),MATCH(Proposal!$D$7,Measure_List!$J$2:$BA$2,1),MATCH(Proposal!$C$204,Measure_List!$J$2:$BA$2,1))))</f>
        <v/>
      </c>
      <c r="O67" s="312" t="str">
        <f t="shared" si="6"/>
        <v/>
      </c>
      <c r="P67" s="311" t="str">
        <f>IF(B67="","",IF(Proposal!$D$7&gt;0,N67*Q67,""))</f>
        <v/>
      </c>
      <c r="Q67" s="663" t="str">
        <f>IF(ISBLANK($B67),"",F67*'Drop Downs'!$P$1)</f>
        <v/>
      </c>
      <c r="R67" s="311" t="str">
        <f t="shared" si="12"/>
        <v/>
      </c>
      <c r="S67" s="311" t="str">
        <f>IF(ISBLANK($B67),"",(-1)*PV('Drop Downs'!$P$2,$AU67,$H67))</f>
        <v/>
      </c>
      <c r="T67" s="311" t="str">
        <f>IF(ISBLANK($B67),"",(-1)*PV('Drop Downs'!$P$2,$AU67,$J67))</f>
        <v/>
      </c>
      <c r="U67" s="311" t="str">
        <f t="shared" si="13"/>
        <v/>
      </c>
      <c r="V67" s="311" t="str">
        <f t="shared" si="14"/>
        <v/>
      </c>
      <c r="W67" s="311" t="str">
        <f ca="1" t="shared" si="7"/>
        <v/>
      </c>
      <c r="X67" s="322" t="e">
        <f ca="1">OFFSET(AvoidedCostTable!$A$1,Z67-1,AA67-1)</f>
        <v>#N/A</v>
      </c>
      <c r="Y67" s="315" t="str">
        <f t="shared" si="8"/>
        <v/>
      </c>
      <c r="Z67" s="323" t="e">
        <f ca="1">MATCH($AT67,AvoidedCostTable!$A$1:$A$405,FALSE)</f>
        <v>#N/A</v>
      </c>
      <c r="AA67" s="323" t="e">
        <f ca="1">MATCH(AU67&amp;AS67,AvoidedCostTable!$2:$2,FALSE)</f>
        <v>#N/A</v>
      </c>
      <c r="AB67" s="660" t="str">
        <f ca="1">IF(OR(ISBLANK($B67),ISBLANK('Completion Report'!$D$5)),"",IF('Project Information'!$D$2="Yes",'Measure Input'!N67,OFFSET(Measure_List!$I$2,MATCH($B67,Measure_List!$A$3:$A$4629,FALSE),MATCH('Completion Report'!$D$5,Measure_List!$J$2:$BA$2,1))))</f>
        <v/>
      </c>
      <c r="AC67" s="313" t="str">
        <f t="shared" si="9"/>
        <v/>
      </c>
      <c r="AD67" s="311" t="str">
        <f>IF(OR(ISBLANK('Completion Report'!$D$5),ISBLANK(B67)),"",AB67*AE67)</f>
        <v/>
      </c>
      <c r="AE67" s="313" t="str">
        <f>IF(ISBLANK($B67),"",G67*'Drop Downs'!$P$1)</f>
        <v/>
      </c>
      <c r="AF67" s="311" t="str">
        <f t="shared" si="10"/>
        <v/>
      </c>
      <c r="AG67" s="311" t="str">
        <f>IF(ISBLANK($B67),"",(-1)*PV('Drop Downs'!$P$2,$AU67,$I67))</f>
        <v/>
      </c>
      <c r="AH67" s="311" t="str">
        <f>IF(ISBLANK($B67),"",(-1)*PV('Drop Downs'!$P$2,AU67,$K67))</f>
        <v/>
      </c>
      <c r="AI67" s="311" t="str">
        <f t="shared" si="15"/>
        <v/>
      </c>
      <c r="AJ67" s="311" t="str">
        <f t="shared" si="16"/>
        <v/>
      </c>
      <c r="AK67" s="311" t="str">
        <f ca="1" t="shared" si="11"/>
        <v/>
      </c>
      <c r="AL67" s="322" t="e">
        <f ca="1">OFFSET(AvoidedCostTable!$A$1,AM67-1,AN67-1)</f>
        <v>#N/A</v>
      </c>
      <c r="AM67" s="323" t="e">
        <f ca="1">MATCH($AT67,AvoidedCostTable!$A$1:$A$405,FALSE)</f>
        <v>#N/A</v>
      </c>
      <c r="AN67" s="324" t="e">
        <f ca="1">MATCH(AU67&amp;AS67,AvoidedCostTable!$2:$2,FALSE)</f>
        <v>#N/A</v>
      </c>
      <c r="AO67" s="325" t="str">
        <f ca="1">IF(ISBLANK($B67),"",OFFSET(Measure_List!$A$2,$AV67,AO$5))</f>
        <v/>
      </c>
      <c r="AP67" s="326" t="str">
        <f ca="1">IF(ISBLANK($B67),"",OFFSET(Measure_List!$A$2,$AV67,AP$5))</f>
        <v/>
      </c>
      <c r="AQ67" s="326" t="str">
        <f ca="1">IF(ISBLANK($B67),"",OFFSET(Measure_List!$A$2,$AV67,AQ$5))</f>
        <v/>
      </c>
      <c r="AR67" s="326" t="str">
        <f ca="1">IF(ISBLANK($B67),"",OFFSET(Measure_List!$A$2,$AV67,AR$5))</f>
        <v/>
      </c>
      <c r="AS67" s="326" t="str">
        <f ca="1">IF(ISBLANK($B67),"",OFFSET(Measure_List!$A$2,$AV67,AS$5))</f>
        <v/>
      </c>
      <c r="AT67" s="326" t="str">
        <f ca="1">IF(ISBLANK($B67),"",OFFSET(Measure_List!$A$2,$AV67,AT$5))</f>
        <v/>
      </c>
      <c r="AU67" s="326" t="str">
        <f ca="1">IF(ISBLANK($B67),"",OFFSET(Measure_List!$A$2,$AV67,AU$5))</f>
        <v/>
      </c>
      <c r="AV67" s="283" t="str">
        <f>IF(ISBLANK($B67),"",MATCH($B67,Measure_List!$A$2:$A$4637,FALSE)-1)</f>
        <v/>
      </c>
      <c r="AW67" s="470" t="str">
        <f>IF(ISBLANK(B67),"",IF(ISERROR(MATCH($B67,Measure_List!$A$3:$A$4629,FALSE)),"Error",""))</f>
        <v/>
      </c>
      <c r="AX67" s="476" t="str">
        <f>IF(ISBLANK($B67),"",IF(AO67&lt;&gt;'Project Information'!$D$21,"Error",""))</f>
        <v/>
      </c>
      <c r="AY67" s="473" t="str">
        <f>IF(ISBLANK($B67),"",IF(AS67&lt;&gt;IF('Project Information'!$D$25="","",IF('Project Information'!$D$25="Retrofit","R","L")),"Error",""))</f>
        <v/>
      </c>
    </row>
    <row r="68" spans="1:51" ht="15.75" thickBot="1">
      <c r="A68" s="392" t="str">
        <f ca="1" t="shared" si="5"/>
        <v/>
      </c>
      <c r="B68" s="657"/>
      <c r="C68" s="215"/>
      <c r="D68" s="209"/>
      <c r="E68" s="209"/>
      <c r="F68" s="662"/>
      <c r="G68" s="662"/>
      <c r="H68" s="209"/>
      <c r="I68" s="209"/>
      <c r="J68" s="209"/>
      <c r="K68" s="209"/>
      <c r="L68" s="320" t="str">
        <f>IF(ISBLANK($B68),"",Proposal!$D$155)</f>
        <v/>
      </c>
      <c r="M68" s="321" t="str">
        <f>IF(AND('Project Information'!$D$27&lt;&gt;"",B68&lt;&gt;""),'Project Information'!$D$27,"")</f>
        <v/>
      </c>
      <c r="N68" s="311" t="str">
        <f ca="1">IF(OR(ISBLANK($B68),ISBLANK(Proposal!$D$7)),"",OFFSET(Measure_List!$I$2,MATCH($B68,Measure_List!$A$3:$A$4629,FALSE),IF(ISBLANK(Proposal!$C$204),MATCH(Proposal!$D$7,Measure_List!$J$2:$BA$2,1),MATCH(Proposal!$C$204,Measure_List!$J$2:$BA$2,1))))</f>
        <v/>
      </c>
      <c r="O68" s="312" t="str">
        <f t="shared" si="6"/>
        <v/>
      </c>
      <c r="P68" s="311" t="str">
        <f>IF(B68="","",IF(Proposal!$D$7&gt;0,N68*Q68,""))</f>
        <v/>
      </c>
      <c r="Q68" s="663" t="str">
        <f>IF(ISBLANK($B68),"",F68*'Drop Downs'!$P$1)</f>
        <v/>
      </c>
      <c r="R68" s="311" t="str">
        <f t="shared" si="12"/>
        <v/>
      </c>
      <c r="S68" s="311" t="str">
        <f>IF(ISBLANK($B68),"",(-1)*PV('Drop Downs'!$P$2,$AU68,$H68))</f>
        <v/>
      </c>
      <c r="T68" s="311" t="str">
        <f>IF(ISBLANK($B68),"",(-1)*PV('Drop Downs'!$P$2,$AU68,$J68))</f>
        <v/>
      </c>
      <c r="U68" s="311" t="str">
        <f t="shared" si="13"/>
        <v/>
      </c>
      <c r="V68" s="311" t="str">
        <f t="shared" si="14"/>
        <v/>
      </c>
      <c r="W68" s="311" t="str">
        <f ca="1" t="shared" si="7"/>
        <v/>
      </c>
      <c r="X68" s="322" t="e">
        <f ca="1">OFFSET(AvoidedCostTable!$A$1,Z68-1,AA68-1)</f>
        <v>#N/A</v>
      </c>
      <c r="Y68" s="315" t="str">
        <f t="shared" si="8"/>
        <v/>
      </c>
      <c r="Z68" s="323" t="e">
        <f ca="1">MATCH($AT68,AvoidedCostTable!$A$1:$A$405,FALSE)</f>
        <v>#N/A</v>
      </c>
      <c r="AA68" s="323" t="e">
        <f ca="1">MATCH(AU68&amp;AS68,AvoidedCostTable!$2:$2,FALSE)</f>
        <v>#N/A</v>
      </c>
      <c r="AB68" s="660" t="str">
        <f ca="1">IF(OR(ISBLANK($B68),ISBLANK('Completion Report'!$D$5)),"",IF('Project Information'!$D$2="Yes",'Measure Input'!N68,OFFSET(Measure_List!$I$2,MATCH($B68,Measure_List!$A$3:$A$4629,FALSE),MATCH('Completion Report'!$D$5,Measure_List!$J$2:$BA$2,1))))</f>
        <v/>
      </c>
      <c r="AC68" s="313" t="str">
        <f t="shared" si="9"/>
        <v/>
      </c>
      <c r="AD68" s="311" t="str">
        <f>IF(OR(ISBLANK('Completion Report'!$D$5),ISBLANK(B68)),"",AB68*AE68)</f>
        <v/>
      </c>
      <c r="AE68" s="313" t="str">
        <f>IF(ISBLANK($B68),"",G68*'Drop Downs'!$P$1)</f>
        <v/>
      </c>
      <c r="AF68" s="311" t="str">
        <f t="shared" si="10"/>
        <v/>
      </c>
      <c r="AG68" s="311" t="str">
        <f>IF(ISBLANK($B68),"",(-1)*PV('Drop Downs'!$P$2,$AU68,$I68))</f>
        <v/>
      </c>
      <c r="AH68" s="311" t="str">
        <f>IF(ISBLANK($B68),"",(-1)*PV('Drop Downs'!$P$2,AU68,$K68))</f>
        <v/>
      </c>
      <c r="AI68" s="311" t="str">
        <f t="shared" si="15"/>
        <v/>
      </c>
      <c r="AJ68" s="311" t="str">
        <f t="shared" si="16"/>
        <v/>
      </c>
      <c r="AK68" s="311" t="str">
        <f ca="1" t="shared" si="11"/>
        <v/>
      </c>
      <c r="AL68" s="322" t="e">
        <f ca="1">OFFSET(AvoidedCostTable!$A$1,AM68-1,AN68-1)</f>
        <v>#N/A</v>
      </c>
      <c r="AM68" s="323" t="e">
        <f ca="1">MATCH($AT68,AvoidedCostTable!$A$1:$A$405,FALSE)</f>
        <v>#N/A</v>
      </c>
      <c r="AN68" s="324" t="e">
        <f ca="1">MATCH(AU68&amp;AS68,AvoidedCostTable!$2:$2,FALSE)</f>
        <v>#N/A</v>
      </c>
      <c r="AO68" s="325" t="str">
        <f ca="1">IF(ISBLANK($B68),"",OFFSET(Measure_List!$A$2,$AV68,AO$5))</f>
        <v/>
      </c>
      <c r="AP68" s="326" t="str">
        <f ca="1">IF(ISBLANK($B68),"",OFFSET(Measure_List!$A$2,$AV68,AP$5))</f>
        <v/>
      </c>
      <c r="AQ68" s="326" t="str">
        <f ca="1">IF(ISBLANK($B68),"",OFFSET(Measure_List!$A$2,$AV68,AQ$5))</f>
        <v/>
      </c>
      <c r="AR68" s="326" t="str">
        <f ca="1">IF(ISBLANK($B68),"",OFFSET(Measure_List!$A$2,$AV68,AR$5))</f>
        <v/>
      </c>
      <c r="AS68" s="326" t="str">
        <f ca="1">IF(ISBLANK($B68),"",OFFSET(Measure_List!$A$2,$AV68,AS$5))</f>
        <v/>
      </c>
      <c r="AT68" s="326" t="str">
        <f ca="1">IF(ISBLANK($B68),"",OFFSET(Measure_List!$A$2,$AV68,AT$5))</f>
        <v/>
      </c>
      <c r="AU68" s="326" t="str">
        <f ca="1">IF(ISBLANK($B68),"",OFFSET(Measure_List!$A$2,$AV68,AU$5))</f>
        <v/>
      </c>
      <c r="AV68" s="283" t="str">
        <f>IF(ISBLANK($B68),"",MATCH($B68,Measure_List!$A$2:$A$4637,FALSE)-1)</f>
        <v/>
      </c>
      <c r="AW68" s="470" t="str">
        <f>IF(ISBLANK(B68),"",IF(ISERROR(MATCH($B68,Measure_List!$A$3:$A$4629,FALSE)),"Error",""))</f>
        <v/>
      </c>
      <c r="AX68" s="476" t="str">
        <f>IF(ISBLANK($B68),"",IF(AO68&lt;&gt;'Project Information'!$D$21,"Error",""))</f>
        <v/>
      </c>
      <c r="AY68" s="473" t="str">
        <f>IF(ISBLANK($B68),"",IF(AS68&lt;&gt;IF('Project Information'!$D$25="","",IF('Project Information'!$D$25="Retrofit","R","L")),"Error",""))</f>
        <v/>
      </c>
    </row>
    <row r="69" spans="1:51" ht="15.75" thickBot="1">
      <c r="A69" s="392" t="str">
        <f ca="1" t="shared" si="5"/>
        <v/>
      </c>
      <c r="B69" s="657"/>
      <c r="C69" s="215"/>
      <c r="D69" s="209"/>
      <c r="E69" s="209"/>
      <c r="F69" s="662"/>
      <c r="G69" s="662"/>
      <c r="H69" s="209"/>
      <c r="I69" s="209"/>
      <c r="J69" s="209"/>
      <c r="K69" s="209"/>
      <c r="L69" s="320" t="str">
        <f>IF(ISBLANK($B69),"",Proposal!$D$155)</f>
        <v/>
      </c>
      <c r="M69" s="321" t="str">
        <f>IF(AND('Project Information'!$D$27&lt;&gt;"",B69&lt;&gt;""),'Project Information'!$D$27,"")</f>
        <v/>
      </c>
      <c r="N69" s="311" t="str">
        <f ca="1">IF(OR(ISBLANK($B69),ISBLANK(Proposal!$D$7)),"",OFFSET(Measure_List!$I$2,MATCH($B69,Measure_List!$A$3:$A$4629,FALSE),IF(ISBLANK(Proposal!$C$204),MATCH(Proposal!$D$7,Measure_List!$J$2:$BA$2,1),MATCH(Proposal!$C$204,Measure_List!$J$2:$BA$2,1))))</f>
        <v/>
      </c>
      <c r="O69" s="312" t="str">
        <f t="shared" si="6"/>
        <v/>
      </c>
      <c r="P69" s="311" t="str">
        <f>IF(B69="","",IF(Proposal!$D$7&gt;0,N69*Q69,""))</f>
        <v/>
      </c>
      <c r="Q69" s="663" t="str">
        <f>IF(ISBLANK($B69),"",F69*'Drop Downs'!$P$1)</f>
        <v/>
      </c>
      <c r="R69" s="311" t="str">
        <f t="shared" si="12"/>
        <v/>
      </c>
      <c r="S69" s="311" t="str">
        <f>IF(ISBLANK($B69),"",(-1)*PV('Drop Downs'!$P$2,$AU69,$H69))</f>
        <v/>
      </c>
      <c r="T69" s="311" t="str">
        <f>IF(ISBLANK($B69),"",(-1)*PV('Drop Downs'!$P$2,$AU69,$J69))</f>
        <v/>
      </c>
      <c r="U69" s="311" t="str">
        <f t="shared" si="13"/>
        <v/>
      </c>
      <c r="V69" s="311" t="str">
        <f t="shared" si="14"/>
        <v/>
      </c>
      <c r="W69" s="311" t="str">
        <f ca="1" t="shared" si="7"/>
        <v/>
      </c>
      <c r="X69" s="322" t="e">
        <f ca="1">OFFSET(AvoidedCostTable!$A$1,Z69-1,AA69-1)</f>
        <v>#N/A</v>
      </c>
      <c r="Y69" s="315" t="str">
        <f t="shared" si="8"/>
        <v/>
      </c>
      <c r="Z69" s="323" t="e">
        <f ca="1">MATCH($AT69,AvoidedCostTable!$A$1:$A$405,FALSE)</f>
        <v>#N/A</v>
      </c>
      <c r="AA69" s="323" t="e">
        <f ca="1">MATCH(AU69&amp;AS69,AvoidedCostTable!$2:$2,FALSE)</f>
        <v>#N/A</v>
      </c>
      <c r="AB69" s="660" t="str">
        <f ca="1">IF(OR(ISBLANK($B69),ISBLANK('Completion Report'!$D$5)),"",IF('Project Information'!$D$2="Yes",'Measure Input'!N69,OFFSET(Measure_List!$I$2,MATCH($B69,Measure_List!$A$3:$A$4629,FALSE),MATCH('Completion Report'!$D$5,Measure_List!$J$2:$BA$2,1))))</f>
        <v/>
      </c>
      <c r="AC69" s="313" t="str">
        <f t="shared" si="9"/>
        <v/>
      </c>
      <c r="AD69" s="311" t="str">
        <f>IF(OR(ISBLANK('Completion Report'!$D$5),ISBLANK(B69)),"",AB69*AE69)</f>
        <v/>
      </c>
      <c r="AE69" s="313" t="str">
        <f>IF(ISBLANK($B69),"",G69*'Drop Downs'!$P$1)</f>
        <v/>
      </c>
      <c r="AF69" s="311" t="str">
        <f t="shared" si="10"/>
        <v/>
      </c>
      <c r="AG69" s="311" t="str">
        <f>IF(ISBLANK($B69),"",(-1)*PV('Drop Downs'!$P$2,$AU69,$I69))</f>
        <v/>
      </c>
      <c r="AH69" s="311" t="str">
        <f>IF(ISBLANK($B69),"",(-1)*PV('Drop Downs'!$P$2,AU69,$K69))</f>
        <v/>
      </c>
      <c r="AI69" s="311" t="str">
        <f t="shared" si="15"/>
        <v/>
      </c>
      <c r="AJ69" s="311" t="str">
        <f t="shared" si="16"/>
        <v/>
      </c>
      <c r="AK69" s="311" t="str">
        <f ca="1" t="shared" si="11"/>
        <v/>
      </c>
      <c r="AL69" s="322" t="e">
        <f ca="1">OFFSET(AvoidedCostTable!$A$1,AM69-1,AN69-1)</f>
        <v>#N/A</v>
      </c>
      <c r="AM69" s="323" t="e">
        <f ca="1">MATCH($AT69,AvoidedCostTable!$A$1:$A$405,FALSE)</f>
        <v>#N/A</v>
      </c>
      <c r="AN69" s="324" t="e">
        <f ca="1">MATCH(AU69&amp;AS69,AvoidedCostTable!$2:$2,FALSE)</f>
        <v>#N/A</v>
      </c>
      <c r="AO69" s="325" t="str">
        <f ca="1">IF(ISBLANK($B69),"",OFFSET(Measure_List!$A$2,$AV69,AO$5))</f>
        <v/>
      </c>
      <c r="AP69" s="326" t="str">
        <f ca="1">IF(ISBLANK($B69),"",OFFSET(Measure_List!$A$2,$AV69,AP$5))</f>
        <v/>
      </c>
      <c r="AQ69" s="326" t="str">
        <f ca="1">IF(ISBLANK($B69),"",OFFSET(Measure_List!$A$2,$AV69,AQ$5))</f>
        <v/>
      </c>
      <c r="AR69" s="326" t="str">
        <f ca="1">IF(ISBLANK($B69),"",OFFSET(Measure_List!$A$2,$AV69,AR$5))</f>
        <v/>
      </c>
      <c r="AS69" s="326" t="str">
        <f ca="1">IF(ISBLANK($B69),"",OFFSET(Measure_List!$A$2,$AV69,AS$5))</f>
        <v/>
      </c>
      <c r="AT69" s="326" t="str">
        <f ca="1">IF(ISBLANK($B69),"",OFFSET(Measure_List!$A$2,$AV69,AT$5))</f>
        <v/>
      </c>
      <c r="AU69" s="326" t="str">
        <f ca="1">IF(ISBLANK($B69),"",OFFSET(Measure_List!$A$2,$AV69,AU$5))</f>
        <v/>
      </c>
      <c r="AV69" s="283" t="str">
        <f>IF(ISBLANK($B69),"",MATCH($B69,Measure_List!$A$2:$A$4637,FALSE)-1)</f>
        <v/>
      </c>
      <c r="AW69" s="470" t="str">
        <f>IF(ISBLANK(B69),"",IF(ISERROR(MATCH($B69,Measure_List!$A$3:$A$4629,FALSE)),"Error",""))</f>
        <v/>
      </c>
      <c r="AX69" s="476" t="str">
        <f>IF(ISBLANK($B69),"",IF(AO69&lt;&gt;'Project Information'!$D$21,"Error",""))</f>
        <v/>
      </c>
      <c r="AY69" s="473" t="str">
        <f>IF(ISBLANK($B69),"",IF(AS69&lt;&gt;IF('Project Information'!$D$25="","",IF('Project Information'!$D$25="Retrofit","R","L")),"Error",""))</f>
        <v/>
      </c>
    </row>
    <row r="70" spans="1:51" ht="15.75" thickBot="1">
      <c r="A70" s="392" t="str">
        <f ca="1" t="shared" si="5"/>
        <v/>
      </c>
      <c r="B70" s="657"/>
      <c r="C70" s="215"/>
      <c r="D70" s="209"/>
      <c r="E70" s="209"/>
      <c r="F70" s="662"/>
      <c r="G70" s="662"/>
      <c r="H70" s="209"/>
      <c r="I70" s="209"/>
      <c r="J70" s="209"/>
      <c r="K70" s="209"/>
      <c r="L70" s="320" t="str">
        <f>IF(ISBLANK($B70),"",Proposal!$D$155)</f>
        <v/>
      </c>
      <c r="M70" s="321" t="str">
        <f>IF(AND('Project Information'!$D$27&lt;&gt;"",B70&lt;&gt;""),'Project Information'!$D$27,"")</f>
        <v/>
      </c>
      <c r="N70" s="311" t="str">
        <f ca="1">IF(OR(ISBLANK($B70),ISBLANK(Proposal!$D$7)),"",OFFSET(Measure_List!$I$2,MATCH($B70,Measure_List!$A$3:$A$4629,FALSE),IF(ISBLANK(Proposal!$C$204),MATCH(Proposal!$D$7,Measure_List!$J$2:$BA$2,1),MATCH(Proposal!$C$204,Measure_List!$J$2:$BA$2,1))))</f>
        <v/>
      </c>
      <c r="O70" s="312" t="str">
        <f t="shared" si="6"/>
        <v/>
      </c>
      <c r="P70" s="311" t="str">
        <f>IF(B70="","",IF(Proposal!$D$7&gt;0,N70*Q70,""))</f>
        <v/>
      </c>
      <c r="Q70" s="663" t="str">
        <f>IF(ISBLANK($B70),"",F70*'Drop Downs'!$P$1)</f>
        <v/>
      </c>
      <c r="R70" s="311" t="str">
        <f t="shared" si="12"/>
        <v/>
      </c>
      <c r="S70" s="311" t="str">
        <f>IF(ISBLANK($B70),"",(-1)*PV('Drop Downs'!$P$2,$AU70,$H70))</f>
        <v/>
      </c>
      <c r="T70" s="311" t="str">
        <f>IF(ISBLANK($B70),"",(-1)*PV('Drop Downs'!$P$2,$AU70,$J70))</f>
        <v/>
      </c>
      <c r="U70" s="311" t="str">
        <f t="shared" si="13"/>
        <v/>
      </c>
      <c r="V70" s="311" t="str">
        <f t="shared" si="14"/>
        <v/>
      </c>
      <c r="W70" s="311" t="str">
        <f ca="1" t="shared" si="7"/>
        <v/>
      </c>
      <c r="X70" s="322" t="e">
        <f ca="1">OFFSET(AvoidedCostTable!$A$1,Z70-1,AA70-1)</f>
        <v>#N/A</v>
      </c>
      <c r="Y70" s="315" t="str">
        <f t="shared" si="8"/>
        <v/>
      </c>
      <c r="Z70" s="323" t="e">
        <f ca="1">MATCH($AT70,AvoidedCostTable!$A$1:$A$405,FALSE)</f>
        <v>#N/A</v>
      </c>
      <c r="AA70" s="323" t="e">
        <f ca="1">MATCH(AU70&amp;AS70,AvoidedCostTable!$2:$2,FALSE)</f>
        <v>#N/A</v>
      </c>
      <c r="AB70" s="660" t="str">
        <f ca="1">IF(OR(ISBLANK($B70),ISBLANK('Completion Report'!$D$5)),"",IF('Project Information'!$D$2="Yes",'Measure Input'!N70,OFFSET(Measure_List!$I$2,MATCH($B70,Measure_List!$A$3:$A$4629,FALSE),MATCH('Completion Report'!$D$5,Measure_List!$J$2:$BA$2,1))))</f>
        <v/>
      </c>
      <c r="AC70" s="313" t="str">
        <f t="shared" si="9"/>
        <v/>
      </c>
      <c r="AD70" s="311" t="str">
        <f>IF(OR(ISBLANK('Completion Report'!$D$5),ISBLANK(B70)),"",AB70*AE70)</f>
        <v/>
      </c>
      <c r="AE70" s="313" t="str">
        <f>IF(ISBLANK($B70),"",G70*'Drop Downs'!$P$1)</f>
        <v/>
      </c>
      <c r="AF70" s="311" t="str">
        <f t="shared" si="10"/>
        <v/>
      </c>
      <c r="AG70" s="311" t="str">
        <f>IF(ISBLANK($B70),"",(-1)*PV('Drop Downs'!$P$2,$AU70,$I70))</f>
        <v/>
      </c>
      <c r="AH70" s="311" t="str">
        <f>IF(ISBLANK($B70),"",(-1)*PV('Drop Downs'!$P$2,AU70,$K70))</f>
        <v/>
      </c>
      <c r="AI70" s="311" t="str">
        <f t="shared" si="15"/>
        <v/>
      </c>
      <c r="AJ70" s="311" t="str">
        <f t="shared" si="16"/>
        <v/>
      </c>
      <c r="AK70" s="311" t="str">
        <f ca="1" t="shared" si="11"/>
        <v/>
      </c>
      <c r="AL70" s="322" t="e">
        <f ca="1">OFFSET(AvoidedCostTable!$A$1,AM70-1,AN70-1)</f>
        <v>#N/A</v>
      </c>
      <c r="AM70" s="323" t="e">
        <f ca="1">MATCH($AT70,AvoidedCostTable!$A$1:$A$405,FALSE)</f>
        <v>#N/A</v>
      </c>
      <c r="AN70" s="324" t="e">
        <f ca="1">MATCH(AU70&amp;AS70,AvoidedCostTable!$2:$2,FALSE)</f>
        <v>#N/A</v>
      </c>
      <c r="AO70" s="325" t="str">
        <f ca="1">IF(ISBLANK($B70),"",OFFSET(Measure_List!$A$2,$AV70,AO$5))</f>
        <v/>
      </c>
      <c r="AP70" s="326" t="str">
        <f ca="1">IF(ISBLANK($B70),"",OFFSET(Measure_List!$A$2,$AV70,AP$5))</f>
        <v/>
      </c>
      <c r="AQ70" s="326" t="str">
        <f ca="1">IF(ISBLANK($B70),"",OFFSET(Measure_List!$A$2,$AV70,AQ$5))</f>
        <v/>
      </c>
      <c r="AR70" s="326" t="str">
        <f ca="1">IF(ISBLANK($B70),"",OFFSET(Measure_List!$A$2,$AV70,AR$5))</f>
        <v/>
      </c>
      <c r="AS70" s="326" t="str">
        <f ca="1">IF(ISBLANK($B70),"",OFFSET(Measure_List!$A$2,$AV70,AS$5))</f>
        <v/>
      </c>
      <c r="AT70" s="326" t="str">
        <f ca="1">IF(ISBLANK($B70),"",OFFSET(Measure_List!$A$2,$AV70,AT$5))</f>
        <v/>
      </c>
      <c r="AU70" s="326" t="str">
        <f ca="1">IF(ISBLANK($B70),"",OFFSET(Measure_List!$A$2,$AV70,AU$5))</f>
        <v/>
      </c>
      <c r="AV70" s="283" t="str">
        <f>IF(ISBLANK($B70),"",MATCH($B70,Measure_List!$A$2:$A$4637,FALSE)-1)</f>
        <v/>
      </c>
      <c r="AW70" s="470" t="str">
        <f>IF(ISBLANK(B70),"",IF(ISERROR(MATCH($B70,Measure_List!$A$3:$A$4629,FALSE)),"Error",""))</f>
        <v/>
      </c>
      <c r="AX70" s="476" t="str">
        <f>IF(ISBLANK($B70),"",IF(AO70&lt;&gt;'Project Information'!$D$21,"Error",""))</f>
        <v/>
      </c>
      <c r="AY70" s="473" t="str">
        <f>IF(ISBLANK($B70),"",IF(AS70&lt;&gt;IF('Project Information'!$D$25="","",IF('Project Information'!$D$25="Retrofit","R","L")),"Error",""))</f>
        <v/>
      </c>
    </row>
    <row r="71" spans="1:51" ht="15.75" thickBot="1">
      <c r="A71" s="392" t="str">
        <f ca="1" t="shared" si="5"/>
        <v/>
      </c>
      <c r="B71" s="657"/>
      <c r="C71" s="215"/>
      <c r="D71" s="209"/>
      <c r="E71" s="209"/>
      <c r="F71" s="662"/>
      <c r="G71" s="662"/>
      <c r="H71" s="209"/>
      <c r="I71" s="209"/>
      <c r="J71" s="209"/>
      <c r="K71" s="209"/>
      <c r="L71" s="320" t="str">
        <f>IF(ISBLANK($B71),"",Proposal!$D$155)</f>
        <v/>
      </c>
      <c r="M71" s="321" t="str">
        <f>IF(AND('Project Information'!$D$27&lt;&gt;"",B71&lt;&gt;""),'Project Information'!$D$27,"")</f>
        <v/>
      </c>
      <c r="N71" s="311" t="str">
        <f ca="1">IF(OR(ISBLANK($B71),ISBLANK(Proposal!$D$7)),"",OFFSET(Measure_List!$I$2,MATCH($B71,Measure_List!$A$3:$A$4629,FALSE),IF(ISBLANK(Proposal!$C$204),MATCH(Proposal!$D$7,Measure_List!$J$2:$BA$2,1),MATCH(Proposal!$C$204,Measure_List!$J$2:$BA$2,1))))</f>
        <v/>
      </c>
      <c r="O71" s="312" t="str">
        <f t="shared" si="6"/>
        <v/>
      </c>
      <c r="P71" s="311" t="str">
        <f>IF(B71="","",IF(Proposal!$D$7&gt;0,N71*Q71,""))</f>
        <v/>
      </c>
      <c r="Q71" s="663" t="str">
        <f>IF(ISBLANK($B71),"",F71*'Drop Downs'!$P$1)</f>
        <v/>
      </c>
      <c r="R71" s="311" t="str">
        <f t="shared" si="12"/>
        <v/>
      </c>
      <c r="S71" s="311" t="str">
        <f>IF(ISBLANK($B71),"",(-1)*PV('Drop Downs'!$P$2,$AU71,$H71))</f>
        <v/>
      </c>
      <c r="T71" s="311" t="str">
        <f>IF(ISBLANK($B71),"",(-1)*PV('Drop Downs'!$P$2,$AU71,$J71))</f>
        <v/>
      </c>
      <c r="U71" s="311" t="str">
        <f t="shared" si="13"/>
        <v/>
      </c>
      <c r="V71" s="311" t="str">
        <f t="shared" si="14"/>
        <v/>
      </c>
      <c r="W71" s="311" t="str">
        <f ca="1" t="shared" si="7"/>
        <v/>
      </c>
      <c r="X71" s="322" t="e">
        <f ca="1">OFFSET(AvoidedCostTable!$A$1,Z71-1,AA71-1)</f>
        <v>#N/A</v>
      </c>
      <c r="Y71" s="315" t="str">
        <f t="shared" si="8"/>
        <v/>
      </c>
      <c r="Z71" s="323" t="e">
        <f ca="1">MATCH($AT71,AvoidedCostTable!$A$1:$A$405,FALSE)</f>
        <v>#N/A</v>
      </c>
      <c r="AA71" s="323" t="e">
        <f ca="1">MATCH(AU71&amp;AS71,AvoidedCostTable!$2:$2,FALSE)</f>
        <v>#N/A</v>
      </c>
      <c r="AB71" s="660" t="str">
        <f ca="1">IF(OR(ISBLANK($B71),ISBLANK('Completion Report'!$D$5)),"",IF('Project Information'!$D$2="Yes",'Measure Input'!N71,OFFSET(Measure_List!$I$2,MATCH($B71,Measure_List!$A$3:$A$4629,FALSE),MATCH('Completion Report'!$D$5,Measure_List!$J$2:$BA$2,1))))</f>
        <v/>
      </c>
      <c r="AC71" s="313" t="str">
        <f t="shared" si="9"/>
        <v/>
      </c>
      <c r="AD71" s="311" t="str">
        <f>IF(OR(ISBLANK('Completion Report'!$D$5),ISBLANK(B71)),"",AB71*AE71)</f>
        <v/>
      </c>
      <c r="AE71" s="313" t="str">
        <f>IF(ISBLANK($B71),"",G71*'Drop Downs'!$P$1)</f>
        <v/>
      </c>
      <c r="AF71" s="311" t="str">
        <f t="shared" si="10"/>
        <v/>
      </c>
      <c r="AG71" s="311" t="str">
        <f>IF(ISBLANK($B71),"",(-1)*PV('Drop Downs'!$P$2,$AU71,$I71))</f>
        <v/>
      </c>
      <c r="AH71" s="311" t="str">
        <f>IF(ISBLANK($B71),"",(-1)*PV('Drop Downs'!$P$2,AU71,$K71))</f>
        <v/>
      </c>
      <c r="AI71" s="311" t="str">
        <f t="shared" si="15"/>
        <v/>
      </c>
      <c r="AJ71" s="311" t="str">
        <f t="shared" si="16"/>
        <v/>
      </c>
      <c r="AK71" s="311" t="str">
        <f ca="1" t="shared" si="11"/>
        <v/>
      </c>
      <c r="AL71" s="322" t="e">
        <f ca="1">OFFSET(AvoidedCostTable!$A$1,AM71-1,AN71-1)</f>
        <v>#N/A</v>
      </c>
      <c r="AM71" s="323" t="e">
        <f ca="1">MATCH($AT71,AvoidedCostTable!$A$1:$A$405,FALSE)</f>
        <v>#N/A</v>
      </c>
      <c r="AN71" s="324" t="e">
        <f ca="1">MATCH(AU71&amp;AS71,AvoidedCostTable!$2:$2,FALSE)</f>
        <v>#N/A</v>
      </c>
      <c r="AO71" s="325" t="str">
        <f ca="1">IF(ISBLANK($B71),"",OFFSET(Measure_List!$A$2,$AV71,AO$5))</f>
        <v/>
      </c>
      <c r="AP71" s="326" t="str">
        <f ca="1">IF(ISBLANK($B71),"",OFFSET(Measure_List!$A$2,$AV71,AP$5))</f>
        <v/>
      </c>
      <c r="AQ71" s="326" t="str">
        <f ca="1">IF(ISBLANK($B71),"",OFFSET(Measure_List!$A$2,$AV71,AQ$5))</f>
        <v/>
      </c>
      <c r="AR71" s="326" t="str">
        <f ca="1">IF(ISBLANK($B71),"",OFFSET(Measure_List!$A$2,$AV71,AR$5))</f>
        <v/>
      </c>
      <c r="AS71" s="326" t="str">
        <f ca="1">IF(ISBLANK($B71),"",OFFSET(Measure_List!$A$2,$AV71,AS$5))</f>
        <v/>
      </c>
      <c r="AT71" s="326" t="str">
        <f ca="1">IF(ISBLANK($B71),"",OFFSET(Measure_List!$A$2,$AV71,AT$5))</f>
        <v/>
      </c>
      <c r="AU71" s="326" t="str">
        <f ca="1">IF(ISBLANK($B71),"",OFFSET(Measure_List!$A$2,$AV71,AU$5))</f>
        <v/>
      </c>
      <c r="AV71" s="283" t="str">
        <f>IF(ISBLANK($B71),"",MATCH($B71,Measure_List!$A$2:$A$4637,FALSE)-1)</f>
        <v/>
      </c>
      <c r="AW71" s="470" t="str">
        <f>IF(ISBLANK(B71),"",IF(ISERROR(MATCH($B71,Measure_List!$A$3:$A$4629,FALSE)),"Error",""))</f>
        <v/>
      </c>
      <c r="AX71" s="476" t="str">
        <f>IF(ISBLANK($B71),"",IF(AO71&lt;&gt;'Project Information'!$D$21,"Error",""))</f>
        <v/>
      </c>
      <c r="AY71" s="473" t="str">
        <f>IF(ISBLANK($B71),"",IF(AS71&lt;&gt;IF('Project Information'!$D$25="","",IF('Project Information'!$D$25="Retrofit","R","L")),"Error",""))</f>
        <v/>
      </c>
    </row>
    <row r="72" spans="1:51" ht="15.75" thickBot="1">
      <c r="A72" s="392" t="str">
        <f ca="1" t="shared" si="5"/>
        <v/>
      </c>
      <c r="B72" s="657"/>
      <c r="C72" s="215"/>
      <c r="D72" s="209"/>
      <c r="E72" s="209"/>
      <c r="F72" s="662"/>
      <c r="G72" s="662"/>
      <c r="H72" s="209"/>
      <c r="I72" s="209"/>
      <c r="J72" s="209"/>
      <c r="K72" s="209"/>
      <c r="L72" s="320" t="str">
        <f>IF(ISBLANK($B72),"",Proposal!$D$155)</f>
        <v/>
      </c>
      <c r="M72" s="321" t="str">
        <f>IF(AND('Project Information'!$D$27&lt;&gt;"",B72&lt;&gt;""),'Project Information'!$D$27,"")</f>
        <v/>
      </c>
      <c r="N72" s="311" t="str">
        <f ca="1">IF(OR(ISBLANK($B72),ISBLANK(Proposal!$D$7)),"",OFFSET(Measure_List!$I$2,MATCH($B72,Measure_List!$A$3:$A$4629,FALSE),IF(ISBLANK(Proposal!$C$204),MATCH(Proposal!$D$7,Measure_List!$J$2:$BA$2,1),MATCH(Proposal!$C$204,Measure_List!$J$2:$BA$2,1))))</f>
        <v/>
      </c>
      <c r="O72" s="312" t="str">
        <f t="shared" si="6"/>
        <v/>
      </c>
      <c r="P72" s="311" t="str">
        <f>IF(B72="","",IF(Proposal!$D$7&gt;0,N72*Q72,""))</f>
        <v/>
      </c>
      <c r="Q72" s="663" t="str">
        <f>IF(ISBLANK($B72),"",F72*'Drop Downs'!$P$1)</f>
        <v/>
      </c>
      <c r="R72" s="311" t="str">
        <f aca="true" t="shared" si="17" ref="R72:R102">IF(ISBLANK($B72),"",Q72*X72)</f>
        <v/>
      </c>
      <c r="S72" s="311" t="str">
        <f>IF(ISBLANK($B72),"",(-1)*PV('Drop Downs'!$P$2,$AU72,$H72))</f>
        <v/>
      </c>
      <c r="T72" s="311" t="str">
        <f>IF(ISBLANK($B72),"",(-1)*PV('Drop Downs'!$P$2,$AU72,$J72))</f>
        <v/>
      </c>
      <c r="U72" s="311" t="str">
        <f aca="true" t="shared" si="18" ref="U72:U102">IF(ISBLANK($B72),"",IF($T72&lt;0,((R72+S72-T72)),(R72+S72)))</f>
        <v/>
      </c>
      <c r="V72" s="311" t="str">
        <f aca="true" t="shared" si="19" ref="V72:V102">IF(ISBLANK($B72),"",IF($T72&lt;0,(D72),SUM(($D72+$T72))))</f>
        <v/>
      </c>
      <c r="W72" s="311" t="str">
        <f ca="1" t="shared" si="7"/>
        <v/>
      </c>
      <c r="X72" s="322" t="e">
        <f ca="1">OFFSET(AvoidedCostTable!$A$1,Z72-1,AA72-1)</f>
        <v>#N/A</v>
      </c>
      <c r="Y72" s="315" t="str">
        <f t="shared" si="8"/>
        <v/>
      </c>
      <c r="Z72" s="323" t="e">
        <f ca="1">MATCH($AT72,AvoidedCostTable!$A$1:$A$405,FALSE)</f>
        <v>#N/A</v>
      </c>
      <c r="AA72" s="323" t="e">
        <f ca="1">MATCH(AU72&amp;AS72,AvoidedCostTable!$2:$2,FALSE)</f>
        <v>#N/A</v>
      </c>
      <c r="AB72" s="660" t="str">
        <f ca="1">IF(OR(ISBLANK($B72),ISBLANK('Completion Report'!$D$5)),"",IF('Project Information'!$D$2="Yes",'Measure Input'!N72,OFFSET(Measure_List!$I$2,MATCH($B72,Measure_List!$A$3:$A$4629,FALSE),MATCH('Completion Report'!$D$5,Measure_List!$J$2:$BA$2,1))))</f>
        <v/>
      </c>
      <c r="AC72" s="313" t="str">
        <f t="shared" si="9"/>
        <v/>
      </c>
      <c r="AD72" s="311" t="str">
        <f>IF(OR(ISBLANK('Completion Report'!$D$5),ISBLANK(B72)),"",AB72*AE72)</f>
        <v/>
      </c>
      <c r="AE72" s="313" t="str">
        <f>IF(ISBLANK($B72),"",G72*'Drop Downs'!$P$1)</f>
        <v/>
      </c>
      <c r="AF72" s="311" t="str">
        <f t="shared" si="10"/>
        <v/>
      </c>
      <c r="AG72" s="311" t="str">
        <f>IF(ISBLANK($B72),"",(-1)*PV('Drop Downs'!$P$2,$AU72,$I72))</f>
        <v/>
      </c>
      <c r="AH72" s="311" t="str">
        <f>IF(ISBLANK($B72),"",(-1)*PV('Drop Downs'!$P$2,AU72,$K72))</f>
        <v/>
      </c>
      <c r="AI72" s="311" t="str">
        <f aca="true" t="shared" si="20" ref="AI72:AI102">IF(ISBLANK($B72),"",IF($AH72&lt;0,((AF72+AG72-AH72)),(AF72+AG72)))</f>
        <v/>
      </c>
      <c r="AJ72" s="311" t="str">
        <f aca="true" t="shared" si="21" ref="AJ72:AJ102">IF(ISBLANK($B72),"",IF($AH72&lt;0,E72,SUM((E72+AH72))))</f>
        <v/>
      </c>
      <c r="AK72" s="311" t="str">
        <f ca="1" t="shared" si="11"/>
        <v/>
      </c>
      <c r="AL72" s="322" t="e">
        <f ca="1">OFFSET(AvoidedCostTable!$A$1,AM72-1,AN72-1)</f>
        <v>#N/A</v>
      </c>
      <c r="AM72" s="323" t="e">
        <f ca="1">MATCH($AT72,AvoidedCostTable!$A$1:$A$405,FALSE)</f>
        <v>#N/A</v>
      </c>
      <c r="AN72" s="324" t="e">
        <f ca="1">MATCH(AU72&amp;AS72,AvoidedCostTable!$2:$2,FALSE)</f>
        <v>#N/A</v>
      </c>
      <c r="AO72" s="325" t="str">
        <f ca="1">IF(ISBLANK($B72),"",OFFSET(Measure_List!$A$2,$AV72,AO$5))</f>
        <v/>
      </c>
      <c r="AP72" s="326" t="str">
        <f ca="1">IF(ISBLANK($B72),"",OFFSET(Measure_List!$A$2,$AV72,AP$5))</f>
        <v/>
      </c>
      <c r="AQ72" s="326" t="str">
        <f ca="1">IF(ISBLANK($B72),"",OFFSET(Measure_List!$A$2,$AV72,AQ$5))</f>
        <v/>
      </c>
      <c r="AR72" s="326" t="str">
        <f ca="1">IF(ISBLANK($B72),"",OFFSET(Measure_List!$A$2,$AV72,AR$5))</f>
        <v/>
      </c>
      <c r="AS72" s="326" t="str">
        <f ca="1">IF(ISBLANK($B72),"",OFFSET(Measure_List!$A$2,$AV72,AS$5))</f>
        <v/>
      </c>
      <c r="AT72" s="326" t="str">
        <f ca="1">IF(ISBLANK($B72),"",OFFSET(Measure_List!$A$2,$AV72,AT$5))</f>
        <v/>
      </c>
      <c r="AU72" s="326" t="str">
        <f ca="1">IF(ISBLANK($B72),"",OFFSET(Measure_List!$A$2,$AV72,AU$5))</f>
        <v/>
      </c>
      <c r="AV72" s="283" t="str">
        <f>IF(ISBLANK($B72),"",MATCH($B72,Measure_List!$A$2:$A$4637,FALSE)-1)</f>
        <v/>
      </c>
      <c r="AW72" s="470" t="str">
        <f>IF(ISBLANK(B72),"",IF(ISERROR(MATCH($B72,Measure_List!$A$3:$A$4629,FALSE)),"Error",""))</f>
        <v/>
      </c>
      <c r="AX72" s="476" t="str">
        <f>IF(ISBLANK($B72),"",IF(AO72&lt;&gt;'Project Information'!$D$21,"Error",""))</f>
        <v/>
      </c>
      <c r="AY72" s="473" t="str">
        <f>IF(ISBLANK($B72),"",IF(AS72&lt;&gt;IF('Project Information'!$D$25="","",IF('Project Information'!$D$25="Retrofit","R","L")),"Error",""))</f>
        <v/>
      </c>
    </row>
    <row r="73" spans="1:51" ht="15.75" thickBot="1">
      <c r="A73" s="392" t="str">
        <f aca="true" t="shared" si="22" ref="A73:A107">AR73</f>
        <v/>
      </c>
      <c r="B73" s="657"/>
      <c r="C73" s="215"/>
      <c r="D73" s="209"/>
      <c r="E73" s="209"/>
      <c r="F73" s="662"/>
      <c r="G73" s="662"/>
      <c r="H73" s="209"/>
      <c r="I73" s="209"/>
      <c r="J73" s="209"/>
      <c r="K73" s="209"/>
      <c r="L73" s="320" t="str">
        <f>IF(ISBLANK($B73),"",Proposal!$D$155)</f>
        <v/>
      </c>
      <c r="M73" s="321" t="str">
        <f>IF(AND('Project Information'!$D$27&lt;&gt;"",B73&lt;&gt;""),'Project Information'!$D$27,"")</f>
        <v/>
      </c>
      <c r="N73" s="311" t="str">
        <f ca="1">IF(OR(ISBLANK($B73),ISBLANK(Proposal!$D$7)),"",OFFSET(Measure_List!$I$2,MATCH($B73,Measure_List!$A$3:$A$4629,FALSE),IF(ISBLANK(Proposal!$C$204),MATCH(Proposal!$D$7,Measure_List!$J$2:$BA$2,1),MATCH(Proposal!$C$204,Measure_List!$J$2:$BA$2,1))))</f>
        <v/>
      </c>
      <c r="O73" s="312" t="str">
        <f aca="true" t="shared" si="23" ref="O73:O102">IF(ISBLANK($B73),"",IF(ISERROR(U73/V73),0,U73/V73))</f>
        <v/>
      </c>
      <c r="P73" s="311" t="str">
        <f>IF(B73="","",IF(Proposal!$D$7&gt;0,N73*Q73,""))</f>
        <v/>
      </c>
      <c r="Q73" s="663" t="str">
        <f>IF(ISBLANK($B73),"",F73*'Drop Downs'!$P$1)</f>
        <v/>
      </c>
      <c r="R73" s="311" t="str">
        <f t="shared" si="17"/>
        <v/>
      </c>
      <c r="S73" s="311" t="str">
        <f>IF(ISBLANK($B73),"",(-1)*PV('Drop Downs'!$P$2,$AU73,$H73))</f>
        <v/>
      </c>
      <c r="T73" s="311" t="str">
        <f>IF(ISBLANK($B73),"",(-1)*PV('Drop Downs'!$P$2,$AU73,$J73))</f>
        <v/>
      </c>
      <c r="U73" s="311" t="str">
        <f t="shared" si="18"/>
        <v/>
      </c>
      <c r="V73" s="311" t="str">
        <f t="shared" si="19"/>
        <v/>
      </c>
      <c r="W73" s="311" t="str">
        <f aca="true" t="shared" si="24" ref="W73:W102">IF(ISERROR(X73),"",X73*$F73)</f>
        <v/>
      </c>
      <c r="X73" s="322" t="e">
        <f ca="1">OFFSET(AvoidedCostTable!$A$1,Z73-1,AA73-1)</f>
        <v>#N/A</v>
      </c>
      <c r="Y73" s="315" t="str">
        <f aca="true" t="shared" si="25" ref="Y73:Y107">IF(ISBLANK($B73),"",RETAIL_RATE)</f>
        <v/>
      </c>
      <c r="Z73" s="323" t="e">
        <f ca="1">MATCH($AT73,AvoidedCostTable!$A$1:$A$405,FALSE)</f>
        <v>#N/A</v>
      </c>
      <c r="AA73" s="323" t="e">
        <f ca="1">MATCH(AU73&amp;AS73,AvoidedCostTable!$2:$2,FALSE)</f>
        <v>#N/A</v>
      </c>
      <c r="AB73" s="660" t="str">
        <f ca="1">IF(OR(ISBLANK($B73),ISBLANK('Completion Report'!$D$5)),"",IF('Project Information'!$D$2="Yes",'Measure Input'!N73,OFFSET(Measure_List!$I$2,MATCH($B73,Measure_List!$A$3:$A$4629,FALSE),MATCH('Completion Report'!$D$5,Measure_List!$J$2:$BA$2,1))))</f>
        <v/>
      </c>
      <c r="AC73" s="313" t="str">
        <f aca="true" t="shared" si="26" ref="AC73:AC102">IF(ISBLANK($B73),"",IF(ISERROR(AI73/AJ73),0,AI73/AJ73))</f>
        <v/>
      </c>
      <c r="AD73" s="311" t="str">
        <f>IF(OR(ISBLANK('Completion Report'!$D$5),ISBLANK(B73)),"",AB73*AE73)</f>
        <v/>
      </c>
      <c r="AE73" s="313" t="str">
        <f>IF(ISBLANK($B73),"",G73*'Drop Downs'!$P$1)</f>
        <v/>
      </c>
      <c r="AF73" s="311" t="str">
        <f aca="true" t="shared" si="27" ref="AF73:AF102">IF(ISBLANK($B73),"",AL73*AE73)</f>
        <v/>
      </c>
      <c r="AG73" s="311" t="str">
        <f>IF(ISBLANK($B73),"",(-1)*PV('Drop Downs'!$P$2,$AU73,$I73))</f>
        <v/>
      </c>
      <c r="AH73" s="311" t="str">
        <f>IF(ISBLANK($B73),"",(-1)*PV('Drop Downs'!$P$2,AU73,$K73))</f>
        <v/>
      </c>
      <c r="AI73" s="311" t="str">
        <f t="shared" si="20"/>
        <v/>
      </c>
      <c r="AJ73" s="311" t="str">
        <f t="shared" si="21"/>
        <v/>
      </c>
      <c r="AK73" s="311" t="str">
        <f aca="true" t="shared" si="28" ref="AK73:AK102">IF(ISERROR(AL73),"",AL73*G73)</f>
        <v/>
      </c>
      <c r="AL73" s="322" t="e">
        <f ca="1">OFFSET(AvoidedCostTable!$A$1,AM73-1,AN73-1)</f>
        <v>#N/A</v>
      </c>
      <c r="AM73" s="323" t="e">
        <f ca="1">MATCH($AT73,AvoidedCostTable!$A$1:$A$405,FALSE)</f>
        <v>#N/A</v>
      </c>
      <c r="AN73" s="324" t="e">
        <f ca="1">MATCH(AU73&amp;AS73,AvoidedCostTable!$2:$2,FALSE)</f>
        <v>#N/A</v>
      </c>
      <c r="AO73" s="325" t="str">
        <f ca="1">IF(ISBLANK($B73),"",OFFSET(Measure_List!$A$2,$AV73,AO$5))</f>
        <v/>
      </c>
      <c r="AP73" s="326" t="str">
        <f ca="1">IF(ISBLANK($B73),"",OFFSET(Measure_List!$A$2,$AV73,AP$5))</f>
        <v/>
      </c>
      <c r="AQ73" s="326" t="str">
        <f ca="1">IF(ISBLANK($B73),"",OFFSET(Measure_List!$A$2,$AV73,AQ$5))</f>
        <v/>
      </c>
      <c r="AR73" s="326" t="str">
        <f ca="1">IF(ISBLANK($B73),"",OFFSET(Measure_List!$A$2,$AV73,AR$5))</f>
        <v/>
      </c>
      <c r="AS73" s="326" t="str">
        <f ca="1">IF(ISBLANK($B73),"",OFFSET(Measure_List!$A$2,$AV73,AS$5))</f>
        <v/>
      </c>
      <c r="AT73" s="326" t="str">
        <f ca="1">IF(ISBLANK($B73),"",OFFSET(Measure_List!$A$2,$AV73,AT$5))</f>
        <v/>
      </c>
      <c r="AU73" s="326" t="str">
        <f ca="1">IF(ISBLANK($B73),"",OFFSET(Measure_List!$A$2,$AV73,AU$5))</f>
        <v/>
      </c>
      <c r="AV73" s="283" t="str">
        <f>IF(ISBLANK($B73),"",MATCH($B73,Measure_List!$A$2:$A$4637,FALSE)-1)</f>
        <v/>
      </c>
      <c r="AW73" s="470" t="str">
        <f>IF(ISBLANK(B73),"",IF(ISERROR(MATCH($B73,Measure_List!$A$3:$A$4629,FALSE)),"Error",""))</f>
        <v/>
      </c>
      <c r="AX73" s="476" t="str">
        <f>IF(ISBLANK($B73),"",IF(AO73&lt;&gt;'Project Information'!$D$21,"Error",""))</f>
        <v/>
      </c>
      <c r="AY73" s="473" t="str">
        <f>IF(ISBLANK($B73),"",IF(AS73&lt;&gt;IF('Project Information'!$D$25="","",IF('Project Information'!$D$25="Retrofit","R","L")),"Error",""))</f>
        <v/>
      </c>
    </row>
    <row r="74" spans="1:51" ht="15.75" thickBot="1">
      <c r="A74" s="392" t="str">
        <f ca="1" t="shared" si="22"/>
        <v/>
      </c>
      <c r="B74" s="657"/>
      <c r="C74" s="215"/>
      <c r="D74" s="209"/>
      <c r="E74" s="209"/>
      <c r="F74" s="662"/>
      <c r="G74" s="662"/>
      <c r="H74" s="209"/>
      <c r="I74" s="209"/>
      <c r="J74" s="209"/>
      <c r="K74" s="209"/>
      <c r="L74" s="320" t="str">
        <f>IF(ISBLANK($B74),"",Proposal!$D$155)</f>
        <v/>
      </c>
      <c r="M74" s="321" t="str">
        <f>IF(AND('Project Information'!$D$27&lt;&gt;"",B74&lt;&gt;""),'Project Information'!$D$27,"")</f>
        <v/>
      </c>
      <c r="N74" s="311" t="str">
        <f ca="1">IF(OR(ISBLANK($B74),ISBLANK(Proposal!$D$7)),"",OFFSET(Measure_List!$I$2,MATCH($B74,Measure_List!$A$3:$A$4629,FALSE),IF(ISBLANK(Proposal!$C$204),MATCH(Proposal!$D$7,Measure_List!$J$2:$BA$2,1),MATCH(Proposal!$C$204,Measure_List!$J$2:$BA$2,1))))</f>
        <v/>
      </c>
      <c r="O74" s="312" t="str">
        <f t="shared" si="23"/>
        <v/>
      </c>
      <c r="P74" s="311" t="str">
        <f>IF(B74="","",IF(Proposal!$D$7&gt;0,N74*Q74,""))</f>
        <v/>
      </c>
      <c r="Q74" s="663" t="str">
        <f>IF(ISBLANK($B74),"",F74*'Drop Downs'!$P$1)</f>
        <v/>
      </c>
      <c r="R74" s="311" t="str">
        <f t="shared" si="17"/>
        <v/>
      </c>
      <c r="S74" s="311" t="str">
        <f>IF(ISBLANK($B74),"",(-1)*PV('Drop Downs'!$P$2,$AU74,$H74))</f>
        <v/>
      </c>
      <c r="T74" s="311" t="str">
        <f>IF(ISBLANK($B74),"",(-1)*PV('Drop Downs'!$P$2,$AU74,$J74))</f>
        <v/>
      </c>
      <c r="U74" s="311" t="str">
        <f t="shared" si="18"/>
        <v/>
      </c>
      <c r="V74" s="311" t="str">
        <f t="shared" si="19"/>
        <v/>
      </c>
      <c r="W74" s="311" t="str">
        <f ca="1" t="shared" si="24"/>
        <v/>
      </c>
      <c r="X74" s="322" t="e">
        <f ca="1">OFFSET(AvoidedCostTable!$A$1,Z74-1,AA74-1)</f>
        <v>#N/A</v>
      </c>
      <c r="Y74" s="315" t="str">
        <f t="shared" si="25"/>
        <v/>
      </c>
      <c r="Z74" s="323" t="e">
        <f ca="1">MATCH($AT74,AvoidedCostTable!$A$1:$A$405,FALSE)</f>
        <v>#N/A</v>
      </c>
      <c r="AA74" s="323" t="e">
        <f ca="1">MATCH(AU74&amp;AS74,AvoidedCostTable!$2:$2,FALSE)</f>
        <v>#N/A</v>
      </c>
      <c r="AB74" s="660" t="str">
        <f ca="1">IF(OR(ISBLANK($B74),ISBLANK('Completion Report'!$D$5)),"",IF('Project Information'!$D$2="Yes",'Measure Input'!N74,OFFSET(Measure_List!$I$2,MATCH($B74,Measure_List!$A$3:$A$4629,FALSE),MATCH('Completion Report'!$D$5,Measure_List!$J$2:$BA$2,1))))</f>
        <v/>
      </c>
      <c r="AC74" s="313" t="str">
        <f t="shared" si="26"/>
        <v/>
      </c>
      <c r="AD74" s="311" t="str">
        <f>IF(OR(ISBLANK('Completion Report'!$D$5),ISBLANK(B74)),"",AB74*AE74)</f>
        <v/>
      </c>
      <c r="AE74" s="313" t="str">
        <f>IF(ISBLANK($B74),"",G74*'Drop Downs'!$P$1)</f>
        <v/>
      </c>
      <c r="AF74" s="311" t="str">
        <f t="shared" si="27"/>
        <v/>
      </c>
      <c r="AG74" s="311" t="str">
        <f>IF(ISBLANK($B74),"",(-1)*PV('Drop Downs'!$P$2,$AU74,$I74))</f>
        <v/>
      </c>
      <c r="AH74" s="311" t="str">
        <f>IF(ISBLANK($B74),"",(-1)*PV('Drop Downs'!$P$2,AU74,$K74))</f>
        <v/>
      </c>
      <c r="AI74" s="311" t="str">
        <f t="shared" si="20"/>
        <v/>
      </c>
      <c r="AJ74" s="311" t="str">
        <f t="shared" si="21"/>
        <v/>
      </c>
      <c r="AK74" s="311" t="str">
        <f ca="1" t="shared" si="28"/>
        <v/>
      </c>
      <c r="AL74" s="322" t="e">
        <f ca="1">OFFSET(AvoidedCostTable!$A$1,AM74-1,AN74-1)</f>
        <v>#N/A</v>
      </c>
      <c r="AM74" s="323" t="e">
        <f ca="1">MATCH($AT74,AvoidedCostTable!$A$1:$A$405,FALSE)</f>
        <v>#N/A</v>
      </c>
      <c r="AN74" s="324" t="e">
        <f ca="1">MATCH(AU74&amp;AS74,AvoidedCostTable!$2:$2,FALSE)</f>
        <v>#N/A</v>
      </c>
      <c r="AO74" s="325" t="str">
        <f ca="1">IF(ISBLANK($B74),"",OFFSET(Measure_List!$A$2,$AV74,AO$5))</f>
        <v/>
      </c>
      <c r="AP74" s="326" t="str">
        <f ca="1">IF(ISBLANK($B74),"",OFFSET(Measure_List!$A$2,$AV74,AP$5))</f>
        <v/>
      </c>
      <c r="AQ74" s="326" t="str">
        <f ca="1">IF(ISBLANK($B74),"",OFFSET(Measure_List!$A$2,$AV74,AQ$5))</f>
        <v/>
      </c>
      <c r="AR74" s="326" t="str">
        <f ca="1">IF(ISBLANK($B74),"",OFFSET(Measure_List!$A$2,$AV74,AR$5))</f>
        <v/>
      </c>
      <c r="AS74" s="326" t="str">
        <f ca="1">IF(ISBLANK($B74),"",OFFSET(Measure_List!$A$2,$AV74,AS$5))</f>
        <v/>
      </c>
      <c r="AT74" s="326" t="str">
        <f ca="1">IF(ISBLANK($B74),"",OFFSET(Measure_List!$A$2,$AV74,AT$5))</f>
        <v/>
      </c>
      <c r="AU74" s="326" t="str">
        <f ca="1">IF(ISBLANK($B74),"",OFFSET(Measure_List!$A$2,$AV74,AU$5))</f>
        <v/>
      </c>
      <c r="AV74" s="283" t="str">
        <f>IF(ISBLANK($B74),"",MATCH($B74,Measure_List!$A$2:$A$4637,FALSE)-1)</f>
        <v/>
      </c>
      <c r="AW74" s="470" t="str">
        <f>IF(ISBLANK(B74),"",IF(ISERROR(MATCH($B74,Measure_List!$A$3:$A$4629,FALSE)),"Error",""))</f>
        <v/>
      </c>
      <c r="AX74" s="476" t="str">
        <f>IF(ISBLANK($B74),"",IF(AO74&lt;&gt;'Project Information'!$D$21,"Error",""))</f>
        <v/>
      </c>
      <c r="AY74" s="473" t="str">
        <f>IF(ISBLANK($B74),"",IF(AS74&lt;&gt;IF('Project Information'!$D$25="","",IF('Project Information'!$D$25="Retrofit","R","L")),"Error",""))</f>
        <v/>
      </c>
    </row>
    <row r="75" spans="1:51" ht="15.75" thickBot="1">
      <c r="A75" s="392" t="str">
        <f ca="1" t="shared" si="22"/>
        <v/>
      </c>
      <c r="B75" s="657"/>
      <c r="C75" s="215"/>
      <c r="D75" s="209"/>
      <c r="E75" s="209"/>
      <c r="F75" s="662"/>
      <c r="G75" s="662"/>
      <c r="H75" s="209"/>
      <c r="I75" s="209"/>
      <c r="J75" s="209"/>
      <c r="K75" s="209"/>
      <c r="L75" s="320" t="str">
        <f>IF(ISBLANK($B75),"",Proposal!$D$155)</f>
        <v/>
      </c>
      <c r="M75" s="321" t="str">
        <f>IF(AND('Project Information'!$D$27&lt;&gt;"",B75&lt;&gt;""),'Project Information'!$D$27,"")</f>
        <v/>
      </c>
      <c r="N75" s="311" t="str">
        <f ca="1">IF(OR(ISBLANK($B75),ISBLANK(Proposal!$D$7)),"",OFFSET(Measure_List!$I$2,MATCH($B75,Measure_List!$A$3:$A$4629,FALSE),IF(ISBLANK(Proposal!$C$204),MATCH(Proposal!$D$7,Measure_List!$J$2:$BA$2,1),MATCH(Proposal!$C$204,Measure_List!$J$2:$BA$2,1))))</f>
        <v/>
      </c>
      <c r="O75" s="312" t="str">
        <f t="shared" si="23"/>
        <v/>
      </c>
      <c r="P75" s="311" t="str">
        <f>IF(B75="","",IF(Proposal!$D$7&gt;0,N75*Q75,""))</f>
        <v/>
      </c>
      <c r="Q75" s="663" t="str">
        <f>IF(ISBLANK($B75),"",F75*'Drop Downs'!$P$1)</f>
        <v/>
      </c>
      <c r="R75" s="311" t="str">
        <f t="shared" si="17"/>
        <v/>
      </c>
      <c r="S75" s="311" t="str">
        <f>IF(ISBLANK($B75),"",(-1)*PV('Drop Downs'!$P$2,$AU75,$H75))</f>
        <v/>
      </c>
      <c r="T75" s="311" t="str">
        <f>IF(ISBLANK($B75),"",(-1)*PV('Drop Downs'!$P$2,$AU75,$J75))</f>
        <v/>
      </c>
      <c r="U75" s="311" t="str">
        <f t="shared" si="18"/>
        <v/>
      </c>
      <c r="V75" s="311" t="str">
        <f t="shared" si="19"/>
        <v/>
      </c>
      <c r="W75" s="311" t="str">
        <f ca="1" t="shared" si="24"/>
        <v/>
      </c>
      <c r="X75" s="322" t="e">
        <f ca="1">OFFSET(AvoidedCostTable!$A$1,Z75-1,AA75-1)</f>
        <v>#N/A</v>
      </c>
      <c r="Y75" s="315" t="str">
        <f t="shared" si="25"/>
        <v/>
      </c>
      <c r="Z75" s="323" t="e">
        <f ca="1">MATCH($AT75,AvoidedCostTable!$A$1:$A$405,FALSE)</f>
        <v>#N/A</v>
      </c>
      <c r="AA75" s="323" t="e">
        <f ca="1">MATCH(AU75&amp;AS75,AvoidedCostTable!$2:$2,FALSE)</f>
        <v>#N/A</v>
      </c>
      <c r="AB75" s="660" t="str">
        <f ca="1">IF(OR(ISBLANK($B75),ISBLANK('Completion Report'!$D$5)),"",IF('Project Information'!$D$2="Yes",'Measure Input'!N75,OFFSET(Measure_List!$I$2,MATCH($B75,Measure_List!$A$3:$A$4629,FALSE),MATCH('Completion Report'!$D$5,Measure_List!$J$2:$BA$2,1))))</f>
        <v/>
      </c>
      <c r="AC75" s="313" t="str">
        <f t="shared" si="26"/>
        <v/>
      </c>
      <c r="AD75" s="311" t="str">
        <f>IF(OR(ISBLANK('Completion Report'!$D$5),ISBLANK(B75)),"",AB75*AE75)</f>
        <v/>
      </c>
      <c r="AE75" s="313" t="str">
        <f>IF(ISBLANK($B75),"",G75*'Drop Downs'!$P$1)</f>
        <v/>
      </c>
      <c r="AF75" s="311" t="str">
        <f t="shared" si="27"/>
        <v/>
      </c>
      <c r="AG75" s="311" t="str">
        <f>IF(ISBLANK($B75),"",(-1)*PV('Drop Downs'!$P$2,$AU75,$I75))</f>
        <v/>
      </c>
      <c r="AH75" s="311" t="str">
        <f>IF(ISBLANK($B75),"",(-1)*PV('Drop Downs'!$P$2,AU75,$K75))</f>
        <v/>
      </c>
      <c r="AI75" s="311" t="str">
        <f t="shared" si="20"/>
        <v/>
      </c>
      <c r="AJ75" s="311" t="str">
        <f t="shared" si="21"/>
        <v/>
      </c>
      <c r="AK75" s="311" t="str">
        <f ca="1" t="shared" si="28"/>
        <v/>
      </c>
      <c r="AL75" s="322" t="e">
        <f ca="1">OFFSET(AvoidedCostTable!$A$1,AM75-1,AN75-1)</f>
        <v>#N/A</v>
      </c>
      <c r="AM75" s="323" t="e">
        <f ca="1">MATCH($AT75,AvoidedCostTable!$A$1:$A$405,FALSE)</f>
        <v>#N/A</v>
      </c>
      <c r="AN75" s="324" t="e">
        <f ca="1">MATCH(AU75&amp;AS75,AvoidedCostTable!$2:$2,FALSE)</f>
        <v>#N/A</v>
      </c>
      <c r="AO75" s="325" t="str">
        <f ca="1">IF(ISBLANK($B75),"",OFFSET(Measure_List!$A$2,$AV75,AO$5))</f>
        <v/>
      </c>
      <c r="AP75" s="326" t="str">
        <f ca="1">IF(ISBLANK($B75),"",OFFSET(Measure_List!$A$2,$AV75,AP$5))</f>
        <v/>
      </c>
      <c r="AQ75" s="326" t="str">
        <f ca="1">IF(ISBLANK($B75),"",OFFSET(Measure_List!$A$2,$AV75,AQ$5))</f>
        <v/>
      </c>
      <c r="AR75" s="326" t="str">
        <f ca="1">IF(ISBLANK($B75),"",OFFSET(Measure_List!$A$2,$AV75,AR$5))</f>
        <v/>
      </c>
      <c r="AS75" s="326" t="str">
        <f ca="1">IF(ISBLANK($B75),"",OFFSET(Measure_List!$A$2,$AV75,AS$5))</f>
        <v/>
      </c>
      <c r="AT75" s="326" t="str">
        <f ca="1">IF(ISBLANK($B75),"",OFFSET(Measure_List!$A$2,$AV75,AT$5))</f>
        <v/>
      </c>
      <c r="AU75" s="326" t="str">
        <f ca="1">IF(ISBLANK($B75),"",OFFSET(Measure_List!$A$2,$AV75,AU$5))</f>
        <v/>
      </c>
      <c r="AV75" s="283" t="str">
        <f>IF(ISBLANK($B75),"",MATCH($B75,Measure_List!$A$2:$A$4637,FALSE)-1)</f>
        <v/>
      </c>
      <c r="AW75" s="470" t="str">
        <f>IF(ISBLANK(B75),"",IF(ISERROR(MATCH($B75,Measure_List!$A$3:$A$4629,FALSE)),"Error",""))</f>
        <v/>
      </c>
      <c r="AX75" s="476" t="str">
        <f>IF(ISBLANK($B75),"",IF(AO75&lt;&gt;'Project Information'!$D$21,"Error",""))</f>
        <v/>
      </c>
      <c r="AY75" s="473" t="str">
        <f>IF(ISBLANK($B75),"",IF(AS75&lt;&gt;IF('Project Information'!$D$25="","",IF('Project Information'!$D$25="Retrofit","R","L")),"Error",""))</f>
        <v/>
      </c>
    </row>
    <row r="76" spans="1:51" ht="15.75" thickBot="1">
      <c r="A76" s="392" t="str">
        <f ca="1" t="shared" si="22"/>
        <v/>
      </c>
      <c r="B76" s="657"/>
      <c r="C76" s="215"/>
      <c r="D76" s="209"/>
      <c r="E76" s="209"/>
      <c r="F76" s="662"/>
      <c r="G76" s="662"/>
      <c r="H76" s="209"/>
      <c r="I76" s="209"/>
      <c r="J76" s="209"/>
      <c r="K76" s="209"/>
      <c r="L76" s="320" t="str">
        <f>IF(ISBLANK($B76),"",Proposal!$D$155)</f>
        <v/>
      </c>
      <c r="M76" s="321" t="str">
        <f>IF(AND('Project Information'!$D$27&lt;&gt;"",B76&lt;&gt;""),'Project Information'!$D$27,"")</f>
        <v/>
      </c>
      <c r="N76" s="311" t="str">
        <f ca="1">IF(OR(ISBLANK($B76),ISBLANK(Proposal!$D$7)),"",OFFSET(Measure_List!$I$2,MATCH($B76,Measure_List!$A$3:$A$4629,FALSE),IF(ISBLANK(Proposal!$C$204),MATCH(Proposal!$D$7,Measure_List!$J$2:$BA$2,1),MATCH(Proposal!$C$204,Measure_List!$J$2:$BA$2,1))))</f>
        <v/>
      </c>
      <c r="O76" s="312" t="str">
        <f t="shared" si="23"/>
        <v/>
      </c>
      <c r="P76" s="311" t="str">
        <f>IF(B76="","",IF(Proposal!$D$7&gt;0,N76*Q76,""))</f>
        <v/>
      </c>
      <c r="Q76" s="663" t="str">
        <f>IF(ISBLANK($B76),"",F76*'Drop Downs'!$P$1)</f>
        <v/>
      </c>
      <c r="R76" s="311" t="str">
        <f t="shared" si="17"/>
        <v/>
      </c>
      <c r="S76" s="311" t="str">
        <f>IF(ISBLANK($B76),"",(-1)*PV('Drop Downs'!$P$2,$AU76,$H76))</f>
        <v/>
      </c>
      <c r="T76" s="311" t="str">
        <f>IF(ISBLANK($B76),"",(-1)*PV('Drop Downs'!$P$2,$AU76,$J76))</f>
        <v/>
      </c>
      <c r="U76" s="311" t="str">
        <f t="shared" si="18"/>
        <v/>
      </c>
      <c r="V76" s="311" t="str">
        <f t="shared" si="19"/>
        <v/>
      </c>
      <c r="W76" s="311" t="str">
        <f ca="1" t="shared" si="24"/>
        <v/>
      </c>
      <c r="X76" s="322" t="e">
        <f ca="1">OFFSET(AvoidedCostTable!$A$1,Z76-1,AA76-1)</f>
        <v>#N/A</v>
      </c>
      <c r="Y76" s="315" t="str">
        <f t="shared" si="25"/>
        <v/>
      </c>
      <c r="Z76" s="323" t="e">
        <f ca="1">MATCH($AT76,AvoidedCostTable!$A$1:$A$405,FALSE)</f>
        <v>#N/A</v>
      </c>
      <c r="AA76" s="323" t="e">
        <f ca="1">MATCH(AU76&amp;AS76,AvoidedCostTable!$2:$2,FALSE)</f>
        <v>#N/A</v>
      </c>
      <c r="AB76" s="660" t="str">
        <f ca="1">IF(OR(ISBLANK($B76),ISBLANK('Completion Report'!$D$5)),"",IF('Project Information'!$D$2="Yes",'Measure Input'!N76,OFFSET(Measure_List!$I$2,MATCH($B76,Measure_List!$A$3:$A$4629,FALSE),MATCH('Completion Report'!$D$5,Measure_List!$J$2:$BA$2,1))))</f>
        <v/>
      </c>
      <c r="AC76" s="313" t="str">
        <f t="shared" si="26"/>
        <v/>
      </c>
      <c r="AD76" s="311" t="str">
        <f>IF(OR(ISBLANK('Completion Report'!$D$5),ISBLANK(B76)),"",AB76*AE76)</f>
        <v/>
      </c>
      <c r="AE76" s="313" t="str">
        <f>IF(ISBLANK($B76),"",G76*'Drop Downs'!$P$1)</f>
        <v/>
      </c>
      <c r="AF76" s="311" t="str">
        <f t="shared" si="27"/>
        <v/>
      </c>
      <c r="AG76" s="311" t="str">
        <f>IF(ISBLANK($B76),"",(-1)*PV('Drop Downs'!$P$2,$AU76,$I76))</f>
        <v/>
      </c>
      <c r="AH76" s="311" t="str">
        <f>IF(ISBLANK($B76),"",(-1)*PV('Drop Downs'!$P$2,AU76,$K76))</f>
        <v/>
      </c>
      <c r="AI76" s="311" t="str">
        <f t="shared" si="20"/>
        <v/>
      </c>
      <c r="AJ76" s="311" t="str">
        <f t="shared" si="21"/>
        <v/>
      </c>
      <c r="AK76" s="311" t="str">
        <f ca="1" t="shared" si="28"/>
        <v/>
      </c>
      <c r="AL76" s="322" t="e">
        <f ca="1">OFFSET(AvoidedCostTable!$A$1,AM76-1,AN76-1)</f>
        <v>#N/A</v>
      </c>
      <c r="AM76" s="323" t="e">
        <f ca="1">MATCH($AT76,AvoidedCostTable!$A$1:$A$405,FALSE)</f>
        <v>#N/A</v>
      </c>
      <c r="AN76" s="324" t="e">
        <f ca="1">MATCH(AU76&amp;AS76,AvoidedCostTable!$2:$2,FALSE)</f>
        <v>#N/A</v>
      </c>
      <c r="AO76" s="325" t="str">
        <f ca="1">IF(ISBLANK($B76),"",OFFSET(Measure_List!$A$2,$AV76,AO$5))</f>
        <v/>
      </c>
      <c r="AP76" s="326" t="str">
        <f ca="1">IF(ISBLANK($B76),"",OFFSET(Measure_List!$A$2,$AV76,AP$5))</f>
        <v/>
      </c>
      <c r="AQ76" s="326" t="str">
        <f ca="1">IF(ISBLANK($B76),"",OFFSET(Measure_List!$A$2,$AV76,AQ$5))</f>
        <v/>
      </c>
      <c r="AR76" s="326" t="str">
        <f ca="1">IF(ISBLANK($B76),"",OFFSET(Measure_List!$A$2,$AV76,AR$5))</f>
        <v/>
      </c>
      <c r="AS76" s="326" t="str">
        <f ca="1">IF(ISBLANK($B76),"",OFFSET(Measure_List!$A$2,$AV76,AS$5))</f>
        <v/>
      </c>
      <c r="AT76" s="326" t="str">
        <f ca="1">IF(ISBLANK($B76),"",OFFSET(Measure_List!$A$2,$AV76,AT$5))</f>
        <v/>
      </c>
      <c r="AU76" s="326" t="str">
        <f ca="1">IF(ISBLANK($B76),"",OFFSET(Measure_List!$A$2,$AV76,AU$5))</f>
        <v/>
      </c>
      <c r="AV76" s="283" t="str">
        <f>IF(ISBLANK($B76),"",MATCH($B76,Measure_List!$A$2:$A$4637,FALSE)-1)</f>
        <v/>
      </c>
      <c r="AW76" s="470" t="str">
        <f>IF(ISBLANK(B76),"",IF(ISERROR(MATCH($B76,Measure_List!$A$3:$A$4629,FALSE)),"Error",""))</f>
        <v/>
      </c>
      <c r="AX76" s="476" t="str">
        <f>IF(ISBLANK($B76),"",IF(AO76&lt;&gt;'Project Information'!$D$21,"Error",""))</f>
        <v/>
      </c>
      <c r="AY76" s="473" t="str">
        <f>IF(ISBLANK($B76),"",IF(AS76&lt;&gt;IF('Project Information'!$D$25="","",IF('Project Information'!$D$25="Retrofit","R","L")),"Error",""))</f>
        <v/>
      </c>
    </row>
    <row r="77" spans="1:51" ht="15.75" thickBot="1">
      <c r="A77" s="392" t="str">
        <f ca="1" t="shared" si="22"/>
        <v/>
      </c>
      <c r="B77" s="657"/>
      <c r="C77" s="215"/>
      <c r="D77" s="209"/>
      <c r="E77" s="209"/>
      <c r="F77" s="662"/>
      <c r="G77" s="662"/>
      <c r="H77" s="209"/>
      <c r="I77" s="209"/>
      <c r="J77" s="209"/>
      <c r="K77" s="209"/>
      <c r="L77" s="320" t="str">
        <f>IF(ISBLANK($B77),"",Proposal!$D$155)</f>
        <v/>
      </c>
      <c r="M77" s="321" t="str">
        <f>IF(AND('Project Information'!$D$27&lt;&gt;"",B77&lt;&gt;""),'Project Information'!$D$27,"")</f>
        <v/>
      </c>
      <c r="N77" s="311" t="str">
        <f ca="1">IF(OR(ISBLANK($B77),ISBLANK(Proposal!$D$7)),"",OFFSET(Measure_List!$I$2,MATCH($B77,Measure_List!$A$3:$A$4629,FALSE),IF(ISBLANK(Proposal!$C$204),MATCH(Proposal!$D$7,Measure_List!$J$2:$BA$2,1),MATCH(Proposal!$C$204,Measure_List!$J$2:$BA$2,1))))</f>
        <v/>
      </c>
      <c r="O77" s="312" t="str">
        <f t="shared" si="23"/>
        <v/>
      </c>
      <c r="P77" s="311" t="str">
        <f>IF(B77="","",IF(Proposal!$D$7&gt;0,N77*Q77,""))</f>
        <v/>
      </c>
      <c r="Q77" s="663" t="str">
        <f>IF(ISBLANK($B77),"",F77*'Drop Downs'!$P$1)</f>
        <v/>
      </c>
      <c r="R77" s="311" t="str">
        <f t="shared" si="17"/>
        <v/>
      </c>
      <c r="S77" s="311" t="str">
        <f>IF(ISBLANK($B77),"",(-1)*PV('Drop Downs'!$P$2,$AU77,$H77))</f>
        <v/>
      </c>
      <c r="T77" s="311" t="str">
        <f>IF(ISBLANK($B77),"",(-1)*PV('Drop Downs'!$P$2,$AU77,$J77))</f>
        <v/>
      </c>
      <c r="U77" s="311" t="str">
        <f t="shared" si="18"/>
        <v/>
      </c>
      <c r="V77" s="311" t="str">
        <f t="shared" si="19"/>
        <v/>
      </c>
      <c r="W77" s="311" t="str">
        <f ca="1" t="shared" si="24"/>
        <v/>
      </c>
      <c r="X77" s="322" t="e">
        <f ca="1">OFFSET(AvoidedCostTable!$A$1,Z77-1,AA77-1)</f>
        <v>#N/A</v>
      </c>
      <c r="Y77" s="315" t="str">
        <f t="shared" si="25"/>
        <v/>
      </c>
      <c r="Z77" s="323" t="e">
        <f ca="1">MATCH($AT77,AvoidedCostTable!$A$1:$A$405,FALSE)</f>
        <v>#N/A</v>
      </c>
      <c r="AA77" s="323" t="e">
        <f ca="1">MATCH(AU77&amp;AS77,AvoidedCostTable!$2:$2,FALSE)</f>
        <v>#N/A</v>
      </c>
      <c r="AB77" s="660" t="str">
        <f ca="1">IF(OR(ISBLANK($B77),ISBLANK('Completion Report'!$D$5)),"",IF('Project Information'!$D$2="Yes",'Measure Input'!N77,OFFSET(Measure_List!$I$2,MATCH($B77,Measure_List!$A$3:$A$4629,FALSE),MATCH('Completion Report'!$D$5,Measure_List!$J$2:$BA$2,1))))</f>
        <v/>
      </c>
      <c r="AC77" s="313" t="str">
        <f t="shared" si="26"/>
        <v/>
      </c>
      <c r="AD77" s="311" t="str">
        <f>IF(OR(ISBLANK('Completion Report'!$D$5),ISBLANK(B77)),"",AB77*AE77)</f>
        <v/>
      </c>
      <c r="AE77" s="313" t="str">
        <f>IF(ISBLANK($B77),"",G77*'Drop Downs'!$P$1)</f>
        <v/>
      </c>
      <c r="AF77" s="311" t="str">
        <f t="shared" si="27"/>
        <v/>
      </c>
      <c r="AG77" s="311" t="str">
        <f>IF(ISBLANK($B77),"",(-1)*PV('Drop Downs'!$P$2,$AU77,$I77))</f>
        <v/>
      </c>
      <c r="AH77" s="311" t="str">
        <f>IF(ISBLANK($B77),"",(-1)*PV('Drop Downs'!$P$2,AU77,$K77))</f>
        <v/>
      </c>
      <c r="AI77" s="311" t="str">
        <f t="shared" si="20"/>
        <v/>
      </c>
      <c r="AJ77" s="311" t="str">
        <f t="shared" si="21"/>
        <v/>
      </c>
      <c r="AK77" s="311" t="str">
        <f ca="1" t="shared" si="28"/>
        <v/>
      </c>
      <c r="AL77" s="322" t="e">
        <f ca="1">OFFSET(AvoidedCostTable!$A$1,AM77-1,AN77-1)</f>
        <v>#N/A</v>
      </c>
      <c r="AM77" s="323" t="e">
        <f ca="1">MATCH($AT77,AvoidedCostTable!$A$1:$A$405,FALSE)</f>
        <v>#N/A</v>
      </c>
      <c r="AN77" s="324" t="e">
        <f ca="1">MATCH(AU77&amp;AS77,AvoidedCostTable!$2:$2,FALSE)</f>
        <v>#N/A</v>
      </c>
      <c r="AO77" s="325" t="str">
        <f ca="1">IF(ISBLANK($B77),"",OFFSET(Measure_List!$A$2,$AV77,AO$5))</f>
        <v/>
      </c>
      <c r="AP77" s="326" t="str">
        <f ca="1">IF(ISBLANK($B77),"",OFFSET(Measure_List!$A$2,$AV77,AP$5))</f>
        <v/>
      </c>
      <c r="AQ77" s="326" t="str">
        <f ca="1">IF(ISBLANK($B77),"",OFFSET(Measure_List!$A$2,$AV77,AQ$5))</f>
        <v/>
      </c>
      <c r="AR77" s="326" t="str">
        <f ca="1">IF(ISBLANK($B77),"",OFFSET(Measure_List!$A$2,$AV77,AR$5))</f>
        <v/>
      </c>
      <c r="AS77" s="326" t="str">
        <f ca="1">IF(ISBLANK($B77),"",OFFSET(Measure_List!$A$2,$AV77,AS$5))</f>
        <v/>
      </c>
      <c r="AT77" s="326" t="str">
        <f ca="1">IF(ISBLANK($B77),"",OFFSET(Measure_List!$A$2,$AV77,AT$5))</f>
        <v/>
      </c>
      <c r="AU77" s="326" t="str">
        <f ca="1">IF(ISBLANK($B77),"",OFFSET(Measure_List!$A$2,$AV77,AU$5))</f>
        <v/>
      </c>
      <c r="AV77" s="283" t="str">
        <f>IF(ISBLANK($B77),"",MATCH($B77,Measure_List!$A$2:$A$4637,FALSE)-1)</f>
        <v/>
      </c>
      <c r="AW77" s="470" t="str">
        <f>IF(ISBLANK(B77),"",IF(ISERROR(MATCH($B77,Measure_List!$A$3:$A$4629,FALSE)),"Error",""))</f>
        <v/>
      </c>
      <c r="AX77" s="476" t="str">
        <f>IF(ISBLANK($B77),"",IF(AO77&lt;&gt;'Project Information'!$D$21,"Error",""))</f>
        <v/>
      </c>
      <c r="AY77" s="473" t="str">
        <f>IF(ISBLANK($B77),"",IF(AS77&lt;&gt;IF('Project Information'!$D$25="","",IF('Project Information'!$D$25="Retrofit","R","L")),"Error",""))</f>
        <v/>
      </c>
    </row>
    <row r="78" spans="1:51" ht="15.75" thickBot="1">
      <c r="A78" s="392" t="str">
        <f ca="1" t="shared" si="22"/>
        <v/>
      </c>
      <c r="B78" s="657"/>
      <c r="C78" s="215"/>
      <c r="D78" s="209"/>
      <c r="E78" s="209"/>
      <c r="F78" s="662"/>
      <c r="G78" s="662"/>
      <c r="H78" s="209"/>
      <c r="I78" s="209"/>
      <c r="J78" s="209"/>
      <c r="K78" s="209"/>
      <c r="L78" s="320" t="str">
        <f>IF(ISBLANK($B78),"",Proposal!$D$155)</f>
        <v/>
      </c>
      <c r="M78" s="321" t="str">
        <f>IF(AND('Project Information'!$D$27&lt;&gt;"",B78&lt;&gt;""),'Project Information'!$D$27,"")</f>
        <v/>
      </c>
      <c r="N78" s="311" t="str">
        <f ca="1">IF(OR(ISBLANK($B78),ISBLANK(Proposal!$D$7)),"",OFFSET(Measure_List!$I$2,MATCH($B78,Measure_List!$A$3:$A$4629,FALSE),IF(ISBLANK(Proposal!$C$204),MATCH(Proposal!$D$7,Measure_List!$J$2:$BA$2,1),MATCH(Proposal!$C$204,Measure_List!$J$2:$BA$2,1))))</f>
        <v/>
      </c>
      <c r="O78" s="312" t="str">
        <f t="shared" si="23"/>
        <v/>
      </c>
      <c r="P78" s="311" t="str">
        <f>IF(B78="","",IF(Proposal!$D$7&gt;0,N78*Q78,""))</f>
        <v/>
      </c>
      <c r="Q78" s="663" t="str">
        <f>IF(ISBLANK($B78),"",F78*'Drop Downs'!$P$1)</f>
        <v/>
      </c>
      <c r="R78" s="311" t="str">
        <f t="shared" si="17"/>
        <v/>
      </c>
      <c r="S78" s="311" t="str">
        <f>IF(ISBLANK($B78),"",(-1)*PV('Drop Downs'!$P$2,$AU78,$H78))</f>
        <v/>
      </c>
      <c r="T78" s="311" t="str">
        <f>IF(ISBLANK($B78),"",(-1)*PV('Drop Downs'!$P$2,$AU78,$J78))</f>
        <v/>
      </c>
      <c r="U78" s="311" t="str">
        <f t="shared" si="18"/>
        <v/>
      </c>
      <c r="V78" s="311" t="str">
        <f t="shared" si="19"/>
        <v/>
      </c>
      <c r="W78" s="311" t="str">
        <f ca="1" t="shared" si="24"/>
        <v/>
      </c>
      <c r="X78" s="322" t="e">
        <f ca="1">OFFSET(AvoidedCostTable!$A$1,Z78-1,AA78-1)</f>
        <v>#N/A</v>
      </c>
      <c r="Y78" s="315" t="str">
        <f t="shared" si="25"/>
        <v/>
      </c>
      <c r="Z78" s="323" t="e">
        <f ca="1">MATCH($AT78,AvoidedCostTable!$A$1:$A$405,FALSE)</f>
        <v>#N/A</v>
      </c>
      <c r="AA78" s="323" t="e">
        <f ca="1">MATCH(AU78&amp;AS78,AvoidedCostTable!$2:$2,FALSE)</f>
        <v>#N/A</v>
      </c>
      <c r="AB78" s="660" t="str">
        <f ca="1">IF(OR(ISBLANK($B78),ISBLANK('Completion Report'!$D$5)),"",IF('Project Information'!$D$2="Yes",'Measure Input'!N78,OFFSET(Measure_List!$I$2,MATCH($B78,Measure_List!$A$3:$A$4629,FALSE),MATCH('Completion Report'!$D$5,Measure_List!$J$2:$BA$2,1))))</f>
        <v/>
      </c>
      <c r="AC78" s="313" t="str">
        <f t="shared" si="26"/>
        <v/>
      </c>
      <c r="AD78" s="311" t="str">
        <f>IF(OR(ISBLANK('Completion Report'!$D$5),ISBLANK(B78)),"",AB78*AE78)</f>
        <v/>
      </c>
      <c r="AE78" s="313" t="str">
        <f>IF(ISBLANK($B78),"",G78*'Drop Downs'!$P$1)</f>
        <v/>
      </c>
      <c r="AF78" s="311" t="str">
        <f t="shared" si="27"/>
        <v/>
      </c>
      <c r="AG78" s="311" t="str">
        <f>IF(ISBLANK($B78),"",(-1)*PV('Drop Downs'!$P$2,$AU78,$I78))</f>
        <v/>
      </c>
      <c r="AH78" s="311" t="str">
        <f>IF(ISBLANK($B78),"",(-1)*PV('Drop Downs'!$P$2,AU78,$K78))</f>
        <v/>
      </c>
      <c r="AI78" s="311" t="str">
        <f t="shared" si="20"/>
        <v/>
      </c>
      <c r="AJ78" s="311" t="str">
        <f t="shared" si="21"/>
        <v/>
      </c>
      <c r="AK78" s="311" t="str">
        <f ca="1" t="shared" si="28"/>
        <v/>
      </c>
      <c r="AL78" s="322" t="e">
        <f ca="1">OFFSET(AvoidedCostTable!$A$1,AM78-1,AN78-1)</f>
        <v>#N/A</v>
      </c>
      <c r="AM78" s="323" t="e">
        <f ca="1">MATCH($AT78,AvoidedCostTable!$A$1:$A$405,FALSE)</f>
        <v>#N/A</v>
      </c>
      <c r="AN78" s="324" t="e">
        <f ca="1">MATCH(AU78&amp;AS78,AvoidedCostTable!$2:$2,FALSE)</f>
        <v>#N/A</v>
      </c>
      <c r="AO78" s="325" t="str">
        <f ca="1">IF(ISBLANK($B78),"",OFFSET(Measure_List!$A$2,$AV78,AO$5))</f>
        <v/>
      </c>
      <c r="AP78" s="326" t="str">
        <f ca="1">IF(ISBLANK($B78),"",OFFSET(Measure_List!$A$2,$AV78,AP$5))</f>
        <v/>
      </c>
      <c r="AQ78" s="326" t="str">
        <f ca="1">IF(ISBLANK($B78),"",OFFSET(Measure_List!$A$2,$AV78,AQ$5))</f>
        <v/>
      </c>
      <c r="AR78" s="326" t="str">
        <f ca="1">IF(ISBLANK($B78),"",OFFSET(Measure_List!$A$2,$AV78,AR$5))</f>
        <v/>
      </c>
      <c r="AS78" s="326" t="str">
        <f ca="1">IF(ISBLANK($B78),"",OFFSET(Measure_List!$A$2,$AV78,AS$5))</f>
        <v/>
      </c>
      <c r="AT78" s="326" t="str">
        <f ca="1">IF(ISBLANK($B78),"",OFFSET(Measure_List!$A$2,$AV78,AT$5))</f>
        <v/>
      </c>
      <c r="AU78" s="326" t="str">
        <f ca="1">IF(ISBLANK($B78),"",OFFSET(Measure_List!$A$2,$AV78,AU$5))</f>
        <v/>
      </c>
      <c r="AV78" s="283" t="str">
        <f>IF(ISBLANK($B78),"",MATCH($B78,Measure_List!$A$2:$A$4637,FALSE)-1)</f>
        <v/>
      </c>
      <c r="AW78" s="470" t="str">
        <f>IF(ISBLANK(B78),"",IF(ISERROR(MATCH($B78,Measure_List!$A$3:$A$4629,FALSE)),"Error",""))</f>
        <v/>
      </c>
      <c r="AX78" s="476" t="str">
        <f>IF(ISBLANK($B78),"",IF(AO78&lt;&gt;'Project Information'!$D$21,"Error",""))</f>
        <v/>
      </c>
      <c r="AY78" s="473" t="str">
        <f>IF(ISBLANK($B78),"",IF(AS78&lt;&gt;IF('Project Information'!$D$25="","",IF('Project Information'!$D$25="Retrofit","R","L")),"Error",""))</f>
        <v/>
      </c>
    </row>
    <row r="79" spans="1:51" ht="15.75" thickBot="1">
      <c r="A79" s="392" t="str">
        <f ca="1" t="shared" si="22"/>
        <v/>
      </c>
      <c r="B79" s="657"/>
      <c r="C79" s="215"/>
      <c r="D79" s="209"/>
      <c r="E79" s="209"/>
      <c r="F79" s="662"/>
      <c r="G79" s="662"/>
      <c r="H79" s="209"/>
      <c r="I79" s="209"/>
      <c r="J79" s="209"/>
      <c r="K79" s="209"/>
      <c r="L79" s="320" t="str">
        <f>IF(ISBLANK($B79),"",Proposal!$D$155)</f>
        <v/>
      </c>
      <c r="M79" s="321" t="str">
        <f>IF(AND('Project Information'!$D$27&lt;&gt;"",B79&lt;&gt;""),'Project Information'!$D$27,"")</f>
        <v/>
      </c>
      <c r="N79" s="311" t="str">
        <f ca="1">IF(OR(ISBLANK($B79),ISBLANK(Proposal!$D$7)),"",OFFSET(Measure_List!$I$2,MATCH($B79,Measure_List!$A$3:$A$4629,FALSE),IF(ISBLANK(Proposal!$C$204),MATCH(Proposal!$D$7,Measure_List!$J$2:$BA$2,1),MATCH(Proposal!$C$204,Measure_List!$J$2:$BA$2,1))))</f>
        <v/>
      </c>
      <c r="O79" s="312" t="str">
        <f t="shared" si="23"/>
        <v/>
      </c>
      <c r="P79" s="311" t="str">
        <f>IF(B79="","",IF(Proposal!$D$7&gt;0,N79*Q79,""))</f>
        <v/>
      </c>
      <c r="Q79" s="663" t="str">
        <f>IF(ISBLANK($B79),"",F79*'Drop Downs'!$P$1)</f>
        <v/>
      </c>
      <c r="R79" s="311" t="str">
        <f t="shared" si="17"/>
        <v/>
      </c>
      <c r="S79" s="311" t="str">
        <f>IF(ISBLANK($B79),"",(-1)*PV('Drop Downs'!$P$2,$AU79,$H79))</f>
        <v/>
      </c>
      <c r="T79" s="311" t="str">
        <f>IF(ISBLANK($B79),"",(-1)*PV('Drop Downs'!$P$2,$AU79,$J79))</f>
        <v/>
      </c>
      <c r="U79" s="311" t="str">
        <f t="shared" si="18"/>
        <v/>
      </c>
      <c r="V79" s="311" t="str">
        <f t="shared" si="19"/>
        <v/>
      </c>
      <c r="W79" s="311" t="str">
        <f ca="1" t="shared" si="24"/>
        <v/>
      </c>
      <c r="X79" s="322" t="e">
        <f ca="1">OFFSET(AvoidedCostTable!$A$1,Z79-1,AA79-1)</f>
        <v>#N/A</v>
      </c>
      <c r="Y79" s="315" t="str">
        <f t="shared" si="25"/>
        <v/>
      </c>
      <c r="Z79" s="323" t="e">
        <f ca="1">MATCH($AT79,AvoidedCostTable!$A$1:$A$405,FALSE)</f>
        <v>#N/A</v>
      </c>
      <c r="AA79" s="323" t="e">
        <f ca="1">MATCH(AU79&amp;AS79,AvoidedCostTable!$2:$2,FALSE)</f>
        <v>#N/A</v>
      </c>
      <c r="AB79" s="660" t="str">
        <f ca="1">IF(OR(ISBLANK($B79),ISBLANK('Completion Report'!$D$5)),"",IF('Project Information'!$D$2="Yes",'Measure Input'!N79,OFFSET(Measure_List!$I$2,MATCH($B79,Measure_List!$A$3:$A$4629,FALSE),MATCH('Completion Report'!$D$5,Measure_List!$J$2:$BA$2,1))))</f>
        <v/>
      </c>
      <c r="AC79" s="313" t="str">
        <f t="shared" si="26"/>
        <v/>
      </c>
      <c r="AD79" s="311" t="str">
        <f>IF(OR(ISBLANK('Completion Report'!$D$5),ISBLANK(B79)),"",AB79*AE79)</f>
        <v/>
      </c>
      <c r="AE79" s="313" t="str">
        <f>IF(ISBLANK($B79),"",G79*'Drop Downs'!$P$1)</f>
        <v/>
      </c>
      <c r="AF79" s="311" t="str">
        <f t="shared" si="27"/>
        <v/>
      </c>
      <c r="AG79" s="311" t="str">
        <f>IF(ISBLANK($B79),"",(-1)*PV('Drop Downs'!$P$2,$AU79,$I79))</f>
        <v/>
      </c>
      <c r="AH79" s="311" t="str">
        <f>IF(ISBLANK($B79),"",(-1)*PV('Drop Downs'!$P$2,AU79,$K79))</f>
        <v/>
      </c>
      <c r="AI79" s="311" t="str">
        <f t="shared" si="20"/>
        <v/>
      </c>
      <c r="AJ79" s="311" t="str">
        <f t="shared" si="21"/>
        <v/>
      </c>
      <c r="AK79" s="311" t="str">
        <f ca="1" t="shared" si="28"/>
        <v/>
      </c>
      <c r="AL79" s="322" t="e">
        <f ca="1">OFFSET(AvoidedCostTable!$A$1,AM79-1,AN79-1)</f>
        <v>#N/A</v>
      </c>
      <c r="AM79" s="323" t="e">
        <f ca="1">MATCH($AT79,AvoidedCostTable!$A$1:$A$405,FALSE)</f>
        <v>#N/A</v>
      </c>
      <c r="AN79" s="324" t="e">
        <f ca="1">MATCH(AU79&amp;AS79,AvoidedCostTable!$2:$2,FALSE)</f>
        <v>#N/A</v>
      </c>
      <c r="AO79" s="325" t="str">
        <f ca="1">IF(ISBLANK($B79),"",OFFSET(Measure_List!$A$2,$AV79,AO$5))</f>
        <v/>
      </c>
      <c r="AP79" s="326" t="str">
        <f ca="1">IF(ISBLANK($B79),"",OFFSET(Measure_List!$A$2,$AV79,AP$5))</f>
        <v/>
      </c>
      <c r="AQ79" s="326" t="str">
        <f ca="1">IF(ISBLANK($B79),"",OFFSET(Measure_List!$A$2,$AV79,AQ$5))</f>
        <v/>
      </c>
      <c r="AR79" s="326" t="str">
        <f ca="1">IF(ISBLANK($B79),"",OFFSET(Measure_List!$A$2,$AV79,AR$5))</f>
        <v/>
      </c>
      <c r="AS79" s="326" t="str">
        <f ca="1">IF(ISBLANK($B79),"",OFFSET(Measure_List!$A$2,$AV79,AS$5))</f>
        <v/>
      </c>
      <c r="AT79" s="326" t="str">
        <f ca="1">IF(ISBLANK($B79),"",OFFSET(Measure_List!$A$2,$AV79,AT$5))</f>
        <v/>
      </c>
      <c r="AU79" s="326" t="str">
        <f ca="1">IF(ISBLANK($B79),"",OFFSET(Measure_List!$A$2,$AV79,AU$5))</f>
        <v/>
      </c>
      <c r="AV79" s="283" t="str">
        <f>IF(ISBLANK($B79),"",MATCH($B79,Measure_List!$A$2:$A$4637,FALSE)-1)</f>
        <v/>
      </c>
      <c r="AW79" s="470" t="str">
        <f>IF(ISBLANK(B79),"",IF(ISERROR(MATCH($B79,Measure_List!$A$3:$A$4629,FALSE)),"Error",""))</f>
        <v/>
      </c>
      <c r="AX79" s="476" t="str">
        <f>IF(ISBLANK($B79),"",IF(AO79&lt;&gt;'Project Information'!$D$21,"Error",""))</f>
        <v/>
      </c>
      <c r="AY79" s="473" t="str">
        <f>IF(ISBLANK($B79),"",IF(AS79&lt;&gt;IF('Project Information'!$D$25="","",IF('Project Information'!$D$25="Retrofit","R","L")),"Error",""))</f>
        <v/>
      </c>
    </row>
    <row r="80" spans="1:51" ht="15.75" thickBot="1">
      <c r="A80" s="392" t="str">
        <f ca="1" t="shared" si="22"/>
        <v/>
      </c>
      <c r="B80" s="657"/>
      <c r="C80" s="215"/>
      <c r="D80" s="209"/>
      <c r="E80" s="209"/>
      <c r="F80" s="662"/>
      <c r="G80" s="662"/>
      <c r="H80" s="209"/>
      <c r="I80" s="209"/>
      <c r="J80" s="209"/>
      <c r="K80" s="209"/>
      <c r="L80" s="320" t="str">
        <f>IF(ISBLANK($B80),"",Proposal!$D$155)</f>
        <v/>
      </c>
      <c r="M80" s="321" t="str">
        <f>IF(AND('Project Information'!$D$27&lt;&gt;"",B80&lt;&gt;""),'Project Information'!$D$27,"")</f>
        <v/>
      </c>
      <c r="N80" s="311" t="str">
        <f ca="1">IF(OR(ISBLANK($B80),ISBLANK(Proposal!$D$7)),"",OFFSET(Measure_List!$I$2,MATCH($B80,Measure_List!$A$3:$A$4629,FALSE),IF(ISBLANK(Proposal!$C$204),MATCH(Proposal!$D$7,Measure_List!$J$2:$BA$2,1),MATCH(Proposal!$C$204,Measure_List!$J$2:$BA$2,1))))</f>
        <v/>
      </c>
      <c r="O80" s="312" t="str">
        <f t="shared" si="23"/>
        <v/>
      </c>
      <c r="P80" s="311" t="str">
        <f>IF(B80="","",IF(Proposal!$D$7&gt;0,N80*Q80,""))</f>
        <v/>
      </c>
      <c r="Q80" s="663" t="str">
        <f>IF(ISBLANK($B80),"",F80*'Drop Downs'!$P$1)</f>
        <v/>
      </c>
      <c r="R80" s="311" t="str">
        <f t="shared" si="17"/>
        <v/>
      </c>
      <c r="S80" s="311" t="str">
        <f>IF(ISBLANK($B80),"",(-1)*PV('Drop Downs'!$P$2,$AU80,$H80))</f>
        <v/>
      </c>
      <c r="T80" s="311" t="str">
        <f>IF(ISBLANK($B80),"",(-1)*PV('Drop Downs'!$P$2,$AU80,$J80))</f>
        <v/>
      </c>
      <c r="U80" s="311" t="str">
        <f t="shared" si="18"/>
        <v/>
      </c>
      <c r="V80" s="311" t="str">
        <f t="shared" si="19"/>
        <v/>
      </c>
      <c r="W80" s="311" t="str">
        <f ca="1" t="shared" si="24"/>
        <v/>
      </c>
      <c r="X80" s="322" t="e">
        <f ca="1">OFFSET(AvoidedCostTable!$A$1,Z80-1,AA80-1)</f>
        <v>#N/A</v>
      </c>
      <c r="Y80" s="315" t="str">
        <f t="shared" si="25"/>
        <v/>
      </c>
      <c r="Z80" s="323" t="e">
        <f ca="1">MATCH($AT80,AvoidedCostTable!$A$1:$A$405,FALSE)</f>
        <v>#N/A</v>
      </c>
      <c r="AA80" s="323" t="e">
        <f ca="1">MATCH(AU80&amp;AS80,AvoidedCostTable!$2:$2,FALSE)</f>
        <v>#N/A</v>
      </c>
      <c r="AB80" s="660" t="str">
        <f ca="1">IF(OR(ISBLANK($B80),ISBLANK('Completion Report'!$D$5)),"",IF('Project Information'!$D$2="Yes",'Measure Input'!N80,OFFSET(Measure_List!$I$2,MATCH($B80,Measure_List!$A$3:$A$4629,FALSE),MATCH('Completion Report'!$D$5,Measure_List!$J$2:$BA$2,1))))</f>
        <v/>
      </c>
      <c r="AC80" s="313" t="str">
        <f t="shared" si="26"/>
        <v/>
      </c>
      <c r="AD80" s="311" t="str">
        <f>IF(OR(ISBLANK('Completion Report'!$D$5),ISBLANK(B80)),"",AB80*AE80)</f>
        <v/>
      </c>
      <c r="AE80" s="313" t="str">
        <f>IF(ISBLANK($B80),"",G80*'Drop Downs'!$P$1)</f>
        <v/>
      </c>
      <c r="AF80" s="311" t="str">
        <f t="shared" si="27"/>
        <v/>
      </c>
      <c r="AG80" s="311" t="str">
        <f>IF(ISBLANK($B80),"",(-1)*PV('Drop Downs'!$P$2,$AU80,$I80))</f>
        <v/>
      </c>
      <c r="AH80" s="311" t="str">
        <f>IF(ISBLANK($B80),"",(-1)*PV('Drop Downs'!$P$2,AU80,$K80))</f>
        <v/>
      </c>
      <c r="AI80" s="311" t="str">
        <f t="shared" si="20"/>
        <v/>
      </c>
      <c r="AJ80" s="311" t="str">
        <f t="shared" si="21"/>
        <v/>
      </c>
      <c r="AK80" s="311" t="str">
        <f ca="1" t="shared" si="28"/>
        <v/>
      </c>
      <c r="AL80" s="322" t="e">
        <f ca="1">OFFSET(AvoidedCostTable!$A$1,AM80-1,AN80-1)</f>
        <v>#N/A</v>
      </c>
      <c r="AM80" s="323" t="e">
        <f ca="1">MATCH($AT80,AvoidedCostTable!$A$1:$A$405,FALSE)</f>
        <v>#N/A</v>
      </c>
      <c r="AN80" s="324" t="e">
        <f ca="1">MATCH(AU80&amp;AS80,AvoidedCostTable!$2:$2,FALSE)</f>
        <v>#N/A</v>
      </c>
      <c r="AO80" s="325" t="str">
        <f ca="1">IF(ISBLANK($B80),"",OFFSET(Measure_List!$A$2,$AV80,AO$5))</f>
        <v/>
      </c>
      <c r="AP80" s="326" t="str">
        <f ca="1">IF(ISBLANK($B80),"",OFFSET(Measure_List!$A$2,$AV80,AP$5))</f>
        <v/>
      </c>
      <c r="AQ80" s="326" t="str">
        <f ca="1">IF(ISBLANK($B80),"",OFFSET(Measure_List!$A$2,$AV80,AQ$5))</f>
        <v/>
      </c>
      <c r="AR80" s="326" t="str">
        <f ca="1">IF(ISBLANK($B80),"",OFFSET(Measure_List!$A$2,$AV80,AR$5))</f>
        <v/>
      </c>
      <c r="AS80" s="326" t="str">
        <f ca="1">IF(ISBLANK($B80),"",OFFSET(Measure_List!$A$2,$AV80,AS$5))</f>
        <v/>
      </c>
      <c r="AT80" s="326" t="str">
        <f ca="1">IF(ISBLANK($B80),"",OFFSET(Measure_List!$A$2,$AV80,AT$5))</f>
        <v/>
      </c>
      <c r="AU80" s="326" t="str">
        <f ca="1">IF(ISBLANK($B80),"",OFFSET(Measure_List!$A$2,$AV80,AU$5))</f>
        <v/>
      </c>
      <c r="AV80" s="283" t="str">
        <f>IF(ISBLANK($B80),"",MATCH($B80,Measure_List!$A$2:$A$4637,FALSE)-1)</f>
        <v/>
      </c>
      <c r="AW80" s="470" t="str">
        <f>IF(ISBLANK(B80),"",IF(ISERROR(MATCH($B80,Measure_List!$A$3:$A$4629,FALSE)),"Error",""))</f>
        <v/>
      </c>
      <c r="AX80" s="476" t="str">
        <f>IF(ISBLANK($B80),"",IF(AO80&lt;&gt;'Project Information'!$D$21,"Error",""))</f>
        <v/>
      </c>
      <c r="AY80" s="473" t="str">
        <f>IF(ISBLANK($B80),"",IF(AS80&lt;&gt;IF('Project Information'!$D$25="","",IF('Project Information'!$D$25="Retrofit","R","L")),"Error",""))</f>
        <v/>
      </c>
    </row>
    <row r="81" spans="1:51" ht="15.75" thickBot="1">
      <c r="A81" s="392" t="str">
        <f ca="1" t="shared" si="22"/>
        <v/>
      </c>
      <c r="B81" s="657"/>
      <c r="C81" s="215"/>
      <c r="D81" s="209"/>
      <c r="E81" s="209"/>
      <c r="F81" s="662"/>
      <c r="G81" s="662"/>
      <c r="H81" s="209"/>
      <c r="I81" s="209"/>
      <c r="J81" s="209"/>
      <c r="K81" s="209"/>
      <c r="L81" s="320" t="str">
        <f>IF(ISBLANK($B81),"",Proposal!$D$155)</f>
        <v/>
      </c>
      <c r="M81" s="321" t="str">
        <f>IF(AND('Project Information'!$D$27&lt;&gt;"",B81&lt;&gt;""),'Project Information'!$D$27,"")</f>
        <v/>
      </c>
      <c r="N81" s="311" t="str">
        <f ca="1">IF(OR(ISBLANK($B81),ISBLANK(Proposal!$D$7)),"",OFFSET(Measure_List!$I$2,MATCH($B81,Measure_List!$A$3:$A$4629,FALSE),IF(ISBLANK(Proposal!$C$204),MATCH(Proposal!$D$7,Measure_List!$J$2:$BA$2,1),MATCH(Proposal!$C$204,Measure_List!$J$2:$BA$2,1))))</f>
        <v/>
      </c>
      <c r="O81" s="312" t="str">
        <f t="shared" si="23"/>
        <v/>
      </c>
      <c r="P81" s="311" t="str">
        <f>IF(B81="","",IF(Proposal!$D$7&gt;0,N81*Q81,""))</f>
        <v/>
      </c>
      <c r="Q81" s="663" t="str">
        <f>IF(ISBLANK($B81),"",F81*'Drop Downs'!$P$1)</f>
        <v/>
      </c>
      <c r="R81" s="311" t="str">
        <f t="shared" si="17"/>
        <v/>
      </c>
      <c r="S81" s="311" t="str">
        <f>IF(ISBLANK($B81),"",(-1)*PV('Drop Downs'!$P$2,$AU81,$H81))</f>
        <v/>
      </c>
      <c r="T81" s="311" t="str">
        <f>IF(ISBLANK($B81),"",(-1)*PV('Drop Downs'!$P$2,$AU81,$J81))</f>
        <v/>
      </c>
      <c r="U81" s="311" t="str">
        <f t="shared" si="18"/>
        <v/>
      </c>
      <c r="V81" s="311" t="str">
        <f t="shared" si="19"/>
        <v/>
      </c>
      <c r="W81" s="311" t="str">
        <f ca="1" t="shared" si="24"/>
        <v/>
      </c>
      <c r="X81" s="322" t="e">
        <f ca="1">OFFSET(AvoidedCostTable!$A$1,Z81-1,AA81-1)</f>
        <v>#N/A</v>
      </c>
      <c r="Y81" s="315" t="str">
        <f t="shared" si="25"/>
        <v/>
      </c>
      <c r="Z81" s="323" t="e">
        <f ca="1">MATCH($AT81,AvoidedCostTable!$A$1:$A$405,FALSE)</f>
        <v>#N/A</v>
      </c>
      <c r="AA81" s="323" t="e">
        <f ca="1">MATCH(AU81&amp;AS81,AvoidedCostTable!$2:$2,FALSE)</f>
        <v>#N/A</v>
      </c>
      <c r="AB81" s="660" t="str">
        <f ca="1">IF(OR(ISBLANK($B81),ISBLANK('Completion Report'!$D$5)),"",IF('Project Information'!$D$2="Yes",'Measure Input'!N81,OFFSET(Measure_List!$I$2,MATCH($B81,Measure_List!$A$3:$A$4629,FALSE),MATCH('Completion Report'!$D$5,Measure_List!$J$2:$BA$2,1))))</f>
        <v/>
      </c>
      <c r="AC81" s="313" t="str">
        <f t="shared" si="26"/>
        <v/>
      </c>
      <c r="AD81" s="311" t="str">
        <f>IF(OR(ISBLANK('Completion Report'!$D$5),ISBLANK(B81)),"",AB81*AE81)</f>
        <v/>
      </c>
      <c r="AE81" s="313" t="str">
        <f>IF(ISBLANK($B81),"",G81*'Drop Downs'!$P$1)</f>
        <v/>
      </c>
      <c r="AF81" s="311" t="str">
        <f t="shared" si="27"/>
        <v/>
      </c>
      <c r="AG81" s="311" t="str">
        <f>IF(ISBLANK($B81),"",(-1)*PV('Drop Downs'!$P$2,$AU81,$I81))</f>
        <v/>
      </c>
      <c r="AH81" s="311" t="str">
        <f>IF(ISBLANK($B81),"",(-1)*PV('Drop Downs'!$P$2,AU81,$K81))</f>
        <v/>
      </c>
      <c r="AI81" s="311" t="str">
        <f t="shared" si="20"/>
        <v/>
      </c>
      <c r="AJ81" s="311" t="str">
        <f t="shared" si="21"/>
        <v/>
      </c>
      <c r="AK81" s="311" t="str">
        <f ca="1" t="shared" si="28"/>
        <v/>
      </c>
      <c r="AL81" s="322" t="e">
        <f ca="1">OFFSET(AvoidedCostTable!$A$1,AM81-1,AN81-1)</f>
        <v>#N/A</v>
      </c>
      <c r="AM81" s="323" t="e">
        <f ca="1">MATCH($AT81,AvoidedCostTable!$A$1:$A$405,FALSE)</f>
        <v>#N/A</v>
      </c>
      <c r="AN81" s="324" t="e">
        <f ca="1">MATCH(AU81&amp;AS81,AvoidedCostTable!$2:$2,FALSE)</f>
        <v>#N/A</v>
      </c>
      <c r="AO81" s="325" t="str">
        <f ca="1">IF(ISBLANK($B81),"",OFFSET(Measure_List!$A$2,$AV81,AO$5))</f>
        <v/>
      </c>
      <c r="AP81" s="326" t="str">
        <f ca="1">IF(ISBLANK($B81),"",OFFSET(Measure_List!$A$2,$AV81,AP$5))</f>
        <v/>
      </c>
      <c r="AQ81" s="326" t="str">
        <f ca="1">IF(ISBLANK($B81),"",OFFSET(Measure_List!$A$2,$AV81,AQ$5))</f>
        <v/>
      </c>
      <c r="AR81" s="326" t="str">
        <f ca="1">IF(ISBLANK($B81),"",OFFSET(Measure_List!$A$2,$AV81,AR$5))</f>
        <v/>
      </c>
      <c r="AS81" s="326" t="str">
        <f ca="1">IF(ISBLANK($B81),"",OFFSET(Measure_List!$A$2,$AV81,AS$5))</f>
        <v/>
      </c>
      <c r="AT81" s="326" t="str">
        <f ca="1">IF(ISBLANK($B81),"",OFFSET(Measure_List!$A$2,$AV81,AT$5))</f>
        <v/>
      </c>
      <c r="AU81" s="326" t="str">
        <f ca="1">IF(ISBLANK($B81),"",OFFSET(Measure_List!$A$2,$AV81,AU$5))</f>
        <v/>
      </c>
      <c r="AV81" s="283" t="str">
        <f>IF(ISBLANK($B81),"",MATCH($B81,Measure_List!$A$2:$A$4637,FALSE)-1)</f>
        <v/>
      </c>
      <c r="AW81" s="470" t="str">
        <f>IF(ISBLANK(B81),"",IF(ISERROR(MATCH($B81,Measure_List!$A$3:$A$4629,FALSE)),"Error",""))</f>
        <v/>
      </c>
      <c r="AX81" s="476" t="str">
        <f>IF(ISBLANK($B81),"",IF(AO81&lt;&gt;'Project Information'!$D$21,"Error",""))</f>
        <v/>
      </c>
      <c r="AY81" s="473" t="str">
        <f>IF(ISBLANK($B81),"",IF(AS81&lt;&gt;IF('Project Information'!$D$25="","",IF('Project Information'!$D$25="Retrofit","R","L")),"Error",""))</f>
        <v/>
      </c>
    </row>
    <row r="82" spans="1:51" ht="15.75" thickBot="1">
      <c r="A82" s="392" t="str">
        <f ca="1" t="shared" si="22"/>
        <v/>
      </c>
      <c r="B82" s="657"/>
      <c r="C82" s="215"/>
      <c r="D82" s="209"/>
      <c r="E82" s="209"/>
      <c r="F82" s="662"/>
      <c r="G82" s="662"/>
      <c r="H82" s="209"/>
      <c r="I82" s="209"/>
      <c r="J82" s="209"/>
      <c r="K82" s="209"/>
      <c r="L82" s="320" t="str">
        <f>IF(ISBLANK($B82),"",Proposal!$D$155)</f>
        <v/>
      </c>
      <c r="M82" s="321" t="str">
        <f>IF(AND('Project Information'!$D$27&lt;&gt;"",B82&lt;&gt;""),'Project Information'!$D$27,"")</f>
        <v/>
      </c>
      <c r="N82" s="311" t="str">
        <f ca="1">IF(OR(ISBLANK($B82),ISBLANK(Proposal!$D$7)),"",OFFSET(Measure_List!$I$2,MATCH($B82,Measure_List!$A$3:$A$4629,FALSE),IF(ISBLANK(Proposal!$C$204),MATCH(Proposal!$D$7,Measure_List!$J$2:$BA$2,1),MATCH(Proposal!$C$204,Measure_List!$J$2:$BA$2,1))))</f>
        <v/>
      </c>
      <c r="O82" s="312" t="str">
        <f t="shared" si="23"/>
        <v/>
      </c>
      <c r="P82" s="311" t="str">
        <f>IF(B82="","",IF(Proposal!$D$7&gt;0,N82*Q82,""))</f>
        <v/>
      </c>
      <c r="Q82" s="663" t="str">
        <f>IF(ISBLANK($B82),"",F82*'Drop Downs'!$P$1)</f>
        <v/>
      </c>
      <c r="R82" s="311" t="str">
        <f t="shared" si="17"/>
        <v/>
      </c>
      <c r="S82" s="311" t="str">
        <f>IF(ISBLANK($B82),"",(-1)*PV('Drop Downs'!$P$2,$AU82,$H82))</f>
        <v/>
      </c>
      <c r="T82" s="311" t="str">
        <f>IF(ISBLANK($B82),"",(-1)*PV('Drop Downs'!$P$2,$AU82,$J82))</f>
        <v/>
      </c>
      <c r="U82" s="311" t="str">
        <f t="shared" si="18"/>
        <v/>
      </c>
      <c r="V82" s="311" t="str">
        <f t="shared" si="19"/>
        <v/>
      </c>
      <c r="W82" s="311" t="str">
        <f ca="1" t="shared" si="24"/>
        <v/>
      </c>
      <c r="X82" s="322" t="e">
        <f ca="1">OFFSET(AvoidedCostTable!$A$1,Z82-1,AA82-1)</f>
        <v>#N/A</v>
      </c>
      <c r="Y82" s="315" t="str">
        <f t="shared" si="25"/>
        <v/>
      </c>
      <c r="Z82" s="323" t="e">
        <f ca="1">MATCH($AT82,AvoidedCostTable!$A$1:$A$405,FALSE)</f>
        <v>#N/A</v>
      </c>
      <c r="AA82" s="323" t="e">
        <f ca="1">MATCH(AU82&amp;AS82,AvoidedCostTable!$2:$2,FALSE)</f>
        <v>#N/A</v>
      </c>
      <c r="AB82" s="660" t="str">
        <f ca="1">IF(OR(ISBLANK($B82),ISBLANK('Completion Report'!$D$5)),"",IF('Project Information'!$D$2="Yes",'Measure Input'!N82,OFFSET(Measure_List!$I$2,MATCH($B82,Measure_List!$A$3:$A$4629,FALSE),MATCH('Completion Report'!$D$5,Measure_List!$J$2:$BA$2,1))))</f>
        <v/>
      </c>
      <c r="AC82" s="313" t="str">
        <f t="shared" si="26"/>
        <v/>
      </c>
      <c r="AD82" s="311" t="str">
        <f>IF(OR(ISBLANK('Completion Report'!$D$5),ISBLANK(B82)),"",AB82*AE82)</f>
        <v/>
      </c>
      <c r="AE82" s="313" t="str">
        <f>IF(ISBLANK($B82),"",G82*'Drop Downs'!$P$1)</f>
        <v/>
      </c>
      <c r="AF82" s="311" t="str">
        <f t="shared" si="27"/>
        <v/>
      </c>
      <c r="AG82" s="311" t="str">
        <f>IF(ISBLANK($B82),"",(-1)*PV('Drop Downs'!$P$2,$AU82,$I82))</f>
        <v/>
      </c>
      <c r="AH82" s="311" t="str">
        <f>IF(ISBLANK($B82),"",(-1)*PV('Drop Downs'!$P$2,AU82,$K82))</f>
        <v/>
      </c>
      <c r="AI82" s="311" t="str">
        <f t="shared" si="20"/>
        <v/>
      </c>
      <c r="AJ82" s="311" t="str">
        <f t="shared" si="21"/>
        <v/>
      </c>
      <c r="AK82" s="311" t="str">
        <f ca="1" t="shared" si="28"/>
        <v/>
      </c>
      <c r="AL82" s="322" t="e">
        <f ca="1">OFFSET(AvoidedCostTable!$A$1,AM82-1,AN82-1)</f>
        <v>#N/A</v>
      </c>
      <c r="AM82" s="323" t="e">
        <f ca="1">MATCH($AT82,AvoidedCostTable!$A$1:$A$405,FALSE)</f>
        <v>#N/A</v>
      </c>
      <c r="AN82" s="324" t="e">
        <f ca="1">MATCH(AU82&amp;AS82,AvoidedCostTable!$2:$2,FALSE)</f>
        <v>#N/A</v>
      </c>
      <c r="AO82" s="325" t="str">
        <f ca="1">IF(ISBLANK($B82),"",OFFSET(Measure_List!$A$2,$AV82,AO$5))</f>
        <v/>
      </c>
      <c r="AP82" s="326" t="str">
        <f ca="1">IF(ISBLANK($B82),"",OFFSET(Measure_List!$A$2,$AV82,AP$5))</f>
        <v/>
      </c>
      <c r="AQ82" s="326" t="str">
        <f ca="1">IF(ISBLANK($B82),"",OFFSET(Measure_List!$A$2,$AV82,AQ$5))</f>
        <v/>
      </c>
      <c r="AR82" s="326" t="str">
        <f ca="1">IF(ISBLANK($B82),"",OFFSET(Measure_List!$A$2,$AV82,AR$5))</f>
        <v/>
      </c>
      <c r="AS82" s="326" t="str">
        <f ca="1">IF(ISBLANK($B82),"",OFFSET(Measure_List!$A$2,$AV82,AS$5))</f>
        <v/>
      </c>
      <c r="AT82" s="326" t="str">
        <f ca="1">IF(ISBLANK($B82),"",OFFSET(Measure_List!$A$2,$AV82,AT$5))</f>
        <v/>
      </c>
      <c r="AU82" s="326" t="str">
        <f ca="1">IF(ISBLANK($B82),"",OFFSET(Measure_List!$A$2,$AV82,AU$5))</f>
        <v/>
      </c>
      <c r="AV82" s="283" t="str">
        <f>IF(ISBLANK($B82),"",MATCH($B82,Measure_List!$A$2:$A$4637,FALSE)-1)</f>
        <v/>
      </c>
      <c r="AW82" s="470" t="str">
        <f>IF(ISBLANK(B82),"",IF(ISERROR(MATCH($B82,Measure_List!$A$3:$A$4629,FALSE)),"Error",""))</f>
        <v/>
      </c>
      <c r="AX82" s="476" t="str">
        <f>IF(ISBLANK($B82),"",IF(AO82&lt;&gt;'Project Information'!$D$21,"Error",""))</f>
        <v/>
      </c>
      <c r="AY82" s="473" t="str">
        <f>IF(ISBLANK($B82),"",IF(AS82&lt;&gt;IF('Project Information'!$D$25="","",IF('Project Information'!$D$25="Retrofit","R","L")),"Error",""))</f>
        <v/>
      </c>
    </row>
    <row r="83" spans="1:51" ht="15.75" thickBot="1">
      <c r="A83" s="392" t="str">
        <f ca="1" t="shared" si="22"/>
        <v/>
      </c>
      <c r="B83" s="657"/>
      <c r="C83" s="215"/>
      <c r="D83" s="209"/>
      <c r="E83" s="209"/>
      <c r="F83" s="662"/>
      <c r="G83" s="662"/>
      <c r="H83" s="209"/>
      <c r="I83" s="209"/>
      <c r="J83" s="209"/>
      <c r="K83" s="209"/>
      <c r="L83" s="320" t="str">
        <f>IF(ISBLANK($B83),"",Proposal!$D$155)</f>
        <v/>
      </c>
      <c r="M83" s="321" t="str">
        <f>IF(AND('Project Information'!$D$27&lt;&gt;"",B83&lt;&gt;""),'Project Information'!$D$27,"")</f>
        <v/>
      </c>
      <c r="N83" s="311" t="str">
        <f ca="1">IF(OR(ISBLANK($B83),ISBLANK(Proposal!$D$7)),"",OFFSET(Measure_List!$I$2,MATCH($B83,Measure_List!$A$3:$A$4629,FALSE),IF(ISBLANK(Proposal!$C$204),MATCH(Proposal!$D$7,Measure_List!$J$2:$BA$2,1),MATCH(Proposal!$C$204,Measure_List!$J$2:$BA$2,1))))</f>
        <v/>
      </c>
      <c r="O83" s="312" t="str">
        <f t="shared" si="23"/>
        <v/>
      </c>
      <c r="P83" s="311" t="str">
        <f>IF(B83="","",IF(Proposal!$D$7&gt;0,N83*Q83,""))</f>
        <v/>
      </c>
      <c r="Q83" s="663" t="str">
        <f>IF(ISBLANK($B83),"",F83*'Drop Downs'!$P$1)</f>
        <v/>
      </c>
      <c r="R83" s="311" t="str">
        <f t="shared" si="17"/>
        <v/>
      </c>
      <c r="S83" s="311" t="str">
        <f>IF(ISBLANK($B83),"",(-1)*PV('Drop Downs'!$P$2,$AU83,$H83))</f>
        <v/>
      </c>
      <c r="T83" s="311" t="str">
        <f>IF(ISBLANK($B83),"",(-1)*PV('Drop Downs'!$P$2,$AU83,$J83))</f>
        <v/>
      </c>
      <c r="U83" s="311" t="str">
        <f t="shared" si="18"/>
        <v/>
      </c>
      <c r="V83" s="311" t="str">
        <f t="shared" si="19"/>
        <v/>
      </c>
      <c r="W83" s="311" t="str">
        <f ca="1" t="shared" si="24"/>
        <v/>
      </c>
      <c r="X83" s="322" t="e">
        <f ca="1">OFFSET(AvoidedCostTable!$A$1,Z83-1,AA83-1)</f>
        <v>#N/A</v>
      </c>
      <c r="Y83" s="315" t="str">
        <f t="shared" si="25"/>
        <v/>
      </c>
      <c r="Z83" s="323" t="e">
        <f ca="1">MATCH($AT83,AvoidedCostTable!$A$1:$A$405,FALSE)</f>
        <v>#N/A</v>
      </c>
      <c r="AA83" s="323" t="e">
        <f ca="1">MATCH(AU83&amp;AS83,AvoidedCostTable!$2:$2,FALSE)</f>
        <v>#N/A</v>
      </c>
      <c r="AB83" s="660" t="str">
        <f ca="1">IF(OR(ISBLANK($B83),ISBLANK('Completion Report'!$D$5)),"",IF('Project Information'!$D$2="Yes",'Measure Input'!N83,OFFSET(Measure_List!$I$2,MATCH($B83,Measure_List!$A$3:$A$4629,FALSE),MATCH('Completion Report'!$D$5,Measure_List!$J$2:$BA$2,1))))</f>
        <v/>
      </c>
      <c r="AC83" s="313" t="str">
        <f t="shared" si="26"/>
        <v/>
      </c>
      <c r="AD83" s="311" t="str">
        <f>IF(OR(ISBLANK('Completion Report'!$D$5),ISBLANK(B83)),"",AB83*AE83)</f>
        <v/>
      </c>
      <c r="AE83" s="313" t="str">
        <f>IF(ISBLANK($B83),"",G83*'Drop Downs'!$P$1)</f>
        <v/>
      </c>
      <c r="AF83" s="311" t="str">
        <f t="shared" si="27"/>
        <v/>
      </c>
      <c r="AG83" s="311" t="str">
        <f>IF(ISBLANK($B83),"",(-1)*PV('Drop Downs'!$P$2,$AU83,$I83))</f>
        <v/>
      </c>
      <c r="AH83" s="311" t="str">
        <f>IF(ISBLANK($B83),"",(-1)*PV('Drop Downs'!$P$2,AU83,$K83))</f>
        <v/>
      </c>
      <c r="AI83" s="311" t="str">
        <f t="shared" si="20"/>
        <v/>
      </c>
      <c r="AJ83" s="311" t="str">
        <f t="shared" si="21"/>
        <v/>
      </c>
      <c r="AK83" s="311" t="str">
        <f ca="1" t="shared" si="28"/>
        <v/>
      </c>
      <c r="AL83" s="322" t="e">
        <f ca="1">OFFSET(AvoidedCostTable!$A$1,AM83-1,AN83-1)</f>
        <v>#N/A</v>
      </c>
      <c r="AM83" s="323" t="e">
        <f ca="1">MATCH($AT83,AvoidedCostTable!$A$1:$A$405,FALSE)</f>
        <v>#N/A</v>
      </c>
      <c r="AN83" s="324" t="e">
        <f ca="1">MATCH(AU83&amp;AS83,AvoidedCostTable!$2:$2,FALSE)</f>
        <v>#N/A</v>
      </c>
      <c r="AO83" s="325" t="str">
        <f ca="1">IF(ISBLANK($B83),"",OFFSET(Measure_List!$A$2,$AV83,AO$5))</f>
        <v/>
      </c>
      <c r="AP83" s="326" t="str">
        <f ca="1">IF(ISBLANK($B83),"",OFFSET(Measure_List!$A$2,$AV83,AP$5))</f>
        <v/>
      </c>
      <c r="AQ83" s="326" t="str">
        <f ca="1">IF(ISBLANK($B83),"",OFFSET(Measure_List!$A$2,$AV83,AQ$5))</f>
        <v/>
      </c>
      <c r="AR83" s="326" t="str">
        <f ca="1">IF(ISBLANK($B83),"",OFFSET(Measure_List!$A$2,$AV83,AR$5))</f>
        <v/>
      </c>
      <c r="AS83" s="326" t="str">
        <f ca="1">IF(ISBLANK($B83),"",OFFSET(Measure_List!$A$2,$AV83,AS$5))</f>
        <v/>
      </c>
      <c r="AT83" s="326" t="str">
        <f ca="1">IF(ISBLANK($B83),"",OFFSET(Measure_List!$A$2,$AV83,AT$5))</f>
        <v/>
      </c>
      <c r="AU83" s="326" t="str">
        <f ca="1">IF(ISBLANK($B83),"",OFFSET(Measure_List!$A$2,$AV83,AU$5))</f>
        <v/>
      </c>
      <c r="AV83" s="283" t="str">
        <f>IF(ISBLANK($B83),"",MATCH($B83,Measure_List!$A$2:$A$4637,FALSE)-1)</f>
        <v/>
      </c>
      <c r="AW83" s="470" t="str">
        <f>IF(ISBLANK(B83),"",IF(ISERROR(MATCH($B83,Measure_List!$A$3:$A$4629,FALSE)),"Error",""))</f>
        <v/>
      </c>
      <c r="AX83" s="476" t="str">
        <f>IF(ISBLANK($B83),"",IF(AO83&lt;&gt;'Project Information'!$D$21,"Error",""))</f>
        <v/>
      </c>
      <c r="AY83" s="473" t="str">
        <f>IF(ISBLANK($B83),"",IF(AS83&lt;&gt;IF('Project Information'!$D$25="","",IF('Project Information'!$D$25="Retrofit","R","L")),"Error",""))</f>
        <v/>
      </c>
    </row>
    <row r="84" spans="1:51" ht="15.75" thickBot="1">
      <c r="A84" s="392" t="str">
        <f ca="1" t="shared" si="22"/>
        <v/>
      </c>
      <c r="B84" s="657"/>
      <c r="C84" s="215"/>
      <c r="D84" s="209"/>
      <c r="E84" s="209"/>
      <c r="F84" s="662"/>
      <c r="G84" s="662"/>
      <c r="H84" s="209"/>
      <c r="I84" s="209"/>
      <c r="J84" s="209"/>
      <c r="K84" s="209"/>
      <c r="L84" s="320" t="str">
        <f>IF(ISBLANK($B84),"",Proposal!$D$155)</f>
        <v/>
      </c>
      <c r="M84" s="321" t="str">
        <f>IF(AND('Project Information'!$D$27&lt;&gt;"",B84&lt;&gt;""),'Project Information'!$D$27,"")</f>
        <v/>
      </c>
      <c r="N84" s="311" t="str">
        <f ca="1">IF(OR(ISBLANK($B84),ISBLANK(Proposal!$D$7)),"",OFFSET(Measure_List!$I$2,MATCH($B84,Measure_List!$A$3:$A$4629,FALSE),IF(ISBLANK(Proposal!$C$204),MATCH(Proposal!$D$7,Measure_List!$J$2:$BA$2,1),MATCH(Proposal!$C$204,Measure_List!$J$2:$BA$2,1))))</f>
        <v/>
      </c>
      <c r="O84" s="312" t="str">
        <f t="shared" si="23"/>
        <v/>
      </c>
      <c r="P84" s="311" t="str">
        <f>IF(B84="","",IF(Proposal!$D$7&gt;0,N84*Q84,""))</f>
        <v/>
      </c>
      <c r="Q84" s="663" t="str">
        <f>IF(ISBLANK($B84),"",F84*'Drop Downs'!$P$1)</f>
        <v/>
      </c>
      <c r="R84" s="311" t="str">
        <f t="shared" si="17"/>
        <v/>
      </c>
      <c r="S84" s="311" t="str">
        <f>IF(ISBLANK($B84),"",(-1)*PV('Drop Downs'!$P$2,$AU84,$H84))</f>
        <v/>
      </c>
      <c r="T84" s="311" t="str">
        <f>IF(ISBLANK($B84),"",(-1)*PV('Drop Downs'!$P$2,$AU84,$J84))</f>
        <v/>
      </c>
      <c r="U84" s="311" t="str">
        <f t="shared" si="18"/>
        <v/>
      </c>
      <c r="V84" s="311" t="str">
        <f t="shared" si="19"/>
        <v/>
      </c>
      <c r="W84" s="311" t="str">
        <f ca="1" t="shared" si="24"/>
        <v/>
      </c>
      <c r="X84" s="322" t="e">
        <f ca="1">OFFSET(AvoidedCostTable!$A$1,Z84-1,AA84-1)</f>
        <v>#N/A</v>
      </c>
      <c r="Y84" s="315" t="str">
        <f t="shared" si="25"/>
        <v/>
      </c>
      <c r="Z84" s="323" t="e">
        <f ca="1">MATCH($AT84,AvoidedCostTable!$A$1:$A$405,FALSE)</f>
        <v>#N/A</v>
      </c>
      <c r="AA84" s="323" t="e">
        <f ca="1">MATCH(AU84&amp;AS84,AvoidedCostTable!$2:$2,FALSE)</f>
        <v>#N/A</v>
      </c>
      <c r="AB84" s="660" t="str">
        <f ca="1">IF(OR(ISBLANK($B84),ISBLANK('Completion Report'!$D$5)),"",IF('Project Information'!$D$2="Yes",'Measure Input'!N84,OFFSET(Measure_List!$I$2,MATCH($B84,Measure_List!$A$3:$A$4629,FALSE),MATCH('Completion Report'!$D$5,Measure_List!$J$2:$BA$2,1))))</f>
        <v/>
      </c>
      <c r="AC84" s="313" t="str">
        <f t="shared" si="26"/>
        <v/>
      </c>
      <c r="AD84" s="311" t="str">
        <f>IF(OR(ISBLANK('Completion Report'!$D$5),ISBLANK(B84)),"",AB84*AE84)</f>
        <v/>
      </c>
      <c r="AE84" s="313" t="str">
        <f>IF(ISBLANK($B84),"",G84*'Drop Downs'!$P$1)</f>
        <v/>
      </c>
      <c r="AF84" s="311" t="str">
        <f t="shared" si="27"/>
        <v/>
      </c>
      <c r="AG84" s="311" t="str">
        <f>IF(ISBLANK($B84),"",(-1)*PV('Drop Downs'!$P$2,$AU84,$I84))</f>
        <v/>
      </c>
      <c r="AH84" s="311" t="str">
        <f>IF(ISBLANK($B84),"",(-1)*PV('Drop Downs'!$P$2,AU84,$K84))</f>
        <v/>
      </c>
      <c r="AI84" s="311" t="str">
        <f t="shared" si="20"/>
        <v/>
      </c>
      <c r="AJ84" s="311" t="str">
        <f t="shared" si="21"/>
        <v/>
      </c>
      <c r="AK84" s="311" t="str">
        <f ca="1" t="shared" si="28"/>
        <v/>
      </c>
      <c r="AL84" s="322" t="e">
        <f ca="1">OFFSET(AvoidedCostTable!$A$1,AM84-1,AN84-1)</f>
        <v>#N/A</v>
      </c>
      <c r="AM84" s="323" t="e">
        <f ca="1">MATCH($AT84,AvoidedCostTable!$A$1:$A$405,FALSE)</f>
        <v>#N/A</v>
      </c>
      <c r="AN84" s="324" t="e">
        <f ca="1">MATCH(AU84&amp;AS84,AvoidedCostTable!$2:$2,FALSE)</f>
        <v>#N/A</v>
      </c>
      <c r="AO84" s="325" t="str">
        <f ca="1">IF(ISBLANK($B84),"",OFFSET(Measure_List!$A$2,$AV84,AO$5))</f>
        <v/>
      </c>
      <c r="AP84" s="326" t="str">
        <f ca="1">IF(ISBLANK($B84),"",OFFSET(Measure_List!$A$2,$AV84,AP$5))</f>
        <v/>
      </c>
      <c r="AQ84" s="326" t="str">
        <f ca="1">IF(ISBLANK($B84),"",OFFSET(Measure_List!$A$2,$AV84,AQ$5))</f>
        <v/>
      </c>
      <c r="AR84" s="326" t="str">
        <f ca="1">IF(ISBLANK($B84),"",OFFSET(Measure_List!$A$2,$AV84,AR$5))</f>
        <v/>
      </c>
      <c r="AS84" s="326" t="str">
        <f ca="1">IF(ISBLANK($B84),"",OFFSET(Measure_List!$A$2,$AV84,AS$5))</f>
        <v/>
      </c>
      <c r="AT84" s="326" t="str">
        <f ca="1">IF(ISBLANK($B84),"",OFFSET(Measure_List!$A$2,$AV84,AT$5))</f>
        <v/>
      </c>
      <c r="AU84" s="326" t="str">
        <f ca="1">IF(ISBLANK($B84),"",OFFSET(Measure_List!$A$2,$AV84,AU$5))</f>
        <v/>
      </c>
      <c r="AV84" s="283" t="str">
        <f>IF(ISBLANK($B84),"",MATCH($B84,Measure_List!$A$2:$A$4637,FALSE)-1)</f>
        <v/>
      </c>
      <c r="AW84" s="470" t="str">
        <f>IF(ISBLANK(B84),"",IF(ISERROR(MATCH($B84,Measure_List!$A$3:$A$4629,FALSE)),"Error",""))</f>
        <v/>
      </c>
      <c r="AX84" s="476" t="str">
        <f>IF(ISBLANK($B84),"",IF(AO84&lt;&gt;'Project Information'!$D$21,"Error",""))</f>
        <v/>
      </c>
      <c r="AY84" s="473" t="str">
        <f>IF(ISBLANK($B84),"",IF(AS84&lt;&gt;IF('Project Information'!$D$25="","",IF('Project Information'!$D$25="Retrofit","R","L")),"Error",""))</f>
        <v/>
      </c>
    </row>
    <row r="85" spans="1:51" ht="15.75" thickBot="1">
      <c r="A85" s="392" t="str">
        <f ca="1" t="shared" si="22"/>
        <v/>
      </c>
      <c r="B85" s="657"/>
      <c r="C85" s="215"/>
      <c r="D85" s="209"/>
      <c r="E85" s="209"/>
      <c r="F85" s="662"/>
      <c r="G85" s="662"/>
      <c r="H85" s="209"/>
      <c r="I85" s="209"/>
      <c r="J85" s="209"/>
      <c r="K85" s="209"/>
      <c r="L85" s="320" t="str">
        <f>IF(ISBLANK($B85),"",Proposal!$D$155)</f>
        <v/>
      </c>
      <c r="M85" s="321" t="str">
        <f>IF(AND('Project Information'!$D$27&lt;&gt;"",B85&lt;&gt;""),'Project Information'!$D$27,"")</f>
        <v/>
      </c>
      <c r="N85" s="311" t="str">
        <f ca="1">IF(OR(ISBLANK($B85),ISBLANK(Proposal!$D$7)),"",OFFSET(Measure_List!$I$2,MATCH($B85,Measure_List!$A$3:$A$4629,FALSE),IF(ISBLANK(Proposal!$C$204),MATCH(Proposal!$D$7,Measure_List!$J$2:$BA$2,1),MATCH(Proposal!$C$204,Measure_List!$J$2:$BA$2,1))))</f>
        <v/>
      </c>
      <c r="O85" s="312" t="str">
        <f t="shared" si="23"/>
        <v/>
      </c>
      <c r="P85" s="311" t="str">
        <f>IF(B85="","",IF(Proposal!$D$7&gt;0,N85*Q85,""))</f>
        <v/>
      </c>
      <c r="Q85" s="663" t="str">
        <f>IF(ISBLANK($B85),"",F85*'Drop Downs'!$P$1)</f>
        <v/>
      </c>
      <c r="R85" s="311" t="str">
        <f t="shared" si="17"/>
        <v/>
      </c>
      <c r="S85" s="311" t="str">
        <f>IF(ISBLANK($B85),"",(-1)*PV('Drop Downs'!$P$2,$AU85,$H85))</f>
        <v/>
      </c>
      <c r="T85" s="311" t="str">
        <f>IF(ISBLANK($B85),"",(-1)*PV('Drop Downs'!$P$2,$AU85,$J85))</f>
        <v/>
      </c>
      <c r="U85" s="311" t="str">
        <f t="shared" si="18"/>
        <v/>
      </c>
      <c r="V85" s="311" t="str">
        <f t="shared" si="19"/>
        <v/>
      </c>
      <c r="W85" s="311" t="str">
        <f ca="1" t="shared" si="24"/>
        <v/>
      </c>
      <c r="X85" s="322" t="e">
        <f ca="1">OFFSET(AvoidedCostTable!$A$1,Z85-1,AA85-1)</f>
        <v>#N/A</v>
      </c>
      <c r="Y85" s="315" t="str">
        <f t="shared" si="25"/>
        <v/>
      </c>
      <c r="Z85" s="323" t="e">
        <f ca="1">MATCH($AT85,AvoidedCostTable!$A$1:$A$405,FALSE)</f>
        <v>#N/A</v>
      </c>
      <c r="AA85" s="323" t="e">
        <f ca="1">MATCH(AU85&amp;AS85,AvoidedCostTable!$2:$2,FALSE)</f>
        <v>#N/A</v>
      </c>
      <c r="AB85" s="660" t="str">
        <f ca="1">IF(OR(ISBLANK($B85),ISBLANK('Completion Report'!$D$5)),"",IF('Project Information'!$D$2="Yes",'Measure Input'!N85,OFFSET(Measure_List!$I$2,MATCH($B85,Measure_List!$A$3:$A$4629,FALSE),MATCH('Completion Report'!$D$5,Measure_List!$J$2:$BA$2,1))))</f>
        <v/>
      </c>
      <c r="AC85" s="313" t="str">
        <f t="shared" si="26"/>
        <v/>
      </c>
      <c r="AD85" s="311" t="str">
        <f>IF(OR(ISBLANK('Completion Report'!$D$5),ISBLANK(B85)),"",AB85*AE85)</f>
        <v/>
      </c>
      <c r="AE85" s="313" t="str">
        <f>IF(ISBLANK($B85),"",G85*'Drop Downs'!$P$1)</f>
        <v/>
      </c>
      <c r="AF85" s="311" t="str">
        <f t="shared" si="27"/>
        <v/>
      </c>
      <c r="AG85" s="311" t="str">
        <f>IF(ISBLANK($B85),"",(-1)*PV('Drop Downs'!$P$2,$AU85,$I85))</f>
        <v/>
      </c>
      <c r="AH85" s="311" t="str">
        <f>IF(ISBLANK($B85),"",(-1)*PV('Drop Downs'!$P$2,AU85,$K85))</f>
        <v/>
      </c>
      <c r="AI85" s="311" t="str">
        <f t="shared" si="20"/>
        <v/>
      </c>
      <c r="AJ85" s="311" t="str">
        <f t="shared" si="21"/>
        <v/>
      </c>
      <c r="AK85" s="311" t="str">
        <f ca="1" t="shared" si="28"/>
        <v/>
      </c>
      <c r="AL85" s="322" t="e">
        <f ca="1">OFFSET(AvoidedCostTable!$A$1,AM85-1,AN85-1)</f>
        <v>#N/A</v>
      </c>
      <c r="AM85" s="323" t="e">
        <f ca="1">MATCH($AT85,AvoidedCostTable!$A$1:$A$405,FALSE)</f>
        <v>#N/A</v>
      </c>
      <c r="AN85" s="324" t="e">
        <f ca="1">MATCH(AU85&amp;AS85,AvoidedCostTable!$2:$2,FALSE)</f>
        <v>#N/A</v>
      </c>
      <c r="AO85" s="325" t="str">
        <f ca="1">IF(ISBLANK($B85),"",OFFSET(Measure_List!$A$2,$AV85,AO$5))</f>
        <v/>
      </c>
      <c r="AP85" s="326" t="str">
        <f ca="1">IF(ISBLANK($B85),"",OFFSET(Measure_List!$A$2,$AV85,AP$5))</f>
        <v/>
      </c>
      <c r="AQ85" s="326" t="str">
        <f ca="1">IF(ISBLANK($B85),"",OFFSET(Measure_List!$A$2,$AV85,AQ$5))</f>
        <v/>
      </c>
      <c r="AR85" s="326" t="str">
        <f ca="1">IF(ISBLANK($B85),"",OFFSET(Measure_List!$A$2,$AV85,AR$5))</f>
        <v/>
      </c>
      <c r="AS85" s="326" t="str">
        <f ca="1">IF(ISBLANK($B85),"",OFFSET(Measure_List!$A$2,$AV85,AS$5))</f>
        <v/>
      </c>
      <c r="AT85" s="326" t="str">
        <f ca="1">IF(ISBLANK($B85),"",OFFSET(Measure_List!$A$2,$AV85,AT$5))</f>
        <v/>
      </c>
      <c r="AU85" s="326" t="str">
        <f ca="1">IF(ISBLANK($B85),"",OFFSET(Measure_List!$A$2,$AV85,AU$5))</f>
        <v/>
      </c>
      <c r="AV85" s="283" t="str">
        <f>IF(ISBLANK($B85),"",MATCH($B85,Measure_List!$A$2:$A$4637,FALSE)-1)</f>
        <v/>
      </c>
      <c r="AW85" s="470" t="str">
        <f>IF(ISBLANK(B85),"",IF(ISERROR(MATCH($B85,Measure_List!$A$3:$A$4629,FALSE)),"Error",""))</f>
        <v/>
      </c>
      <c r="AX85" s="476" t="str">
        <f>IF(ISBLANK($B85),"",IF(AO85&lt;&gt;'Project Information'!$D$21,"Error",""))</f>
        <v/>
      </c>
      <c r="AY85" s="473" t="str">
        <f>IF(ISBLANK($B85),"",IF(AS85&lt;&gt;IF('Project Information'!$D$25="","",IF('Project Information'!$D$25="Retrofit","R","L")),"Error",""))</f>
        <v/>
      </c>
    </row>
    <row r="86" spans="1:51" ht="15.75" thickBot="1">
      <c r="A86" s="392" t="str">
        <f ca="1" t="shared" si="22"/>
        <v/>
      </c>
      <c r="B86" s="657"/>
      <c r="C86" s="215"/>
      <c r="D86" s="209"/>
      <c r="E86" s="209"/>
      <c r="F86" s="662"/>
      <c r="G86" s="662"/>
      <c r="H86" s="209"/>
      <c r="I86" s="209"/>
      <c r="J86" s="209"/>
      <c r="K86" s="209"/>
      <c r="L86" s="320" t="str">
        <f>IF(ISBLANK($B86),"",Proposal!$D$155)</f>
        <v/>
      </c>
      <c r="M86" s="321" t="str">
        <f>IF(AND('Project Information'!$D$27&lt;&gt;"",B86&lt;&gt;""),'Project Information'!$D$27,"")</f>
        <v/>
      </c>
      <c r="N86" s="311" t="str">
        <f ca="1">IF(OR(ISBLANK($B86),ISBLANK(Proposal!$D$7)),"",OFFSET(Measure_List!$I$2,MATCH($B86,Measure_List!$A$3:$A$4629,FALSE),IF(ISBLANK(Proposal!$C$204),MATCH(Proposal!$D$7,Measure_List!$J$2:$BA$2,1),MATCH(Proposal!$C$204,Measure_List!$J$2:$BA$2,1))))</f>
        <v/>
      </c>
      <c r="O86" s="312" t="str">
        <f t="shared" si="23"/>
        <v/>
      </c>
      <c r="P86" s="311" t="str">
        <f>IF(B86="","",IF(Proposal!$D$7&gt;0,N86*Q86,""))</f>
        <v/>
      </c>
      <c r="Q86" s="663" t="str">
        <f>IF(ISBLANK($B86),"",F86*'Drop Downs'!$P$1)</f>
        <v/>
      </c>
      <c r="R86" s="311" t="str">
        <f t="shared" si="17"/>
        <v/>
      </c>
      <c r="S86" s="311" t="str">
        <f>IF(ISBLANK($B86),"",(-1)*PV('Drop Downs'!$P$2,$AU86,$H86))</f>
        <v/>
      </c>
      <c r="T86" s="311" t="str">
        <f>IF(ISBLANK($B86),"",(-1)*PV('Drop Downs'!$P$2,$AU86,$J86))</f>
        <v/>
      </c>
      <c r="U86" s="311" t="str">
        <f t="shared" si="18"/>
        <v/>
      </c>
      <c r="V86" s="311" t="str">
        <f t="shared" si="19"/>
        <v/>
      </c>
      <c r="W86" s="311" t="str">
        <f ca="1" t="shared" si="24"/>
        <v/>
      </c>
      <c r="X86" s="322" t="e">
        <f ca="1">OFFSET(AvoidedCostTable!$A$1,Z86-1,AA86-1)</f>
        <v>#N/A</v>
      </c>
      <c r="Y86" s="315" t="str">
        <f t="shared" si="25"/>
        <v/>
      </c>
      <c r="Z86" s="323" t="e">
        <f ca="1">MATCH($AT86,AvoidedCostTable!$A$1:$A$405,FALSE)</f>
        <v>#N/A</v>
      </c>
      <c r="AA86" s="323" t="e">
        <f ca="1">MATCH(AU86&amp;AS86,AvoidedCostTable!$2:$2,FALSE)</f>
        <v>#N/A</v>
      </c>
      <c r="AB86" s="660" t="str">
        <f ca="1">IF(OR(ISBLANK($B86),ISBLANK('Completion Report'!$D$5)),"",IF('Project Information'!$D$2="Yes",'Measure Input'!N86,OFFSET(Measure_List!$I$2,MATCH($B86,Measure_List!$A$3:$A$4629,FALSE),MATCH('Completion Report'!$D$5,Measure_List!$J$2:$BA$2,1))))</f>
        <v/>
      </c>
      <c r="AC86" s="313" t="str">
        <f t="shared" si="26"/>
        <v/>
      </c>
      <c r="AD86" s="311" t="str">
        <f>IF(OR(ISBLANK('Completion Report'!$D$5),ISBLANK(B86)),"",AB86*AE86)</f>
        <v/>
      </c>
      <c r="AE86" s="313" t="str">
        <f>IF(ISBLANK($B86),"",G86*'Drop Downs'!$P$1)</f>
        <v/>
      </c>
      <c r="AF86" s="311" t="str">
        <f t="shared" si="27"/>
        <v/>
      </c>
      <c r="AG86" s="311" t="str">
        <f>IF(ISBLANK($B86),"",(-1)*PV('Drop Downs'!$P$2,$AU86,$I86))</f>
        <v/>
      </c>
      <c r="AH86" s="311" t="str">
        <f>IF(ISBLANK($B86),"",(-1)*PV('Drop Downs'!$P$2,AU86,$K86))</f>
        <v/>
      </c>
      <c r="AI86" s="311" t="str">
        <f t="shared" si="20"/>
        <v/>
      </c>
      <c r="AJ86" s="311" t="str">
        <f t="shared" si="21"/>
        <v/>
      </c>
      <c r="AK86" s="311" t="str">
        <f ca="1" t="shared" si="28"/>
        <v/>
      </c>
      <c r="AL86" s="322" t="e">
        <f ca="1">OFFSET(AvoidedCostTable!$A$1,AM86-1,AN86-1)</f>
        <v>#N/A</v>
      </c>
      <c r="AM86" s="323" t="e">
        <f ca="1">MATCH($AT86,AvoidedCostTable!$A$1:$A$405,FALSE)</f>
        <v>#N/A</v>
      </c>
      <c r="AN86" s="324" t="e">
        <f ca="1">MATCH(AU86&amp;AS86,AvoidedCostTable!$2:$2,FALSE)</f>
        <v>#N/A</v>
      </c>
      <c r="AO86" s="325" t="str">
        <f ca="1">IF(ISBLANK($B86),"",OFFSET(Measure_List!$A$2,$AV86,AO$5))</f>
        <v/>
      </c>
      <c r="AP86" s="326" t="str">
        <f ca="1">IF(ISBLANK($B86),"",OFFSET(Measure_List!$A$2,$AV86,AP$5))</f>
        <v/>
      </c>
      <c r="AQ86" s="326" t="str">
        <f ca="1">IF(ISBLANK($B86),"",OFFSET(Measure_List!$A$2,$AV86,AQ$5))</f>
        <v/>
      </c>
      <c r="AR86" s="326" t="str">
        <f ca="1">IF(ISBLANK($B86),"",OFFSET(Measure_List!$A$2,$AV86,AR$5))</f>
        <v/>
      </c>
      <c r="AS86" s="326" t="str">
        <f ca="1">IF(ISBLANK($B86),"",OFFSET(Measure_List!$A$2,$AV86,AS$5))</f>
        <v/>
      </c>
      <c r="AT86" s="326" t="str">
        <f ca="1">IF(ISBLANK($B86),"",OFFSET(Measure_List!$A$2,$AV86,AT$5))</f>
        <v/>
      </c>
      <c r="AU86" s="326" t="str">
        <f ca="1">IF(ISBLANK($B86),"",OFFSET(Measure_List!$A$2,$AV86,AU$5))</f>
        <v/>
      </c>
      <c r="AV86" s="283" t="str">
        <f>IF(ISBLANK($B86),"",MATCH($B86,Measure_List!$A$2:$A$4637,FALSE)-1)</f>
        <v/>
      </c>
      <c r="AW86" s="470" t="str">
        <f>IF(ISBLANK(B86),"",IF(ISERROR(MATCH($B86,Measure_List!$A$3:$A$4629,FALSE)),"Error",""))</f>
        <v/>
      </c>
      <c r="AX86" s="476" t="str">
        <f>IF(ISBLANK($B86),"",IF(AO86&lt;&gt;'Project Information'!$D$21,"Error",""))</f>
        <v/>
      </c>
      <c r="AY86" s="473" t="str">
        <f>IF(ISBLANK($B86),"",IF(AS86&lt;&gt;IF('Project Information'!$D$25="","",IF('Project Information'!$D$25="Retrofit","R","L")),"Error",""))</f>
        <v/>
      </c>
    </row>
    <row r="87" spans="1:51" ht="15.75" thickBot="1">
      <c r="A87" s="392" t="str">
        <f ca="1" t="shared" si="22"/>
        <v/>
      </c>
      <c r="B87" s="657"/>
      <c r="C87" s="215"/>
      <c r="D87" s="209"/>
      <c r="E87" s="209"/>
      <c r="F87" s="662"/>
      <c r="G87" s="662"/>
      <c r="H87" s="209"/>
      <c r="I87" s="209"/>
      <c r="J87" s="209"/>
      <c r="K87" s="209"/>
      <c r="L87" s="320" t="str">
        <f>IF(ISBLANK($B87),"",Proposal!$D$155)</f>
        <v/>
      </c>
      <c r="M87" s="321" t="str">
        <f>IF(AND('Project Information'!$D$27&lt;&gt;"",B87&lt;&gt;""),'Project Information'!$D$27,"")</f>
        <v/>
      </c>
      <c r="N87" s="311" t="str">
        <f ca="1">IF(OR(ISBLANK($B87),ISBLANK(Proposal!$D$7)),"",OFFSET(Measure_List!$I$2,MATCH($B87,Measure_List!$A$3:$A$4629,FALSE),IF(ISBLANK(Proposal!$C$204),MATCH(Proposal!$D$7,Measure_List!$J$2:$BA$2,1),MATCH(Proposal!$C$204,Measure_List!$J$2:$BA$2,1))))</f>
        <v/>
      </c>
      <c r="O87" s="312" t="str">
        <f t="shared" si="23"/>
        <v/>
      </c>
      <c r="P87" s="311" t="str">
        <f>IF(B87="","",IF(Proposal!$D$7&gt;0,N87*Q87,""))</f>
        <v/>
      </c>
      <c r="Q87" s="663" t="str">
        <f>IF(ISBLANK($B87),"",F87*'Drop Downs'!$P$1)</f>
        <v/>
      </c>
      <c r="R87" s="311" t="str">
        <f t="shared" si="17"/>
        <v/>
      </c>
      <c r="S87" s="311" t="str">
        <f>IF(ISBLANK($B87),"",(-1)*PV('Drop Downs'!$P$2,$AU87,$H87))</f>
        <v/>
      </c>
      <c r="T87" s="311" t="str">
        <f>IF(ISBLANK($B87),"",(-1)*PV('Drop Downs'!$P$2,$AU87,$J87))</f>
        <v/>
      </c>
      <c r="U87" s="311" t="str">
        <f t="shared" si="18"/>
        <v/>
      </c>
      <c r="V87" s="311" t="str">
        <f t="shared" si="19"/>
        <v/>
      </c>
      <c r="W87" s="311" t="str">
        <f ca="1" t="shared" si="24"/>
        <v/>
      </c>
      <c r="X87" s="322" t="e">
        <f ca="1">OFFSET(AvoidedCostTable!$A$1,Z87-1,AA87-1)</f>
        <v>#N/A</v>
      </c>
      <c r="Y87" s="315" t="str">
        <f t="shared" si="25"/>
        <v/>
      </c>
      <c r="Z87" s="323" t="e">
        <f ca="1">MATCH($AT87,AvoidedCostTable!$A$1:$A$405,FALSE)</f>
        <v>#N/A</v>
      </c>
      <c r="AA87" s="323" t="e">
        <f ca="1">MATCH(AU87&amp;AS87,AvoidedCostTable!$2:$2,FALSE)</f>
        <v>#N/A</v>
      </c>
      <c r="AB87" s="660" t="str">
        <f ca="1">IF(OR(ISBLANK($B87),ISBLANK('Completion Report'!$D$5)),"",IF('Project Information'!$D$2="Yes",'Measure Input'!N87,OFFSET(Measure_List!$I$2,MATCH($B87,Measure_List!$A$3:$A$4629,FALSE),MATCH('Completion Report'!$D$5,Measure_List!$J$2:$BA$2,1))))</f>
        <v/>
      </c>
      <c r="AC87" s="313" t="str">
        <f t="shared" si="26"/>
        <v/>
      </c>
      <c r="AD87" s="311" t="str">
        <f>IF(OR(ISBLANK('Completion Report'!$D$5),ISBLANK(B87)),"",AB87*AE87)</f>
        <v/>
      </c>
      <c r="AE87" s="313" t="str">
        <f>IF(ISBLANK($B87),"",G87*'Drop Downs'!$P$1)</f>
        <v/>
      </c>
      <c r="AF87" s="311" t="str">
        <f t="shared" si="27"/>
        <v/>
      </c>
      <c r="AG87" s="311" t="str">
        <f>IF(ISBLANK($B87),"",(-1)*PV('Drop Downs'!$P$2,$AU87,$I87))</f>
        <v/>
      </c>
      <c r="AH87" s="311" t="str">
        <f>IF(ISBLANK($B87),"",(-1)*PV('Drop Downs'!$P$2,AU87,$K87))</f>
        <v/>
      </c>
      <c r="AI87" s="311" t="str">
        <f t="shared" si="20"/>
        <v/>
      </c>
      <c r="AJ87" s="311" t="str">
        <f t="shared" si="21"/>
        <v/>
      </c>
      <c r="AK87" s="311" t="str">
        <f ca="1" t="shared" si="28"/>
        <v/>
      </c>
      <c r="AL87" s="322" t="e">
        <f ca="1">OFFSET(AvoidedCostTable!$A$1,AM87-1,AN87-1)</f>
        <v>#N/A</v>
      </c>
      <c r="AM87" s="323" t="e">
        <f ca="1">MATCH($AT87,AvoidedCostTable!$A$1:$A$405,FALSE)</f>
        <v>#N/A</v>
      </c>
      <c r="AN87" s="324" t="e">
        <f ca="1">MATCH(AU87&amp;AS87,AvoidedCostTable!$2:$2,FALSE)</f>
        <v>#N/A</v>
      </c>
      <c r="AO87" s="325" t="str">
        <f ca="1">IF(ISBLANK($B87),"",OFFSET(Measure_List!$A$2,$AV87,AO$5))</f>
        <v/>
      </c>
      <c r="AP87" s="326" t="str">
        <f ca="1">IF(ISBLANK($B87),"",OFFSET(Measure_List!$A$2,$AV87,AP$5))</f>
        <v/>
      </c>
      <c r="AQ87" s="326" t="str">
        <f ca="1">IF(ISBLANK($B87),"",OFFSET(Measure_List!$A$2,$AV87,AQ$5))</f>
        <v/>
      </c>
      <c r="AR87" s="326" t="str">
        <f ca="1">IF(ISBLANK($B87),"",OFFSET(Measure_List!$A$2,$AV87,AR$5))</f>
        <v/>
      </c>
      <c r="AS87" s="326" t="str">
        <f ca="1">IF(ISBLANK($B87),"",OFFSET(Measure_List!$A$2,$AV87,AS$5))</f>
        <v/>
      </c>
      <c r="AT87" s="326" t="str">
        <f ca="1">IF(ISBLANK($B87),"",OFFSET(Measure_List!$A$2,$AV87,AT$5))</f>
        <v/>
      </c>
      <c r="AU87" s="326" t="str">
        <f ca="1">IF(ISBLANK($B87),"",OFFSET(Measure_List!$A$2,$AV87,AU$5))</f>
        <v/>
      </c>
      <c r="AV87" s="283" t="str">
        <f>IF(ISBLANK($B87),"",MATCH($B87,Measure_List!$A$2:$A$4637,FALSE)-1)</f>
        <v/>
      </c>
      <c r="AW87" s="470" t="str">
        <f>IF(ISBLANK(B87),"",IF(ISERROR(MATCH($B87,Measure_List!$A$3:$A$4629,FALSE)),"Error",""))</f>
        <v/>
      </c>
      <c r="AX87" s="476" t="str">
        <f>IF(ISBLANK($B87),"",IF(AO87&lt;&gt;'Project Information'!$D$21,"Error",""))</f>
        <v/>
      </c>
      <c r="AY87" s="473" t="str">
        <f>IF(ISBLANK($B87),"",IF(AS87&lt;&gt;IF('Project Information'!$D$25="","",IF('Project Information'!$D$25="Retrofit","R","L")),"Error",""))</f>
        <v/>
      </c>
    </row>
    <row r="88" spans="1:51" ht="15.75" thickBot="1">
      <c r="A88" s="392" t="str">
        <f ca="1" t="shared" si="22"/>
        <v/>
      </c>
      <c r="B88" s="657"/>
      <c r="C88" s="215"/>
      <c r="D88" s="209"/>
      <c r="E88" s="209"/>
      <c r="F88" s="662"/>
      <c r="G88" s="662"/>
      <c r="H88" s="209"/>
      <c r="I88" s="209"/>
      <c r="J88" s="209"/>
      <c r="K88" s="209"/>
      <c r="L88" s="320" t="str">
        <f>IF(ISBLANK($B88),"",Proposal!$D$155)</f>
        <v/>
      </c>
      <c r="M88" s="321" t="str">
        <f>IF(AND('Project Information'!$D$27&lt;&gt;"",B88&lt;&gt;""),'Project Information'!$D$27,"")</f>
        <v/>
      </c>
      <c r="N88" s="311" t="str">
        <f ca="1">IF(OR(ISBLANK($B88),ISBLANK(Proposal!$D$7)),"",OFFSET(Measure_List!$I$2,MATCH($B88,Measure_List!$A$3:$A$4629,FALSE),IF(ISBLANK(Proposal!$C$204),MATCH(Proposal!$D$7,Measure_List!$J$2:$BA$2,1),MATCH(Proposal!$C$204,Measure_List!$J$2:$BA$2,1))))</f>
        <v/>
      </c>
      <c r="O88" s="312" t="str">
        <f t="shared" si="23"/>
        <v/>
      </c>
      <c r="P88" s="311" t="str">
        <f>IF(B88="","",IF(Proposal!$D$7&gt;0,N88*Q88,""))</f>
        <v/>
      </c>
      <c r="Q88" s="663" t="str">
        <f>IF(ISBLANK($B88),"",F88*'Drop Downs'!$P$1)</f>
        <v/>
      </c>
      <c r="R88" s="311" t="str">
        <f t="shared" si="17"/>
        <v/>
      </c>
      <c r="S88" s="311" t="str">
        <f>IF(ISBLANK($B88),"",(-1)*PV('Drop Downs'!$P$2,$AU88,$H88))</f>
        <v/>
      </c>
      <c r="T88" s="311" t="str">
        <f>IF(ISBLANK($B88),"",(-1)*PV('Drop Downs'!$P$2,$AU88,$J88))</f>
        <v/>
      </c>
      <c r="U88" s="311" t="str">
        <f t="shared" si="18"/>
        <v/>
      </c>
      <c r="V88" s="311" t="str">
        <f t="shared" si="19"/>
        <v/>
      </c>
      <c r="W88" s="311" t="str">
        <f ca="1" t="shared" si="24"/>
        <v/>
      </c>
      <c r="X88" s="322" t="e">
        <f ca="1">OFFSET(AvoidedCostTable!$A$1,Z88-1,AA88-1)</f>
        <v>#N/A</v>
      </c>
      <c r="Y88" s="315" t="str">
        <f t="shared" si="25"/>
        <v/>
      </c>
      <c r="Z88" s="323" t="e">
        <f ca="1">MATCH($AT88,AvoidedCostTable!$A$1:$A$405,FALSE)</f>
        <v>#N/A</v>
      </c>
      <c r="AA88" s="323" t="e">
        <f ca="1">MATCH(AU88&amp;AS88,AvoidedCostTable!$2:$2,FALSE)</f>
        <v>#N/A</v>
      </c>
      <c r="AB88" s="660" t="str">
        <f ca="1">IF(OR(ISBLANK($B88),ISBLANK('Completion Report'!$D$5)),"",IF('Project Information'!$D$2="Yes",'Measure Input'!N88,OFFSET(Measure_List!$I$2,MATCH($B88,Measure_List!$A$3:$A$4629,FALSE),MATCH('Completion Report'!$D$5,Measure_List!$J$2:$BA$2,1))))</f>
        <v/>
      </c>
      <c r="AC88" s="313" t="str">
        <f t="shared" si="26"/>
        <v/>
      </c>
      <c r="AD88" s="311" t="str">
        <f>IF(OR(ISBLANK('Completion Report'!$D$5),ISBLANK(B88)),"",AB88*AE88)</f>
        <v/>
      </c>
      <c r="AE88" s="313" t="str">
        <f>IF(ISBLANK($B88),"",G88*'Drop Downs'!$P$1)</f>
        <v/>
      </c>
      <c r="AF88" s="311" t="str">
        <f t="shared" si="27"/>
        <v/>
      </c>
      <c r="AG88" s="311" t="str">
        <f>IF(ISBLANK($B88),"",(-1)*PV('Drop Downs'!$P$2,$AU88,$I88))</f>
        <v/>
      </c>
      <c r="AH88" s="311" t="str">
        <f>IF(ISBLANK($B88),"",(-1)*PV('Drop Downs'!$P$2,AU88,$K88))</f>
        <v/>
      </c>
      <c r="AI88" s="311" t="str">
        <f t="shared" si="20"/>
        <v/>
      </c>
      <c r="AJ88" s="311" t="str">
        <f t="shared" si="21"/>
        <v/>
      </c>
      <c r="AK88" s="311" t="str">
        <f ca="1" t="shared" si="28"/>
        <v/>
      </c>
      <c r="AL88" s="322" t="e">
        <f ca="1">OFFSET(AvoidedCostTable!$A$1,AM88-1,AN88-1)</f>
        <v>#N/A</v>
      </c>
      <c r="AM88" s="323" t="e">
        <f ca="1">MATCH($AT88,AvoidedCostTable!$A$1:$A$405,FALSE)</f>
        <v>#N/A</v>
      </c>
      <c r="AN88" s="324" t="e">
        <f ca="1">MATCH(AU88&amp;AS88,AvoidedCostTable!$2:$2,FALSE)</f>
        <v>#N/A</v>
      </c>
      <c r="AO88" s="325" t="str">
        <f ca="1">IF(ISBLANK($B88),"",OFFSET(Measure_List!$A$2,$AV88,AO$5))</f>
        <v/>
      </c>
      <c r="AP88" s="326" t="str">
        <f ca="1">IF(ISBLANK($B88),"",OFFSET(Measure_List!$A$2,$AV88,AP$5))</f>
        <v/>
      </c>
      <c r="AQ88" s="326" t="str">
        <f ca="1">IF(ISBLANK($B88),"",OFFSET(Measure_List!$A$2,$AV88,AQ$5))</f>
        <v/>
      </c>
      <c r="AR88" s="326" t="str">
        <f ca="1">IF(ISBLANK($B88),"",OFFSET(Measure_List!$A$2,$AV88,AR$5))</f>
        <v/>
      </c>
      <c r="AS88" s="326" t="str">
        <f ca="1">IF(ISBLANK($B88),"",OFFSET(Measure_List!$A$2,$AV88,AS$5))</f>
        <v/>
      </c>
      <c r="AT88" s="326" t="str">
        <f ca="1">IF(ISBLANK($B88),"",OFFSET(Measure_List!$A$2,$AV88,AT$5))</f>
        <v/>
      </c>
      <c r="AU88" s="326" t="str">
        <f ca="1">IF(ISBLANK($B88),"",OFFSET(Measure_List!$A$2,$AV88,AU$5))</f>
        <v/>
      </c>
      <c r="AV88" s="283" t="str">
        <f>IF(ISBLANK($B88),"",MATCH($B88,Measure_List!$A$2:$A$4637,FALSE)-1)</f>
        <v/>
      </c>
      <c r="AW88" s="470" t="str">
        <f>IF(ISBLANK(B88),"",IF(ISERROR(MATCH($B88,Measure_List!$A$3:$A$4629,FALSE)),"Error",""))</f>
        <v/>
      </c>
      <c r="AX88" s="476" t="str">
        <f>IF(ISBLANK($B88),"",IF(AO88&lt;&gt;'Project Information'!$D$21,"Error",""))</f>
        <v/>
      </c>
      <c r="AY88" s="473" t="str">
        <f>IF(ISBLANK($B88),"",IF(AS88&lt;&gt;IF('Project Information'!$D$25="","",IF('Project Information'!$D$25="Retrofit","R","L")),"Error",""))</f>
        <v/>
      </c>
    </row>
    <row r="89" spans="1:51" ht="15.75" thickBot="1">
      <c r="A89" s="392" t="str">
        <f ca="1" t="shared" si="22"/>
        <v/>
      </c>
      <c r="B89" s="657"/>
      <c r="C89" s="215"/>
      <c r="D89" s="209"/>
      <c r="E89" s="209"/>
      <c r="F89" s="662"/>
      <c r="G89" s="662"/>
      <c r="H89" s="209"/>
      <c r="I89" s="209"/>
      <c r="J89" s="209"/>
      <c r="K89" s="209"/>
      <c r="L89" s="320" t="str">
        <f>IF(ISBLANK($B89),"",Proposal!$D$155)</f>
        <v/>
      </c>
      <c r="M89" s="321" t="str">
        <f>IF(AND('Project Information'!$D$27&lt;&gt;"",B89&lt;&gt;""),'Project Information'!$D$27,"")</f>
        <v/>
      </c>
      <c r="N89" s="311" t="str">
        <f ca="1">IF(OR(ISBLANK($B89),ISBLANK(Proposal!$D$7)),"",OFFSET(Measure_List!$I$2,MATCH($B89,Measure_List!$A$3:$A$4629,FALSE),IF(ISBLANK(Proposal!$C$204),MATCH(Proposal!$D$7,Measure_List!$J$2:$BA$2,1),MATCH(Proposal!$C$204,Measure_List!$J$2:$BA$2,1))))</f>
        <v/>
      </c>
      <c r="O89" s="312" t="str">
        <f t="shared" si="23"/>
        <v/>
      </c>
      <c r="P89" s="311" t="str">
        <f>IF(B89="","",IF(Proposal!$D$7&gt;0,N89*Q89,""))</f>
        <v/>
      </c>
      <c r="Q89" s="663" t="str">
        <f>IF(ISBLANK($B89),"",F89*'Drop Downs'!$P$1)</f>
        <v/>
      </c>
      <c r="R89" s="311" t="str">
        <f t="shared" si="17"/>
        <v/>
      </c>
      <c r="S89" s="311" t="str">
        <f>IF(ISBLANK($B89),"",(-1)*PV('Drop Downs'!$P$2,$AU89,$H89))</f>
        <v/>
      </c>
      <c r="T89" s="311" t="str">
        <f>IF(ISBLANK($B89),"",(-1)*PV('Drop Downs'!$P$2,$AU89,$J89))</f>
        <v/>
      </c>
      <c r="U89" s="311" t="str">
        <f t="shared" si="18"/>
        <v/>
      </c>
      <c r="V89" s="311" t="str">
        <f t="shared" si="19"/>
        <v/>
      </c>
      <c r="W89" s="311" t="str">
        <f ca="1" t="shared" si="24"/>
        <v/>
      </c>
      <c r="X89" s="322" t="e">
        <f ca="1">OFFSET(AvoidedCostTable!$A$1,Z89-1,AA89-1)</f>
        <v>#N/A</v>
      </c>
      <c r="Y89" s="315" t="str">
        <f t="shared" si="25"/>
        <v/>
      </c>
      <c r="Z89" s="323" t="e">
        <f ca="1">MATCH($AT89,AvoidedCostTable!$A$1:$A$405,FALSE)</f>
        <v>#N/A</v>
      </c>
      <c r="AA89" s="323" t="e">
        <f ca="1">MATCH(AU89&amp;AS89,AvoidedCostTable!$2:$2,FALSE)</f>
        <v>#N/A</v>
      </c>
      <c r="AB89" s="660" t="str">
        <f ca="1">IF(OR(ISBLANK($B89),ISBLANK('Completion Report'!$D$5)),"",IF('Project Information'!$D$2="Yes",'Measure Input'!N89,OFFSET(Measure_List!$I$2,MATCH($B89,Measure_List!$A$3:$A$4629,FALSE),MATCH('Completion Report'!$D$5,Measure_List!$J$2:$BA$2,1))))</f>
        <v/>
      </c>
      <c r="AC89" s="313" t="str">
        <f t="shared" si="26"/>
        <v/>
      </c>
      <c r="AD89" s="311" t="str">
        <f>IF(OR(ISBLANK('Completion Report'!$D$5),ISBLANK(B89)),"",AB89*AE89)</f>
        <v/>
      </c>
      <c r="AE89" s="313" t="str">
        <f>IF(ISBLANK($B89),"",G89*'Drop Downs'!$P$1)</f>
        <v/>
      </c>
      <c r="AF89" s="311" t="str">
        <f t="shared" si="27"/>
        <v/>
      </c>
      <c r="AG89" s="311" t="str">
        <f>IF(ISBLANK($B89),"",(-1)*PV('Drop Downs'!$P$2,$AU89,$I89))</f>
        <v/>
      </c>
      <c r="AH89" s="311" t="str">
        <f>IF(ISBLANK($B89),"",(-1)*PV('Drop Downs'!$P$2,AU89,$K89))</f>
        <v/>
      </c>
      <c r="AI89" s="311" t="str">
        <f t="shared" si="20"/>
        <v/>
      </c>
      <c r="AJ89" s="311" t="str">
        <f t="shared" si="21"/>
        <v/>
      </c>
      <c r="AK89" s="311" t="str">
        <f ca="1" t="shared" si="28"/>
        <v/>
      </c>
      <c r="AL89" s="322" t="e">
        <f ca="1">OFFSET(AvoidedCostTable!$A$1,AM89-1,AN89-1)</f>
        <v>#N/A</v>
      </c>
      <c r="AM89" s="323" t="e">
        <f ca="1">MATCH($AT89,AvoidedCostTable!$A$1:$A$405,FALSE)</f>
        <v>#N/A</v>
      </c>
      <c r="AN89" s="324" t="e">
        <f ca="1">MATCH(AU89&amp;AS89,AvoidedCostTable!$2:$2,FALSE)</f>
        <v>#N/A</v>
      </c>
      <c r="AO89" s="325" t="str">
        <f ca="1">IF(ISBLANK($B89),"",OFFSET(Measure_List!$A$2,$AV89,AO$5))</f>
        <v/>
      </c>
      <c r="AP89" s="326" t="str">
        <f ca="1">IF(ISBLANK($B89),"",OFFSET(Measure_List!$A$2,$AV89,AP$5))</f>
        <v/>
      </c>
      <c r="AQ89" s="326" t="str">
        <f ca="1">IF(ISBLANK($B89),"",OFFSET(Measure_List!$A$2,$AV89,AQ$5))</f>
        <v/>
      </c>
      <c r="AR89" s="326" t="str">
        <f ca="1">IF(ISBLANK($B89),"",OFFSET(Measure_List!$A$2,$AV89,AR$5))</f>
        <v/>
      </c>
      <c r="AS89" s="326" t="str">
        <f ca="1">IF(ISBLANK($B89),"",OFFSET(Measure_List!$A$2,$AV89,AS$5))</f>
        <v/>
      </c>
      <c r="AT89" s="326" t="str">
        <f ca="1">IF(ISBLANK($B89),"",OFFSET(Measure_List!$A$2,$AV89,AT$5))</f>
        <v/>
      </c>
      <c r="AU89" s="326" t="str">
        <f ca="1">IF(ISBLANK($B89),"",OFFSET(Measure_List!$A$2,$AV89,AU$5))</f>
        <v/>
      </c>
      <c r="AV89" s="283" t="str">
        <f>IF(ISBLANK($B89),"",MATCH($B89,Measure_List!$A$2:$A$4637,FALSE)-1)</f>
        <v/>
      </c>
      <c r="AW89" s="470" t="str">
        <f>IF(ISBLANK(B89),"",IF(ISERROR(MATCH($B89,Measure_List!$A$3:$A$4629,FALSE)),"Error",""))</f>
        <v/>
      </c>
      <c r="AX89" s="476" t="str">
        <f>IF(ISBLANK($B89),"",IF(AO89&lt;&gt;'Project Information'!$D$21,"Error",""))</f>
        <v/>
      </c>
      <c r="AY89" s="473" t="str">
        <f>IF(ISBLANK($B89),"",IF(AS89&lt;&gt;IF('Project Information'!$D$25="","",IF('Project Information'!$D$25="Retrofit","R","L")),"Error",""))</f>
        <v/>
      </c>
    </row>
    <row r="90" spans="1:51" ht="15.75" thickBot="1">
      <c r="A90" s="392" t="str">
        <f ca="1" t="shared" si="22"/>
        <v/>
      </c>
      <c r="B90" s="657"/>
      <c r="C90" s="215"/>
      <c r="D90" s="209"/>
      <c r="E90" s="209"/>
      <c r="F90" s="662"/>
      <c r="G90" s="662"/>
      <c r="H90" s="209"/>
      <c r="I90" s="209"/>
      <c r="J90" s="209"/>
      <c r="K90" s="209"/>
      <c r="L90" s="320" t="str">
        <f>IF(ISBLANK($B90),"",Proposal!$D$155)</f>
        <v/>
      </c>
      <c r="M90" s="321" t="str">
        <f>IF(AND('Project Information'!$D$27&lt;&gt;"",B90&lt;&gt;""),'Project Information'!$D$27,"")</f>
        <v/>
      </c>
      <c r="N90" s="311" t="str">
        <f ca="1">IF(OR(ISBLANK($B90),ISBLANK(Proposal!$D$7)),"",OFFSET(Measure_List!$I$2,MATCH($B90,Measure_List!$A$3:$A$4629,FALSE),IF(ISBLANK(Proposal!$C$204),MATCH(Proposal!$D$7,Measure_List!$J$2:$BA$2,1),MATCH(Proposal!$C$204,Measure_List!$J$2:$BA$2,1))))</f>
        <v/>
      </c>
      <c r="O90" s="312" t="str">
        <f t="shared" si="23"/>
        <v/>
      </c>
      <c r="P90" s="311" t="str">
        <f>IF(B90="","",IF(Proposal!$D$7&gt;0,N90*Q90,""))</f>
        <v/>
      </c>
      <c r="Q90" s="663" t="str">
        <f>IF(ISBLANK($B90),"",F90*'Drop Downs'!$P$1)</f>
        <v/>
      </c>
      <c r="R90" s="311" t="str">
        <f t="shared" si="17"/>
        <v/>
      </c>
      <c r="S90" s="311" t="str">
        <f>IF(ISBLANK($B90),"",(-1)*PV('Drop Downs'!$P$2,$AU90,$H90))</f>
        <v/>
      </c>
      <c r="T90" s="311" t="str">
        <f>IF(ISBLANK($B90),"",(-1)*PV('Drop Downs'!$P$2,$AU90,$J90))</f>
        <v/>
      </c>
      <c r="U90" s="311" t="str">
        <f t="shared" si="18"/>
        <v/>
      </c>
      <c r="V90" s="311" t="str">
        <f t="shared" si="19"/>
        <v/>
      </c>
      <c r="W90" s="311" t="str">
        <f ca="1" t="shared" si="24"/>
        <v/>
      </c>
      <c r="X90" s="322" t="e">
        <f ca="1">OFFSET(AvoidedCostTable!$A$1,Z90-1,AA90-1)</f>
        <v>#N/A</v>
      </c>
      <c r="Y90" s="315" t="str">
        <f t="shared" si="25"/>
        <v/>
      </c>
      <c r="Z90" s="323" t="e">
        <f ca="1">MATCH($AT90,AvoidedCostTable!$A$1:$A$405,FALSE)</f>
        <v>#N/A</v>
      </c>
      <c r="AA90" s="323" t="e">
        <f ca="1">MATCH(AU90&amp;AS90,AvoidedCostTable!$2:$2,FALSE)</f>
        <v>#N/A</v>
      </c>
      <c r="AB90" s="660" t="str">
        <f ca="1">IF(OR(ISBLANK($B90),ISBLANK('Completion Report'!$D$5)),"",IF('Project Information'!$D$2="Yes",'Measure Input'!N90,OFFSET(Measure_List!$I$2,MATCH($B90,Measure_List!$A$3:$A$4629,FALSE),MATCH('Completion Report'!$D$5,Measure_List!$J$2:$BA$2,1))))</f>
        <v/>
      </c>
      <c r="AC90" s="313" t="str">
        <f t="shared" si="26"/>
        <v/>
      </c>
      <c r="AD90" s="311" t="str">
        <f>IF(OR(ISBLANK('Completion Report'!$D$5),ISBLANK(B90)),"",AB90*AE90)</f>
        <v/>
      </c>
      <c r="AE90" s="313" t="str">
        <f>IF(ISBLANK($B90),"",G90*'Drop Downs'!$P$1)</f>
        <v/>
      </c>
      <c r="AF90" s="311" t="str">
        <f t="shared" si="27"/>
        <v/>
      </c>
      <c r="AG90" s="311" t="str">
        <f>IF(ISBLANK($B90),"",(-1)*PV('Drop Downs'!$P$2,$AU90,$I90))</f>
        <v/>
      </c>
      <c r="AH90" s="311" t="str">
        <f>IF(ISBLANK($B90),"",(-1)*PV('Drop Downs'!$P$2,AU90,$K90))</f>
        <v/>
      </c>
      <c r="AI90" s="311" t="str">
        <f t="shared" si="20"/>
        <v/>
      </c>
      <c r="AJ90" s="311" t="str">
        <f t="shared" si="21"/>
        <v/>
      </c>
      <c r="AK90" s="311" t="str">
        <f ca="1" t="shared" si="28"/>
        <v/>
      </c>
      <c r="AL90" s="322" t="e">
        <f ca="1">OFFSET(AvoidedCostTable!$A$1,AM90-1,AN90-1)</f>
        <v>#N/A</v>
      </c>
      <c r="AM90" s="323" t="e">
        <f ca="1">MATCH($AT90,AvoidedCostTable!$A$1:$A$405,FALSE)</f>
        <v>#N/A</v>
      </c>
      <c r="AN90" s="324" t="e">
        <f ca="1">MATCH(AU90&amp;AS90,AvoidedCostTable!$2:$2,FALSE)</f>
        <v>#N/A</v>
      </c>
      <c r="AO90" s="325" t="str">
        <f ca="1">IF(ISBLANK($B90),"",OFFSET(Measure_List!$A$2,$AV90,AO$5))</f>
        <v/>
      </c>
      <c r="AP90" s="326" t="str">
        <f ca="1">IF(ISBLANK($B90),"",OFFSET(Measure_List!$A$2,$AV90,AP$5))</f>
        <v/>
      </c>
      <c r="AQ90" s="326" t="str">
        <f ca="1">IF(ISBLANK($B90),"",OFFSET(Measure_List!$A$2,$AV90,AQ$5))</f>
        <v/>
      </c>
      <c r="AR90" s="326" t="str">
        <f ca="1">IF(ISBLANK($B90),"",OFFSET(Measure_List!$A$2,$AV90,AR$5))</f>
        <v/>
      </c>
      <c r="AS90" s="326" t="str">
        <f ca="1">IF(ISBLANK($B90),"",OFFSET(Measure_List!$A$2,$AV90,AS$5))</f>
        <v/>
      </c>
      <c r="AT90" s="326" t="str">
        <f ca="1">IF(ISBLANK($B90),"",OFFSET(Measure_List!$A$2,$AV90,AT$5))</f>
        <v/>
      </c>
      <c r="AU90" s="326" t="str">
        <f ca="1">IF(ISBLANK($B90),"",OFFSET(Measure_List!$A$2,$AV90,AU$5))</f>
        <v/>
      </c>
      <c r="AV90" s="283" t="str">
        <f>IF(ISBLANK($B90),"",MATCH($B90,Measure_List!$A$2:$A$4637,FALSE)-1)</f>
        <v/>
      </c>
      <c r="AW90" s="470" t="str">
        <f>IF(ISBLANK(B90),"",IF(ISERROR(MATCH($B90,Measure_List!$A$3:$A$4629,FALSE)),"Error",""))</f>
        <v/>
      </c>
      <c r="AX90" s="476" t="str">
        <f>IF(ISBLANK($B90),"",IF(AO90&lt;&gt;'Project Information'!$D$21,"Error",""))</f>
        <v/>
      </c>
      <c r="AY90" s="473" t="str">
        <f>IF(ISBLANK($B90),"",IF(AS90&lt;&gt;IF('Project Information'!$D$25="","",IF('Project Information'!$D$25="Retrofit","R","L")),"Error",""))</f>
        <v/>
      </c>
    </row>
    <row r="91" spans="1:51" ht="15.75" thickBot="1">
      <c r="A91" s="392" t="str">
        <f ca="1" t="shared" si="22"/>
        <v/>
      </c>
      <c r="B91" s="657"/>
      <c r="C91" s="215"/>
      <c r="D91" s="209"/>
      <c r="E91" s="209"/>
      <c r="F91" s="662"/>
      <c r="G91" s="662"/>
      <c r="H91" s="209"/>
      <c r="I91" s="209"/>
      <c r="J91" s="209"/>
      <c r="K91" s="209"/>
      <c r="L91" s="320" t="str">
        <f>IF(ISBLANK($B91),"",Proposal!$D$155)</f>
        <v/>
      </c>
      <c r="M91" s="321" t="str">
        <f>IF(AND('Project Information'!$D$27&lt;&gt;"",B91&lt;&gt;""),'Project Information'!$D$27,"")</f>
        <v/>
      </c>
      <c r="N91" s="311" t="str">
        <f ca="1">IF(OR(ISBLANK($B91),ISBLANK(Proposal!$D$7)),"",OFFSET(Measure_List!$I$2,MATCH($B91,Measure_List!$A$3:$A$4629,FALSE),IF(ISBLANK(Proposal!$C$204),MATCH(Proposal!$D$7,Measure_List!$J$2:$BA$2,1),MATCH(Proposal!$C$204,Measure_List!$J$2:$BA$2,1))))</f>
        <v/>
      </c>
      <c r="O91" s="312" t="str">
        <f t="shared" si="23"/>
        <v/>
      </c>
      <c r="P91" s="311" t="str">
        <f>IF(B91="","",IF(Proposal!$D$7&gt;0,N91*Q91,""))</f>
        <v/>
      </c>
      <c r="Q91" s="663" t="str">
        <f>IF(ISBLANK($B91),"",F91*'Drop Downs'!$P$1)</f>
        <v/>
      </c>
      <c r="R91" s="311" t="str">
        <f t="shared" si="17"/>
        <v/>
      </c>
      <c r="S91" s="311" t="str">
        <f>IF(ISBLANK($B91),"",(-1)*PV('Drop Downs'!$P$2,$AU91,$H91))</f>
        <v/>
      </c>
      <c r="T91" s="311" t="str">
        <f>IF(ISBLANK($B91),"",(-1)*PV('Drop Downs'!$P$2,$AU91,$J91))</f>
        <v/>
      </c>
      <c r="U91" s="311" t="str">
        <f t="shared" si="18"/>
        <v/>
      </c>
      <c r="V91" s="311" t="str">
        <f t="shared" si="19"/>
        <v/>
      </c>
      <c r="W91" s="311" t="str">
        <f ca="1" t="shared" si="24"/>
        <v/>
      </c>
      <c r="X91" s="322" t="e">
        <f ca="1">OFFSET(AvoidedCostTable!$A$1,Z91-1,AA91-1)</f>
        <v>#N/A</v>
      </c>
      <c r="Y91" s="315" t="str">
        <f t="shared" si="25"/>
        <v/>
      </c>
      <c r="Z91" s="323" t="e">
        <f ca="1">MATCH($AT91,AvoidedCostTable!$A$1:$A$405,FALSE)</f>
        <v>#N/A</v>
      </c>
      <c r="AA91" s="323" t="e">
        <f ca="1">MATCH(AU91&amp;AS91,AvoidedCostTable!$2:$2,FALSE)</f>
        <v>#N/A</v>
      </c>
      <c r="AB91" s="660" t="str">
        <f ca="1">IF(OR(ISBLANK($B91),ISBLANK('Completion Report'!$D$5)),"",IF('Project Information'!$D$2="Yes",'Measure Input'!N91,OFFSET(Measure_List!$I$2,MATCH($B91,Measure_List!$A$3:$A$4629,FALSE),MATCH('Completion Report'!$D$5,Measure_List!$J$2:$BA$2,1))))</f>
        <v/>
      </c>
      <c r="AC91" s="313" t="str">
        <f t="shared" si="26"/>
        <v/>
      </c>
      <c r="AD91" s="311" t="str">
        <f>IF(OR(ISBLANK('Completion Report'!$D$5),ISBLANK(B91)),"",AB91*AE91)</f>
        <v/>
      </c>
      <c r="AE91" s="313" t="str">
        <f>IF(ISBLANK($B91),"",G91*'Drop Downs'!$P$1)</f>
        <v/>
      </c>
      <c r="AF91" s="311" t="str">
        <f t="shared" si="27"/>
        <v/>
      </c>
      <c r="AG91" s="311" t="str">
        <f>IF(ISBLANK($B91),"",(-1)*PV('Drop Downs'!$P$2,$AU91,$I91))</f>
        <v/>
      </c>
      <c r="AH91" s="311" t="str">
        <f>IF(ISBLANK($B91),"",(-1)*PV('Drop Downs'!$P$2,AU91,$K91))</f>
        <v/>
      </c>
      <c r="AI91" s="311" t="str">
        <f t="shared" si="20"/>
        <v/>
      </c>
      <c r="AJ91" s="311" t="str">
        <f t="shared" si="21"/>
        <v/>
      </c>
      <c r="AK91" s="311" t="str">
        <f ca="1" t="shared" si="28"/>
        <v/>
      </c>
      <c r="AL91" s="322" t="e">
        <f ca="1">OFFSET(AvoidedCostTable!$A$1,AM91-1,AN91-1)</f>
        <v>#N/A</v>
      </c>
      <c r="AM91" s="323" t="e">
        <f ca="1">MATCH($AT91,AvoidedCostTable!$A$1:$A$405,FALSE)</f>
        <v>#N/A</v>
      </c>
      <c r="AN91" s="324" t="e">
        <f ca="1">MATCH(AU91&amp;AS91,AvoidedCostTable!$2:$2,FALSE)</f>
        <v>#N/A</v>
      </c>
      <c r="AO91" s="325" t="str">
        <f ca="1">IF(ISBLANK($B91),"",OFFSET(Measure_List!$A$2,$AV91,AO$5))</f>
        <v/>
      </c>
      <c r="AP91" s="326" t="str">
        <f ca="1">IF(ISBLANK($B91),"",OFFSET(Measure_List!$A$2,$AV91,AP$5))</f>
        <v/>
      </c>
      <c r="AQ91" s="326" t="str">
        <f ca="1">IF(ISBLANK($B91),"",OFFSET(Measure_List!$A$2,$AV91,AQ$5))</f>
        <v/>
      </c>
      <c r="AR91" s="326" t="str">
        <f ca="1">IF(ISBLANK($B91),"",OFFSET(Measure_List!$A$2,$AV91,AR$5))</f>
        <v/>
      </c>
      <c r="AS91" s="326" t="str">
        <f ca="1">IF(ISBLANK($B91),"",OFFSET(Measure_List!$A$2,$AV91,AS$5))</f>
        <v/>
      </c>
      <c r="AT91" s="326" t="str">
        <f ca="1">IF(ISBLANK($B91),"",OFFSET(Measure_List!$A$2,$AV91,AT$5))</f>
        <v/>
      </c>
      <c r="AU91" s="326" t="str">
        <f ca="1">IF(ISBLANK($B91),"",OFFSET(Measure_List!$A$2,$AV91,AU$5))</f>
        <v/>
      </c>
      <c r="AV91" s="283" t="str">
        <f>IF(ISBLANK($B91),"",MATCH($B91,Measure_List!$A$2:$A$4637,FALSE)-1)</f>
        <v/>
      </c>
      <c r="AW91" s="470" t="str">
        <f>IF(ISBLANK(B91),"",IF(ISERROR(MATCH($B91,Measure_List!$A$3:$A$4629,FALSE)),"Error",""))</f>
        <v/>
      </c>
      <c r="AX91" s="476" t="str">
        <f>IF(ISBLANK($B91),"",IF(AO91&lt;&gt;'Project Information'!$D$21,"Error",""))</f>
        <v/>
      </c>
      <c r="AY91" s="473" t="str">
        <f>IF(ISBLANK($B91),"",IF(AS91&lt;&gt;IF('Project Information'!$D$25="","",IF('Project Information'!$D$25="Retrofit","R","L")),"Error",""))</f>
        <v/>
      </c>
    </row>
    <row r="92" spans="1:51" ht="15.75" thickBot="1">
      <c r="A92" s="392" t="str">
        <f ca="1" t="shared" si="22"/>
        <v/>
      </c>
      <c r="B92" s="657"/>
      <c r="C92" s="215"/>
      <c r="D92" s="209"/>
      <c r="E92" s="209"/>
      <c r="F92" s="662"/>
      <c r="G92" s="662"/>
      <c r="H92" s="209"/>
      <c r="I92" s="209"/>
      <c r="J92" s="209"/>
      <c r="K92" s="209"/>
      <c r="L92" s="320" t="str">
        <f>IF(ISBLANK($B92),"",Proposal!$D$155)</f>
        <v/>
      </c>
      <c r="M92" s="321" t="str">
        <f>IF(AND('Project Information'!$D$27&lt;&gt;"",B92&lt;&gt;""),'Project Information'!$D$27,"")</f>
        <v/>
      </c>
      <c r="N92" s="311" t="str">
        <f ca="1">IF(OR(ISBLANK($B92),ISBLANK(Proposal!$D$7)),"",OFFSET(Measure_List!$I$2,MATCH($B92,Measure_List!$A$3:$A$4629,FALSE),IF(ISBLANK(Proposal!$C$204),MATCH(Proposal!$D$7,Measure_List!$J$2:$BA$2,1),MATCH(Proposal!$C$204,Measure_List!$J$2:$BA$2,1))))</f>
        <v/>
      </c>
      <c r="O92" s="312" t="str">
        <f t="shared" si="23"/>
        <v/>
      </c>
      <c r="P92" s="311" t="str">
        <f>IF(B92="","",IF(Proposal!$D$7&gt;0,N92*Q92,""))</f>
        <v/>
      </c>
      <c r="Q92" s="663" t="str">
        <f>IF(ISBLANK($B92),"",F92*'Drop Downs'!$P$1)</f>
        <v/>
      </c>
      <c r="R92" s="311" t="str">
        <f t="shared" si="17"/>
        <v/>
      </c>
      <c r="S92" s="311" t="str">
        <f>IF(ISBLANK($B92),"",(-1)*PV('Drop Downs'!$P$2,$AU92,$H92))</f>
        <v/>
      </c>
      <c r="T92" s="311" t="str">
        <f>IF(ISBLANK($B92),"",(-1)*PV('Drop Downs'!$P$2,$AU92,$J92))</f>
        <v/>
      </c>
      <c r="U92" s="311" t="str">
        <f t="shared" si="18"/>
        <v/>
      </c>
      <c r="V92" s="311" t="str">
        <f t="shared" si="19"/>
        <v/>
      </c>
      <c r="W92" s="311" t="str">
        <f ca="1" t="shared" si="24"/>
        <v/>
      </c>
      <c r="X92" s="322" t="e">
        <f ca="1">OFFSET(AvoidedCostTable!$A$1,Z92-1,AA92-1)</f>
        <v>#N/A</v>
      </c>
      <c r="Y92" s="315" t="str">
        <f t="shared" si="25"/>
        <v/>
      </c>
      <c r="Z92" s="323" t="e">
        <f ca="1">MATCH($AT92,AvoidedCostTable!$A$1:$A$405,FALSE)</f>
        <v>#N/A</v>
      </c>
      <c r="AA92" s="323" t="e">
        <f ca="1">MATCH(AU92&amp;AS92,AvoidedCostTable!$2:$2,FALSE)</f>
        <v>#N/A</v>
      </c>
      <c r="AB92" s="660" t="str">
        <f ca="1">IF(OR(ISBLANK($B92),ISBLANK('Completion Report'!$D$5)),"",IF('Project Information'!$D$2="Yes",'Measure Input'!N92,OFFSET(Measure_List!$I$2,MATCH($B92,Measure_List!$A$3:$A$4629,FALSE),MATCH('Completion Report'!$D$5,Measure_List!$J$2:$BA$2,1))))</f>
        <v/>
      </c>
      <c r="AC92" s="313" t="str">
        <f t="shared" si="26"/>
        <v/>
      </c>
      <c r="AD92" s="311" t="str">
        <f>IF(OR(ISBLANK('Completion Report'!$D$5),ISBLANK(B92)),"",AB92*AE92)</f>
        <v/>
      </c>
      <c r="AE92" s="313" t="str">
        <f>IF(ISBLANK($B92),"",G92*'Drop Downs'!$P$1)</f>
        <v/>
      </c>
      <c r="AF92" s="311" t="str">
        <f t="shared" si="27"/>
        <v/>
      </c>
      <c r="AG92" s="311" t="str">
        <f>IF(ISBLANK($B92),"",(-1)*PV('Drop Downs'!$P$2,$AU92,$I92))</f>
        <v/>
      </c>
      <c r="AH92" s="311" t="str">
        <f>IF(ISBLANK($B92),"",(-1)*PV('Drop Downs'!$P$2,AU92,$K92))</f>
        <v/>
      </c>
      <c r="AI92" s="311" t="str">
        <f t="shared" si="20"/>
        <v/>
      </c>
      <c r="AJ92" s="311" t="str">
        <f t="shared" si="21"/>
        <v/>
      </c>
      <c r="AK92" s="311" t="str">
        <f ca="1" t="shared" si="28"/>
        <v/>
      </c>
      <c r="AL92" s="322" t="e">
        <f ca="1">OFFSET(AvoidedCostTable!$A$1,AM92-1,AN92-1)</f>
        <v>#N/A</v>
      </c>
      <c r="AM92" s="323" t="e">
        <f ca="1">MATCH($AT92,AvoidedCostTable!$A$1:$A$405,FALSE)</f>
        <v>#N/A</v>
      </c>
      <c r="AN92" s="324" t="e">
        <f ca="1">MATCH(AU92&amp;AS92,AvoidedCostTable!$2:$2,FALSE)</f>
        <v>#N/A</v>
      </c>
      <c r="AO92" s="325" t="str">
        <f ca="1">IF(ISBLANK($B92),"",OFFSET(Measure_List!$A$2,$AV92,AO$5))</f>
        <v/>
      </c>
      <c r="AP92" s="326" t="str">
        <f ca="1">IF(ISBLANK($B92),"",OFFSET(Measure_List!$A$2,$AV92,AP$5))</f>
        <v/>
      </c>
      <c r="AQ92" s="326" t="str">
        <f ca="1">IF(ISBLANK($B92),"",OFFSET(Measure_List!$A$2,$AV92,AQ$5))</f>
        <v/>
      </c>
      <c r="AR92" s="326" t="str">
        <f ca="1">IF(ISBLANK($B92),"",OFFSET(Measure_List!$A$2,$AV92,AR$5))</f>
        <v/>
      </c>
      <c r="AS92" s="326" t="str">
        <f ca="1">IF(ISBLANK($B92),"",OFFSET(Measure_List!$A$2,$AV92,AS$5))</f>
        <v/>
      </c>
      <c r="AT92" s="326" t="str">
        <f ca="1">IF(ISBLANK($B92),"",OFFSET(Measure_List!$A$2,$AV92,AT$5))</f>
        <v/>
      </c>
      <c r="AU92" s="326" t="str">
        <f ca="1">IF(ISBLANK($B92),"",OFFSET(Measure_List!$A$2,$AV92,AU$5))</f>
        <v/>
      </c>
      <c r="AV92" s="283" t="str">
        <f>IF(ISBLANK($B92),"",MATCH($B92,Measure_List!$A$2:$A$4637,FALSE)-1)</f>
        <v/>
      </c>
      <c r="AW92" s="470" t="str">
        <f>IF(ISBLANK(B92),"",IF(ISERROR(MATCH($B92,Measure_List!$A$3:$A$4629,FALSE)),"Error",""))</f>
        <v/>
      </c>
      <c r="AX92" s="476" t="str">
        <f>IF(ISBLANK($B92),"",IF(AO92&lt;&gt;'Project Information'!$D$21,"Error",""))</f>
        <v/>
      </c>
      <c r="AY92" s="473" t="str">
        <f>IF(ISBLANK($B92),"",IF(AS92&lt;&gt;IF('Project Information'!$D$25="","",IF('Project Information'!$D$25="Retrofit","R","L")),"Error",""))</f>
        <v/>
      </c>
    </row>
    <row r="93" spans="1:51" ht="15.75" thickBot="1">
      <c r="A93" s="392" t="str">
        <f ca="1" t="shared" si="22"/>
        <v/>
      </c>
      <c r="B93" s="657"/>
      <c r="C93" s="215"/>
      <c r="D93" s="209"/>
      <c r="E93" s="209"/>
      <c r="F93" s="662"/>
      <c r="G93" s="662"/>
      <c r="H93" s="209"/>
      <c r="I93" s="209"/>
      <c r="J93" s="209"/>
      <c r="K93" s="209"/>
      <c r="L93" s="320" t="str">
        <f>IF(ISBLANK($B93),"",Proposal!$D$155)</f>
        <v/>
      </c>
      <c r="M93" s="321" t="str">
        <f>IF(AND('Project Information'!$D$27&lt;&gt;"",B93&lt;&gt;""),'Project Information'!$D$27,"")</f>
        <v/>
      </c>
      <c r="N93" s="311" t="str">
        <f ca="1">IF(OR(ISBLANK($B93),ISBLANK(Proposal!$D$7)),"",OFFSET(Measure_List!$I$2,MATCH($B93,Measure_List!$A$3:$A$4629,FALSE),IF(ISBLANK(Proposal!$C$204),MATCH(Proposal!$D$7,Measure_List!$J$2:$BA$2,1),MATCH(Proposal!$C$204,Measure_List!$J$2:$BA$2,1))))</f>
        <v/>
      </c>
      <c r="O93" s="312" t="str">
        <f t="shared" si="23"/>
        <v/>
      </c>
      <c r="P93" s="311" t="str">
        <f>IF(B93="","",IF(Proposal!$D$7&gt;0,N93*Q93,""))</f>
        <v/>
      </c>
      <c r="Q93" s="663" t="str">
        <f>IF(ISBLANK($B93),"",F93*'Drop Downs'!$P$1)</f>
        <v/>
      </c>
      <c r="R93" s="311" t="str">
        <f t="shared" si="17"/>
        <v/>
      </c>
      <c r="S93" s="311" t="str">
        <f>IF(ISBLANK($B93),"",(-1)*PV('Drop Downs'!$P$2,$AU93,$H93))</f>
        <v/>
      </c>
      <c r="T93" s="311" t="str">
        <f>IF(ISBLANK($B93),"",(-1)*PV('Drop Downs'!$P$2,$AU93,$J93))</f>
        <v/>
      </c>
      <c r="U93" s="311" t="str">
        <f t="shared" si="18"/>
        <v/>
      </c>
      <c r="V93" s="311" t="str">
        <f t="shared" si="19"/>
        <v/>
      </c>
      <c r="W93" s="311" t="str">
        <f ca="1" t="shared" si="24"/>
        <v/>
      </c>
      <c r="X93" s="322" t="e">
        <f ca="1">OFFSET(AvoidedCostTable!$A$1,Z93-1,AA93-1)</f>
        <v>#N/A</v>
      </c>
      <c r="Y93" s="315" t="str">
        <f t="shared" si="25"/>
        <v/>
      </c>
      <c r="Z93" s="323" t="e">
        <f ca="1">MATCH($AT93,AvoidedCostTable!$A$1:$A$405,FALSE)</f>
        <v>#N/A</v>
      </c>
      <c r="AA93" s="323" t="e">
        <f ca="1">MATCH(AU93&amp;AS93,AvoidedCostTable!$2:$2,FALSE)</f>
        <v>#N/A</v>
      </c>
      <c r="AB93" s="660" t="str">
        <f ca="1">IF(OR(ISBLANK($B93),ISBLANK('Completion Report'!$D$5)),"",IF('Project Information'!$D$2="Yes",'Measure Input'!N93,OFFSET(Measure_List!$I$2,MATCH($B93,Measure_List!$A$3:$A$4629,FALSE),MATCH('Completion Report'!$D$5,Measure_List!$J$2:$BA$2,1))))</f>
        <v/>
      </c>
      <c r="AC93" s="313" t="str">
        <f t="shared" si="26"/>
        <v/>
      </c>
      <c r="AD93" s="311" t="str">
        <f>IF(OR(ISBLANK('Completion Report'!$D$5),ISBLANK(B93)),"",AB93*AE93)</f>
        <v/>
      </c>
      <c r="AE93" s="313" t="str">
        <f>IF(ISBLANK($B93),"",G93*'Drop Downs'!$P$1)</f>
        <v/>
      </c>
      <c r="AF93" s="311" t="str">
        <f t="shared" si="27"/>
        <v/>
      </c>
      <c r="AG93" s="311" t="str">
        <f>IF(ISBLANK($B93),"",(-1)*PV('Drop Downs'!$P$2,$AU93,$I93))</f>
        <v/>
      </c>
      <c r="AH93" s="311" t="str">
        <f>IF(ISBLANK($B93),"",(-1)*PV('Drop Downs'!$P$2,AU93,$K93))</f>
        <v/>
      </c>
      <c r="AI93" s="311" t="str">
        <f t="shared" si="20"/>
        <v/>
      </c>
      <c r="AJ93" s="311" t="str">
        <f t="shared" si="21"/>
        <v/>
      </c>
      <c r="AK93" s="311" t="str">
        <f ca="1" t="shared" si="28"/>
        <v/>
      </c>
      <c r="AL93" s="322" t="e">
        <f ca="1">OFFSET(AvoidedCostTable!$A$1,AM93-1,AN93-1)</f>
        <v>#N/A</v>
      </c>
      <c r="AM93" s="323" t="e">
        <f ca="1">MATCH($AT93,AvoidedCostTable!$A$1:$A$405,FALSE)</f>
        <v>#N/A</v>
      </c>
      <c r="AN93" s="324" t="e">
        <f ca="1">MATCH(AU93&amp;AS93,AvoidedCostTable!$2:$2,FALSE)</f>
        <v>#N/A</v>
      </c>
      <c r="AO93" s="325" t="str">
        <f ca="1">IF(ISBLANK($B93),"",OFFSET(Measure_List!$A$2,$AV93,AO$5))</f>
        <v/>
      </c>
      <c r="AP93" s="326" t="str">
        <f ca="1">IF(ISBLANK($B93),"",OFFSET(Measure_List!$A$2,$AV93,AP$5))</f>
        <v/>
      </c>
      <c r="AQ93" s="326" t="str">
        <f ca="1">IF(ISBLANK($B93),"",OFFSET(Measure_List!$A$2,$AV93,AQ$5))</f>
        <v/>
      </c>
      <c r="AR93" s="326" t="str">
        <f ca="1">IF(ISBLANK($B93),"",OFFSET(Measure_List!$A$2,$AV93,AR$5))</f>
        <v/>
      </c>
      <c r="AS93" s="326" t="str">
        <f ca="1">IF(ISBLANK($B93),"",OFFSET(Measure_List!$A$2,$AV93,AS$5))</f>
        <v/>
      </c>
      <c r="AT93" s="326" t="str">
        <f ca="1">IF(ISBLANK($B93),"",OFFSET(Measure_List!$A$2,$AV93,AT$5))</f>
        <v/>
      </c>
      <c r="AU93" s="326" t="str">
        <f ca="1">IF(ISBLANK($B93),"",OFFSET(Measure_List!$A$2,$AV93,AU$5))</f>
        <v/>
      </c>
      <c r="AV93" s="283" t="str">
        <f>IF(ISBLANK($B93),"",MATCH($B93,Measure_List!$A$2:$A$4637,FALSE)-1)</f>
        <v/>
      </c>
      <c r="AW93" s="470" t="str">
        <f>IF(ISBLANK(B93),"",IF(ISERROR(MATCH($B93,Measure_List!$A$3:$A$4629,FALSE)),"Error",""))</f>
        <v/>
      </c>
      <c r="AX93" s="476" t="str">
        <f>IF(ISBLANK($B93),"",IF(AO93&lt;&gt;'Project Information'!$D$21,"Error",""))</f>
        <v/>
      </c>
      <c r="AY93" s="473" t="str">
        <f>IF(ISBLANK($B93),"",IF(AS93&lt;&gt;IF('Project Information'!$D$25="","",IF('Project Information'!$D$25="Retrofit","R","L")),"Error",""))</f>
        <v/>
      </c>
    </row>
    <row r="94" spans="1:51" ht="15.75" thickBot="1">
      <c r="A94" s="392" t="str">
        <f ca="1" t="shared" si="22"/>
        <v/>
      </c>
      <c r="B94" s="657"/>
      <c r="C94" s="215"/>
      <c r="D94" s="209"/>
      <c r="E94" s="209"/>
      <c r="F94" s="662"/>
      <c r="G94" s="662"/>
      <c r="H94" s="209"/>
      <c r="I94" s="209"/>
      <c r="J94" s="209"/>
      <c r="K94" s="209"/>
      <c r="L94" s="320" t="str">
        <f>IF(ISBLANK($B94),"",Proposal!$D$155)</f>
        <v/>
      </c>
      <c r="M94" s="321" t="str">
        <f>IF(AND('Project Information'!$D$27&lt;&gt;"",B94&lt;&gt;""),'Project Information'!$D$27,"")</f>
        <v/>
      </c>
      <c r="N94" s="311" t="str">
        <f ca="1">IF(OR(ISBLANK($B94),ISBLANK(Proposal!$D$7)),"",OFFSET(Measure_List!$I$2,MATCH($B94,Measure_List!$A$3:$A$4629,FALSE),IF(ISBLANK(Proposal!$C$204),MATCH(Proposal!$D$7,Measure_List!$J$2:$BA$2,1),MATCH(Proposal!$C$204,Measure_List!$J$2:$BA$2,1))))</f>
        <v/>
      </c>
      <c r="O94" s="312" t="str">
        <f t="shared" si="23"/>
        <v/>
      </c>
      <c r="P94" s="311" t="str">
        <f>IF(B94="","",IF(Proposal!$D$7&gt;0,N94*Q94,""))</f>
        <v/>
      </c>
      <c r="Q94" s="663" t="str">
        <f>IF(ISBLANK($B94),"",F94*'Drop Downs'!$P$1)</f>
        <v/>
      </c>
      <c r="R94" s="311" t="str">
        <f t="shared" si="17"/>
        <v/>
      </c>
      <c r="S94" s="311" t="str">
        <f>IF(ISBLANK($B94),"",(-1)*PV('Drop Downs'!$P$2,$AU94,$H94))</f>
        <v/>
      </c>
      <c r="T94" s="311" t="str">
        <f>IF(ISBLANK($B94),"",(-1)*PV('Drop Downs'!$P$2,$AU94,$J94))</f>
        <v/>
      </c>
      <c r="U94" s="311" t="str">
        <f t="shared" si="18"/>
        <v/>
      </c>
      <c r="V94" s="311" t="str">
        <f t="shared" si="19"/>
        <v/>
      </c>
      <c r="W94" s="311" t="str">
        <f ca="1" t="shared" si="24"/>
        <v/>
      </c>
      <c r="X94" s="322" t="e">
        <f ca="1">OFFSET(AvoidedCostTable!$A$1,Z94-1,AA94-1)</f>
        <v>#N/A</v>
      </c>
      <c r="Y94" s="315" t="str">
        <f t="shared" si="25"/>
        <v/>
      </c>
      <c r="Z94" s="323" t="e">
        <f ca="1">MATCH($AT94,AvoidedCostTable!$A$1:$A$405,FALSE)</f>
        <v>#N/A</v>
      </c>
      <c r="AA94" s="323" t="e">
        <f ca="1">MATCH(AU94&amp;AS94,AvoidedCostTable!$2:$2,FALSE)</f>
        <v>#N/A</v>
      </c>
      <c r="AB94" s="660" t="str">
        <f ca="1">IF(OR(ISBLANK($B94),ISBLANK('Completion Report'!$D$5)),"",IF('Project Information'!$D$2="Yes",'Measure Input'!N94,OFFSET(Measure_List!$I$2,MATCH($B94,Measure_List!$A$3:$A$4629,FALSE),MATCH('Completion Report'!$D$5,Measure_List!$J$2:$BA$2,1))))</f>
        <v/>
      </c>
      <c r="AC94" s="313" t="str">
        <f t="shared" si="26"/>
        <v/>
      </c>
      <c r="AD94" s="311" t="str">
        <f>IF(OR(ISBLANK('Completion Report'!$D$5),ISBLANK(B94)),"",AB94*AE94)</f>
        <v/>
      </c>
      <c r="AE94" s="313" t="str">
        <f>IF(ISBLANK($B94),"",G94*'Drop Downs'!$P$1)</f>
        <v/>
      </c>
      <c r="AF94" s="311" t="str">
        <f t="shared" si="27"/>
        <v/>
      </c>
      <c r="AG94" s="311" t="str">
        <f>IF(ISBLANK($B94),"",(-1)*PV('Drop Downs'!$P$2,$AU94,$I94))</f>
        <v/>
      </c>
      <c r="AH94" s="311" t="str">
        <f>IF(ISBLANK($B94),"",(-1)*PV('Drop Downs'!$P$2,AU94,$K94))</f>
        <v/>
      </c>
      <c r="AI94" s="311" t="str">
        <f t="shared" si="20"/>
        <v/>
      </c>
      <c r="AJ94" s="311" t="str">
        <f t="shared" si="21"/>
        <v/>
      </c>
      <c r="AK94" s="311" t="str">
        <f ca="1" t="shared" si="28"/>
        <v/>
      </c>
      <c r="AL94" s="322" t="e">
        <f ca="1">OFFSET(AvoidedCostTable!$A$1,AM94-1,AN94-1)</f>
        <v>#N/A</v>
      </c>
      <c r="AM94" s="323" t="e">
        <f ca="1">MATCH($AT94,AvoidedCostTable!$A$1:$A$405,FALSE)</f>
        <v>#N/A</v>
      </c>
      <c r="AN94" s="324" t="e">
        <f ca="1">MATCH(AU94&amp;AS94,AvoidedCostTable!$2:$2,FALSE)</f>
        <v>#N/A</v>
      </c>
      <c r="AO94" s="325" t="str">
        <f ca="1">IF(ISBLANK($B94),"",OFFSET(Measure_List!$A$2,$AV94,AO$5))</f>
        <v/>
      </c>
      <c r="AP94" s="326" t="str">
        <f ca="1">IF(ISBLANK($B94),"",OFFSET(Measure_List!$A$2,$AV94,AP$5))</f>
        <v/>
      </c>
      <c r="AQ94" s="326" t="str">
        <f ca="1">IF(ISBLANK($B94),"",OFFSET(Measure_List!$A$2,$AV94,AQ$5))</f>
        <v/>
      </c>
      <c r="AR94" s="326" t="str">
        <f ca="1">IF(ISBLANK($B94),"",OFFSET(Measure_List!$A$2,$AV94,AR$5))</f>
        <v/>
      </c>
      <c r="AS94" s="326" t="str">
        <f ca="1">IF(ISBLANK($B94),"",OFFSET(Measure_List!$A$2,$AV94,AS$5))</f>
        <v/>
      </c>
      <c r="AT94" s="326" t="str">
        <f ca="1">IF(ISBLANK($B94),"",OFFSET(Measure_List!$A$2,$AV94,AT$5))</f>
        <v/>
      </c>
      <c r="AU94" s="326" t="str">
        <f ca="1">IF(ISBLANK($B94),"",OFFSET(Measure_List!$A$2,$AV94,AU$5))</f>
        <v/>
      </c>
      <c r="AV94" s="283" t="str">
        <f>IF(ISBLANK($B94),"",MATCH($B94,Measure_List!$A$2:$A$4637,FALSE)-1)</f>
        <v/>
      </c>
      <c r="AW94" s="470" t="str">
        <f>IF(ISBLANK(B94),"",IF(ISERROR(MATCH($B94,Measure_List!$A$3:$A$4629,FALSE)),"Error",""))</f>
        <v/>
      </c>
      <c r="AX94" s="476" t="str">
        <f>IF(ISBLANK($B94),"",IF(AO94&lt;&gt;'Project Information'!$D$21,"Error",""))</f>
        <v/>
      </c>
      <c r="AY94" s="473" t="str">
        <f>IF(ISBLANK($B94),"",IF(AS94&lt;&gt;IF('Project Information'!$D$25="","",IF('Project Information'!$D$25="Retrofit","R","L")),"Error",""))</f>
        <v/>
      </c>
    </row>
    <row r="95" spans="1:51" ht="15.75" thickBot="1">
      <c r="A95" s="392" t="str">
        <f ca="1" t="shared" si="22"/>
        <v/>
      </c>
      <c r="B95" s="657"/>
      <c r="C95" s="215"/>
      <c r="D95" s="209"/>
      <c r="E95" s="209"/>
      <c r="F95" s="662"/>
      <c r="G95" s="662"/>
      <c r="H95" s="209"/>
      <c r="I95" s="209"/>
      <c r="J95" s="209"/>
      <c r="K95" s="209"/>
      <c r="L95" s="320" t="str">
        <f>IF(ISBLANK($B95),"",Proposal!$D$155)</f>
        <v/>
      </c>
      <c r="M95" s="321" t="str">
        <f>IF(AND('Project Information'!$D$27&lt;&gt;"",B95&lt;&gt;""),'Project Information'!$D$27,"")</f>
        <v/>
      </c>
      <c r="N95" s="311" t="str">
        <f ca="1">IF(OR(ISBLANK($B95),ISBLANK(Proposal!$D$7)),"",OFFSET(Measure_List!$I$2,MATCH($B95,Measure_List!$A$3:$A$4629,FALSE),IF(ISBLANK(Proposal!$C$204),MATCH(Proposal!$D$7,Measure_List!$J$2:$BA$2,1),MATCH(Proposal!$C$204,Measure_List!$J$2:$BA$2,1))))</f>
        <v/>
      </c>
      <c r="O95" s="312" t="str">
        <f t="shared" si="23"/>
        <v/>
      </c>
      <c r="P95" s="311" t="str">
        <f>IF(B95="","",IF(Proposal!$D$7&gt;0,N95*Q95,""))</f>
        <v/>
      </c>
      <c r="Q95" s="663" t="str">
        <f>IF(ISBLANK($B95),"",F95*'Drop Downs'!$P$1)</f>
        <v/>
      </c>
      <c r="R95" s="311" t="str">
        <f t="shared" si="17"/>
        <v/>
      </c>
      <c r="S95" s="311" t="str">
        <f>IF(ISBLANK($B95),"",(-1)*PV('Drop Downs'!$P$2,$AU95,$H95))</f>
        <v/>
      </c>
      <c r="T95" s="311" t="str">
        <f>IF(ISBLANK($B95),"",(-1)*PV('Drop Downs'!$P$2,$AU95,$J95))</f>
        <v/>
      </c>
      <c r="U95" s="311" t="str">
        <f t="shared" si="18"/>
        <v/>
      </c>
      <c r="V95" s="311" t="str">
        <f t="shared" si="19"/>
        <v/>
      </c>
      <c r="W95" s="311" t="str">
        <f ca="1" t="shared" si="24"/>
        <v/>
      </c>
      <c r="X95" s="322" t="e">
        <f ca="1">OFFSET(AvoidedCostTable!$A$1,Z95-1,AA95-1)</f>
        <v>#N/A</v>
      </c>
      <c r="Y95" s="315" t="str">
        <f t="shared" si="25"/>
        <v/>
      </c>
      <c r="Z95" s="323" t="e">
        <f ca="1">MATCH($AT95,AvoidedCostTable!$A$1:$A$405,FALSE)</f>
        <v>#N/A</v>
      </c>
      <c r="AA95" s="323" t="e">
        <f ca="1">MATCH(AU95&amp;AS95,AvoidedCostTable!$2:$2,FALSE)</f>
        <v>#N/A</v>
      </c>
      <c r="AB95" s="660" t="str">
        <f ca="1">IF(OR(ISBLANK($B95),ISBLANK('Completion Report'!$D$5)),"",IF('Project Information'!$D$2="Yes",'Measure Input'!N95,OFFSET(Measure_List!$I$2,MATCH($B95,Measure_List!$A$3:$A$4629,FALSE),MATCH('Completion Report'!$D$5,Measure_List!$J$2:$BA$2,1))))</f>
        <v/>
      </c>
      <c r="AC95" s="313" t="str">
        <f t="shared" si="26"/>
        <v/>
      </c>
      <c r="AD95" s="311" t="str">
        <f>IF(OR(ISBLANK('Completion Report'!$D$5),ISBLANK(B95)),"",AB95*AE95)</f>
        <v/>
      </c>
      <c r="AE95" s="313" t="str">
        <f>IF(ISBLANK($B95),"",G95*'Drop Downs'!$P$1)</f>
        <v/>
      </c>
      <c r="AF95" s="311" t="str">
        <f t="shared" si="27"/>
        <v/>
      </c>
      <c r="AG95" s="311" t="str">
        <f>IF(ISBLANK($B95),"",(-1)*PV('Drop Downs'!$P$2,$AU95,$I95))</f>
        <v/>
      </c>
      <c r="AH95" s="311" t="str">
        <f>IF(ISBLANK($B95),"",(-1)*PV('Drop Downs'!$P$2,AU95,$K95))</f>
        <v/>
      </c>
      <c r="AI95" s="311" t="str">
        <f t="shared" si="20"/>
        <v/>
      </c>
      <c r="AJ95" s="311" t="str">
        <f t="shared" si="21"/>
        <v/>
      </c>
      <c r="AK95" s="311" t="str">
        <f ca="1" t="shared" si="28"/>
        <v/>
      </c>
      <c r="AL95" s="322" t="e">
        <f ca="1">OFFSET(AvoidedCostTable!$A$1,AM95-1,AN95-1)</f>
        <v>#N/A</v>
      </c>
      <c r="AM95" s="323" t="e">
        <f ca="1">MATCH($AT95,AvoidedCostTable!$A$1:$A$405,FALSE)</f>
        <v>#N/A</v>
      </c>
      <c r="AN95" s="324" t="e">
        <f ca="1">MATCH(AU95&amp;AS95,AvoidedCostTable!$2:$2,FALSE)</f>
        <v>#N/A</v>
      </c>
      <c r="AO95" s="325" t="str">
        <f ca="1">IF(ISBLANK($B95),"",OFFSET(Measure_List!$A$2,$AV95,AO$5))</f>
        <v/>
      </c>
      <c r="AP95" s="326" t="str">
        <f ca="1">IF(ISBLANK($B95),"",OFFSET(Measure_List!$A$2,$AV95,AP$5))</f>
        <v/>
      </c>
      <c r="AQ95" s="326" t="str">
        <f ca="1">IF(ISBLANK($B95),"",OFFSET(Measure_List!$A$2,$AV95,AQ$5))</f>
        <v/>
      </c>
      <c r="AR95" s="326" t="str">
        <f ca="1">IF(ISBLANK($B95),"",OFFSET(Measure_List!$A$2,$AV95,AR$5))</f>
        <v/>
      </c>
      <c r="AS95" s="326" t="str">
        <f ca="1">IF(ISBLANK($B95),"",OFFSET(Measure_List!$A$2,$AV95,AS$5))</f>
        <v/>
      </c>
      <c r="AT95" s="326" t="str">
        <f ca="1">IF(ISBLANK($B95),"",OFFSET(Measure_List!$A$2,$AV95,AT$5))</f>
        <v/>
      </c>
      <c r="AU95" s="326" t="str">
        <f ca="1">IF(ISBLANK($B95),"",OFFSET(Measure_List!$A$2,$AV95,AU$5))</f>
        <v/>
      </c>
      <c r="AV95" s="283" t="str">
        <f>IF(ISBLANK($B95),"",MATCH($B95,Measure_List!$A$2:$A$4637,FALSE)-1)</f>
        <v/>
      </c>
      <c r="AW95" s="470" t="str">
        <f>IF(ISBLANK(B95),"",IF(ISERROR(MATCH($B95,Measure_List!$A$3:$A$4629,FALSE)),"Error",""))</f>
        <v/>
      </c>
      <c r="AX95" s="476" t="str">
        <f>IF(ISBLANK($B95),"",IF(AO95&lt;&gt;'Project Information'!$D$21,"Error",""))</f>
        <v/>
      </c>
      <c r="AY95" s="473" t="str">
        <f>IF(ISBLANK($B95),"",IF(AS95&lt;&gt;IF('Project Information'!$D$25="","",IF('Project Information'!$D$25="Retrofit","R","L")),"Error",""))</f>
        <v/>
      </c>
    </row>
    <row r="96" spans="1:51" ht="15.75" thickBot="1">
      <c r="A96" s="392" t="str">
        <f ca="1" t="shared" si="22"/>
        <v/>
      </c>
      <c r="B96" s="657"/>
      <c r="C96" s="215"/>
      <c r="D96" s="209"/>
      <c r="E96" s="209"/>
      <c r="F96" s="662"/>
      <c r="G96" s="662"/>
      <c r="H96" s="209"/>
      <c r="I96" s="209"/>
      <c r="J96" s="209"/>
      <c r="K96" s="209"/>
      <c r="L96" s="320" t="str">
        <f>IF(ISBLANK($B96),"",Proposal!$D$155)</f>
        <v/>
      </c>
      <c r="M96" s="321" t="str">
        <f>IF(AND('Project Information'!$D$27&lt;&gt;"",B96&lt;&gt;""),'Project Information'!$D$27,"")</f>
        <v/>
      </c>
      <c r="N96" s="311" t="str">
        <f ca="1">IF(OR(ISBLANK($B96),ISBLANK(Proposal!$D$7)),"",OFFSET(Measure_List!$I$2,MATCH($B96,Measure_List!$A$3:$A$4629,FALSE),IF(ISBLANK(Proposal!$C$204),MATCH(Proposal!$D$7,Measure_List!$J$2:$BA$2,1),MATCH(Proposal!$C$204,Measure_List!$J$2:$BA$2,1))))</f>
        <v/>
      </c>
      <c r="O96" s="312" t="str">
        <f t="shared" si="23"/>
        <v/>
      </c>
      <c r="P96" s="311" t="str">
        <f>IF(B96="","",IF(Proposal!$D$7&gt;0,N96*Q96,""))</f>
        <v/>
      </c>
      <c r="Q96" s="663" t="str">
        <f>IF(ISBLANK($B96),"",F96*'Drop Downs'!$P$1)</f>
        <v/>
      </c>
      <c r="R96" s="311" t="str">
        <f t="shared" si="17"/>
        <v/>
      </c>
      <c r="S96" s="311" t="str">
        <f>IF(ISBLANK($B96),"",(-1)*PV('Drop Downs'!$P$2,$AU96,$H96))</f>
        <v/>
      </c>
      <c r="T96" s="311" t="str">
        <f>IF(ISBLANK($B96),"",(-1)*PV('Drop Downs'!$P$2,$AU96,$J96))</f>
        <v/>
      </c>
      <c r="U96" s="311" t="str">
        <f t="shared" si="18"/>
        <v/>
      </c>
      <c r="V96" s="311" t="str">
        <f t="shared" si="19"/>
        <v/>
      </c>
      <c r="W96" s="311" t="str">
        <f ca="1" t="shared" si="24"/>
        <v/>
      </c>
      <c r="X96" s="322" t="e">
        <f ca="1">OFFSET(AvoidedCostTable!$A$1,Z96-1,AA96-1)</f>
        <v>#N/A</v>
      </c>
      <c r="Y96" s="315" t="str">
        <f t="shared" si="25"/>
        <v/>
      </c>
      <c r="Z96" s="323" t="e">
        <f ca="1">MATCH($AT96,AvoidedCostTable!$A$1:$A$405,FALSE)</f>
        <v>#N/A</v>
      </c>
      <c r="AA96" s="323" t="e">
        <f ca="1">MATCH(AU96&amp;AS96,AvoidedCostTable!$2:$2,FALSE)</f>
        <v>#N/A</v>
      </c>
      <c r="AB96" s="660" t="str">
        <f ca="1">IF(OR(ISBLANK($B96),ISBLANK('Completion Report'!$D$5)),"",IF('Project Information'!$D$2="Yes",'Measure Input'!N96,OFFSET(Measure_List!$I$2,MATCH($B96,Measure_List!$A$3:$A$4629,FALSE),MATCH('Completion Report'!$D$5,Measure_List!$J$2:$BA$2,1))))</f>
        <v/>
      </c>
      <c r="AC96" s="313" t="str">
        <f t="shared" si="26"/>
        <v/>
      </c>
      <c r="AD96" s="311" t="str">
        <f>IF(OR(ISBLANK('Completion Report'!$D$5),ISBLANK(B96)),"",AB96*AE96)</f>
        <v/>
      </c>
      <c r="AE96" s="313" t="str">
        <f>IF(ISBLANK($B96),"",G96*'Drop Downs'!$P$1)</f>
        <v/>
      </c>
      <c r="AF96" s="311" t="str">
        <f t="shared" si="27"/>
        <v/>
      </c>
      <c r="AG96" s="311" t="str">
        <f>IF(ISBLANK($B96),"",(-1)*PV('Drop Downs'!$P$2,$AU96,$I96))</f>
        <v/>
      </c>
      <c r="AH96" s="311" t="str">
        <f>IF(ISBLANK($B96),"",(-1)*PV('Drop Downs'!$P$2,AU96,$K96))</f>
        <v/>
      </c>
      <c r="AI96" s="311" t="str">
        <f t="shared" si="20"/>
        <v/>
      </c>
      <c r="AJ96" s="311" t="str">
        <f t="shared" si="21"/>
        <v/>
      </c>
      <c r="AK96" s="311" t="str">
        <f ca="1" t="shared" si="28"/>
        <v/>
      </c>
      <c r="AL96" s="322" t="e">
        <f ca="1">OFFSET(AvoidedCostTable!$A$1,AM96-1,AN96-1)</f>
        <v>#N/A</v>
      </c>
      <c r="AM96" s="323" t="e">
        <f ca="1">MATCH($AT96,AvoidedCostTable!$A$1:$A$405,FALSE)</f>
        <v>#N/A</v>
      </c>
      <c r="AN96" s="324" t="e">
        <f ca="1">MATCH(AU96&amp;AS96,AvoidedCostTable!$2:$2,FALSE)</f>
        <v>#N/A</v>
      </c>
      <c r="AO96" s="325" t="str">
        <f ca="1">IF(ISBLANK($B96),"",OFFSET(Measure_List!$A$2,$AV96,AO$5))</f>
        <v/>
      </c>
      <c r="AP96" s="326" t="str">
        <f ca="1">IF(ISBLANK($B96),"",OFFSET(Measure_List!$A$2,$AV96,AP$5))</f>
        <v/>
      </c>
      <c r="AQ96" s="326" t="str">
        <f ca="1">IF(ISBLANK($B96),"",OFFSET(Measure_List!$A$2,$AV96,AQ$5))</f>
        <v/>
      </c>
      <c r="AR96" s="326" t="str">
        <f ca="1">IF(ISBLANK($B96),"",OFFSET(Measure_List!$A$2,$AV96,AR$5))</f>
        <v/>
      </c>
      <c r="AS96" s="326" t="str">
        <f ca="1">IF(ISBLANK($B96),"",OFFSET(Measure_List!$A$2,$AV96,AS$5))</f>
        <v/>
      </c>
      <c r="AT96" s="326" t="str">
        <f ca="1">IF(ISBLANK($B96),"",OFFSET(Measure_List!$A$2,$AV96,AT$5))</f>
        <v/>
      </c>
      <c r="AU96" s="326" t="str">
        <f ca="1">IF(ISBLANK($B96),"",OFFSET(Measure_List!$A$2,$AV96,AU$5))</f>
        <v/>
      </c>
      <c r="AV96" s="283" t="str">
        <f>IF(ISBLANK($B96),"",MATCH($B96,Measure_List!$A$2:$A$4637,FALSE)-1)</f>
        <v/>
      </c>
      <c r="AW96" s="470" t="str">
        <f>IF(ISBLANK(B96),"",IF(ISERROR(MATCH($B96,Measure_List!$A$3:$A$4629,FALSE)),"Error",""))</f>
        <v/>
      </c>
      <c r="AX96" s="476" t="str">
        <f>IF(ISBLANK($B96),"",IF(AO96&lt;&gt;'Project Information'!$D$21,"Error",""))</f>
        <v/>
      </c>
      <c r="AY96" s="473" t="str">
        <f>IF(ISBLANK($B96),"",IF(AS96&lt;&gt;IF('Project Information'!$D$25="","",IF('Project Information'!$D$25="Retrofit","R","L")),"Error",""))</f>
        <v/>
      </c>
    </row>
    <row r="97" spans="1:51" ht="15.75" thickBot="1">
      <c r="A97" s="392" t="str">
        <f ca="1" t="shared" si="22"/>
        <v/>
      </c>
      <c r="B97" s="657"/>
      <c r="C97" s="215"/>
      <c r="D97" s="209"/>
      <c r="E97" s="209"/>
      <c r="F97" s="662"/>
      <c r="G97" s="662"/>
      <c r="H97" s="209"/>
      <c r="I97" s="209"/>
      <c r="J97" s="209"/>
      <c r="K97" s="209"/>
      <c r="L97" s="320" t="str">
        <f>IF(ISBLANK($B97),"",Proposal!$D$155)</f>
        <v/>
      </c>
      <c r="M97" s="321" t="str">
        <f>IF(AND('Project Information'!$D$27&lt;&gt;"",B97&lt;&gt;""),'Project Information'!$D$27,"")</f>
        <v/>
      </c>
      <c r="N97" s="311" t="str">
        <f ca="1">IF(OR(ISBLANK($B97),ISBLANK(Proposal!$D$7)),"",OFFSET(Measure_List!$I$2,MATCH($B97,Measure_List!$A$3:$A$4629,FALSE),IF(ISBLANK(Proposal!$C$204),MATCH(Proposal!$D$7,Measure_List!$J$2:$BA$2,1),MATCH(Proposal!$C$204,Measure_List!$J$2:$BA$2,1))))</f>
        <v/>
      </c>
      <c r="O97" s="312" t="str">
        <f t="shared" si="23"/>
        <v/>
      </c>
      <c r="P97" s="311" t="str">
        <f>IF(B97="","",IF(Proposal!$D$7&gt;0,N97*Q97,""))</f>
        <v/>
      </c>
      <c r="Q97" s="663" t="str">
        <f>IF(ISBLANK($B97),"",F97*'Drop Downs'!$P$1)</f>
        <v/>
      </c>
      <c r="R97" s="311" t="str">
        <f t="shared" si="17"/>
        <v/>
      </c>
      <c r="S97" s="311" t="str">
        <f>IF(ISBLANK($B97),"",(-1)*PV('Drop Downs'!$P$2,$AU97,$H97))</f>
        <v/>
      </c>
      <c r="T97" s="311" t="str">
        <f>IF(ISBLANK($B97),"",(-1)*PV('Drop Downs'!$P$2,$AU97,$J97))</f>
        <v/>
      </c>
      <c r="U97" s="311" t="str">
        <f t="shared" si="18"/>
        <v/>
      </c>
      <c r="V97" s="311" t="str">
        <f t="shared" si="19"/>
        <v/>
      </c>
      <c r="W97" s="311" t="str">
        <f ca="1" t="shared" si="24"/>
        <v/>
      </c>
      <c r="X97" s="322" t="e">
        <f ca="1">OFFSET(AvoidedCostTable!$A$1,Z97-1,AA97-1)</f>
        <v>#N/A</v>
      </c>
      <c r="Y97" s="315" t="str">
        <f t="shared" si="25"/>
        <v/>
      </c>
      <c r="Z97" s="323" t="e">
        <f ca="1">MATCH($AT97,AvoidedCostTable!$A$1:$A$405,FALSE)</f>
        <v>#N/A</v>
      </c>
      <c r="AA97" s="323" t="e">
        <f ca="1">MATCH(AU97&amp;AS97,AvoidedCostTable!$2:$2,FALSE)</f>
        <v>#N/A</v>
      </c>
      <c r="AB97" s="660" t="str">
        <f ca="1">IF(OR(ISBLANK($B97),ISBLANK('Completion Report'!$D$5)),"",IF('Project Information'!$D$2="Yes",'Measure Input'!N97,OFFSET(Measure_List!$I$2,MATCH($B97,Measure_List!$A$3:$A$4629,FALSE),MATCH('Completion Report'!$D$5,Measure_List!$J$2:$BA$2,1))))</f>
        <v/>
      </c>
      <c r="AC97" s="313" t="str">
        <f t="shared" si="26"/>
        <v/>
      </c>
      <c r="AD97" s="311" t="str">
        <f>IF(OR(ISBLANK('Completion Report'!$D$5),ISBLANK(B97)),"",AB97*AE97)</f>
        <v/>
      </c>
      <c r="AE97" s="313" t="str">
        <f>IF(ISBLANK($B97),"",G97*'Drop Downs'!$P$1)</f>
        <v/>
      </c>
      <c r="AF97" s="311" t="str">
        <f t="shared" si="27"/>
        <v/>
      </c>
      <c r="AG97" s="311" t="str">
        <f>IF(ISBLANK($B97),"",(-1)*PV('Drop Downs'!$P$2,$AU97,$I97))</f>
        <v/>
      </c>
      <c r="AH97" s="311" t="str">
        <f>IF(ISBLANK($B97),"",(-1)*PV('Drop Downs'!$P$2,AU97,$K97))</f>
        <v/>
      </c>
      <c r="AI97" s="311" t="str">
        <f t="shared" si="20"/>
        <v/>
      </c>
      <c r="AJ97" s="311" t="str">
        <f t="shared" si="21"/>
        <v/>
      </c>
      <c r="AK97" s="311" t="str">
        <f ca="1" t="shared" si="28"/>
        <v/>
      </c>
      <c r="AL97" s="322" t="e">
        <f ca="1">OFFSET(AvoidedCostTable!$A$1,AM97-1,AN97-1)</f>
        <v>#N/A</v>
      </c>
      <c r="AM97" s="323" t="e">
        <f ca="1">MATCH($AT97,AvoidedCostTable!$A$1:$A$405,FALSE)</f>
        <v>#N/A</v>
      </c>
      <c r="AN97" s="324" t="e">
        <f ca="1">MATCH(AU97&amp;AS97,AvoidedCostTable!$2:$2,FALSE)</f>
        <v>#N/A</v>
      </c>
      <c r="AO97" s="325" t="str">
        <f ca="1">IF(ISBLANK($B97),"",OFFSET(Measure_List!$A$2,$AV97,AO$5))</f>
        <v/>
      </c>
      <c r="AP97" s="326" t="str">
        <f ca="1">IF(ISBLANK($B97),"",OFFSET(Measure_List!$A$2,$AV97,AP$5))</f>
        <v/>
      </c>
      <c r="AQ97" s="326" t="str">
        <f ca="1">IF(ISBLANK($B97),"",OFFSET(Measure_List!$A$2,$AV97,AQ$5))</f>
        <v/>
      </c>
      <c r="AR97" s="326" t="str">
        <f ca="1">IF(ISBLANK($B97),"",OFFSET(Measure_List!$A$2,$AV97,AR$5))</f>
        <v/>
      </c>
      <c r="AS97" s="326" t="str">
        <f ca="1">IF(ISBLANK($B97),"",OFFSET(Measure_List!$A$2,$AV97,AS$5))</f>
        <v/>
      </c>
      <c r="AT97" s="326" t="str">
        <f ca="1">IF(ISBLANK($B97),"",OFFSET(Measure_List!$A$2,$AV97,AT$5))</f>
        <v/>
      </c>
      <c r="AU97" s="326" t="str">
        <f ca="1">IF(ISBLANK($B97),"",OFFSET(Measure_List!$A$2,$AV97,AU$5))</f>
        <v/>
      </c>
      <c r="AV97" s="283" t="str">
        <f>IF(ISBLANK($B97),"",MATCH($B97,Measure_List!$A$2:$A$4637,FALSE)-1)</f>
        <v/>
      </c>
      <c r="AW97" s="470" t="str">
        <f>IF(ISBLANK(B97),"",IF(ISERROR(MATCH($B97,Measure_List!$A$3:$A$4629,FALSE)),"Error",""))</f>
        <v/>
      </c>
      <c r="AX97" s="476" t="str">
        <f>IF(ISBLANK($B97),"",IF(AO97&lt;&gt;'Project Information'!$D$21,"Error",""))</f>
        <v/>
      </c>
      <c r="AY97" s="473" t="str">
        <f>IF(ISBLANK($B97),"",IF(AS97&lt;&gt;IF('Project Information'!$D$25="","",IF('Project Information'!$D$25="Retrofit","R","L")),"Error",""))</f>
        <v/>
      </c>
    </row>
    <row r="98" spans="1:51" ht="15.75" thickBot="1">
      <c r="A98" s="392" t="str">
        <f ca="1" t="shared" si="22"/>
        <v/>
      </c>
      <c r="B98" s="657"/>
      <c r="C98" s="215"/>
      <c r="D98" s="209"/>
      <c r="E98" s="209"/>
      <c r="F98" s="662"/>
      <c r="G98" s="662"/>
      <c r="H98" s="209"/>
      <c r="I98" s="209"/>
      <c r="J98" s="209"/>
      <c r="K98" s="209"/>
      <c r="L98" s="320" t="str">
        <f>IF(ISBLANK($B98),"",Proposal!$D$155)</f>
        <v/>
      </c>
      <c r="M98" s="321" t="str">
        <f>IF(AND('Project Information'!$D$27&lt;&gt;"",B98&lt;&gt;""),'Project Information'!$D$27,"")</f>
        <v/>
      </c>
      <c r="N98" s="311" t="str">
        <f ca="1">IF(OR(ISBLANK($B98),ISBLANK(Proposal!$D$7)),"",OFFSET(Measure_List!$I$2,MATCH($B98,Measure_List!$A$3:$A$4629,FALSE),IF(ISBLANK(Proposal!$C$204),MATCH(Proposal!$D$7,Measure_List!$J$2:$BA$2,1),MATCH(Proposal!$C$204,Measure_List!$J$2:$BA$2,1))))</f>
        <v/>
      </c>
      <c r="O98" s="312" t="str">
        <f t="shared" si="23"/>
        <v/>
      </c>
      <c r="P98" s="311" t="str">
        <f>IF(B98="","",IF(Proposal!$D$7&gt;0,N98*Q98,""))</f>
        <v/>
      </c>
      <c r="Q98" s="663" t="str">
        <f>IF(ISBLANK($B98),"",F98*'Drop Downs'!$P$1)</f>
        <v/>
      </c>
      <c r="R98" s="311" t="str">
        <f t="shared" si="17"/>
        <v/>
      </c>
      <c r="S98" s="311" t="str">
        <f>IF(ISBLANK($B98),"",(-1)*PV('Drop Downs'!$P$2,$AU98,$H98))</f>
        <v/>
      </c>
      <c r="T98" s="311" t="str">
        <f>IF(ISBLANK($B98),"",(-1)*PV('Drop Downs'!$P$2,$AU98,$J98))</f>
        <v/>
      </c>
      <c r="U98" s="311" t="str">
        <f t="shared" si="18"/>
        <v/>
      </c>
      <c r="V98" s="311" t="str">
        <f t="shared" si="19"/>
        <v/>
      </c>
      <c r="W98" s="311" t="str">
        <f ca="1" t="shared" si="24"/>
        <v/>
      </c>
      <c r="X98" s="322" t="e">
        <f ca="1">OFFSET(AvoidedCostTable!$A$1,Z98-1,AA98-1)</f>
        <v>#N/A</v>
      </c>
      <c r="Y98" s="315" t="str">
        <f t="shared" si="25"/>
        <v/>
      </c>
      <c r="Z98" s="323" t="e">
        <f ca="1">MATCH($AT98,AvoidedCostTable!$A$1:$A$405,FALSE)</f>
        <v>#N/A</v>
      </c>
      <c r="AA98" s="323" t="e">
        <f ca="1">MATCH(AU98&amp;AS98,AvoidedCostTable!$2:$2,FALSE)</f>
        <v>#N/A</v>
      </c>
      <c r="AB98" s="660" t="str">
        <f ca="1">IF(OR(ISBLANK($B98),ISBLANK('Completion Report'!$D$5)),"",IF('Project Information'!$D$2="Yes",'Measure Input'!N98,OFFSET(Measure_List!$I$2,MATCH($B98,Measure_List!$A$3:$A$4629,FALSE),MATCH('Completion Report'!$D$5,Measure_List!$J$2:$BA$2,1))))</f>
        <v/>
      </c>
      <c r="AC98" s="313" t="str">
        <f t="shared" si="26"/>
        <v/>
      </c>
      <c r="AD98" s="311" t="str">
        <f>IF(OR(ISBLANK('Completion Report'!$D$5),ISBLANK(B98)),"",AB98*AE98)</f>
        <v/>
      </c>
      <c r="AE98" s="313" t="str">
        <f>IF(ISBLANK($B98),"",G98*'Drop Downs'!$P$1)</f>
        <v/>
      </c>
      <c r="AF98" s="311" t="str">
        <f t="shared" si="27"/>
        <v/>
      </c>
      <c r="AG98" s="311" t="str">
        <f>IF(ISBLANK($B98),"",(-1)*PV('Drop Downs'!$P$2,$AU98,$I98))</f>
        <v/>
      </c>
      <c r="AH98" s="311" t="str">
        <f>IF(ISBLANK($B98),"",(-1)*PV('Drop Downs'!$P$2,AU98,$K98))</f>
        <v/>
      </c>
      <c r="AI98" s="311" t="str">
        <f t="shared" si="20"/>
        <v/>
      </c>
      <c r="AJ98" s="311" t="str">
        <f t="shared" si="21"/>
        <v/>
      </c>
      <c r="AK98" s="311" t="str">
        <f ca="1" t="shared" si="28"/>
        <v/>
      </c>
      <c r="AL98" s="322" t="e">
        <f ca="1">OFFSET(AvoidedCostTable!$A$1,AM98-1,AN98-1)</f>
        <v>#N/A</v>
      </c>
      <c r="AM98" s="323" t="e">
        <f ca="1">MATCH($AT98,AvoidedCostTable!$A$1:$A$405,FALSE)</f>
        <v>#N/A</v>
      </c>
      <c r="AN98" s="324" t="e">
        <f ca="1">MATCH(AU98&amp;AS98,AvoidedCostTable!$2:$2,FALSE)</f>
        <v>#N/A</v>
      </c>
      <c r="AO98" s="325" t="str">
        <f ca="1">IF(ISBLANK($B98),"",OFFSET(Measure_List!$A$2,$AV98,AO$5))</f>
        <v/>
      </c>
      <c r="AP98" s="326" t="str">
        <f ca="1">IF(ISBLANK($B98),"",OFFSET(Measure_List!$A$2,$AV98,AP$5))</f>
        <v/>
      </c>
      <c r="AQ98" s="326" t="str">
        <f ca="1">IF(ISBLANK($B98),"",OFFSET(Measure_List!$A$2,$AV98,AQ$5))</f>
        <v/>
      </c>
      <c r="AR98" s="326" t="str">
        <f ca="1">IF(ISBLANK($B98),"",OFFSET(Measure_List!$A$2,$AV98,AR$5))</f>
        <v/>
      </c>
      <c r="AS98" s="326" t="str">
        <f ca="1">IF(ISBLANK($B98),"",OFFSET(Measure_List!$A$2,$AV98,AS$5))</f>
        <v/>
      </c>
      <c r="AT98" s="326" t="str">
        <f ca="1">IF(ISBLANK($B98),"",OFFSET(Measure_List!$A$2,$AV98,AT$5))</f>
        <v/>
      </c>
      <c r="AU98" s="326" t="str">
        <f ca="1">IF(ISBLANK($B98),"",OFFSET(Measure_List!$A$2,$AV98,AU$5))</f>
        <v/>
      </c>
      <c r="AV98" s="283" t="str">
        <f>IF(ISBLANK($B98),"",MATCH($B98,Measure_List!$A$2:$A$4637,FALSE)-1)</f>
        <v/>
      </c>
      <c r="AW98" s="470" t="str">
        <f>IF(ISBLANK(B98),"",IF(ISERROR(MATCH($B98,Measure_List!$A$3:$A$4629,FALSE)),"Error",""))</f>
        <v/>
      </c>
      <c r="AX98" s="476" t="str">
        <f>IF(ISBLANK($B98),"",IF(AO98&lt;&gt;'Project Information'!$D$21,"Error",""))</f>
        <v/>
      </c>
      <c r="AY98" s="473" t="str">
        <f>IF(ISBLANK($B98),"",IF(AS98&lt;&gt;IF('Project Information'!$D$25="","",IF('Project Information'!$D$25="Retrofit","R","L")),"Error",""))</f>
        <v/>
      </c>
    </row>
    <row r="99" spans="1:51" ht="15.75" thickBot="1">
      <c r="A99" s="392" t="str">
        <f ca="1" t="shared" si="22"/>
        <v/>
      </c>
      <c r="B99" s="657"/>
      <c r="C99" s="215"/>
      <c r="D99" s="209"/>
      <c r="E99" s="209"/>
      <c r="F99" s="662"/>
      <c r="G99" s="662"/>
      <c r="H99" s="209"/>
      <c r="I99" s="209"/>
      <c r="J99" s="209"/>
      <c r="K99" s="209"/>
      <c r="L99" s="320" t="str">
        <f>IF(ISBLANK($B99),"",Proposal!$D$155)</f>
        <v/>
      </c>
      <c r="M99" s="321" t="str">
        <f>IF(AND('Project Information'!$D$27&lt;&gt;"",B99&lt;&gt;""),'Project Information'!$D$27,"")</f>
        <v/>
      </c>
      <c r="N99" s="311" t="str">
        <f ca="1">IF(OR(ISBLANK($B99),ISBLANK(Proposal!$D$7)),"",OFFSET(Measure_List!$I$2,MATCH($B99,Measure_List!$A$3:$A$4629,FALSE),IF(ISBLANK(Proposal!$C$204),MATCH(Proposal!$D$7,Measure_List!$J$2:$BA$2,1),MATCH(Proposal!$C$204,Measure_List!$J$2:$BA$2,1))))</f>
        <v/>
      </c>
      <c r="O99" s="312" t="str">
        <f t="shared" si="23"/>
        <v/>
      </c>
      <c r="P99" s="311" t="str">
        <f>IF(B99="","",IF(Proposal!$D$7&gt;0,N99*Q99,""))</f>
        <v/>
      </c>
      <c r="Q99" s="663" t="str">
        <f>IF(ISBLANK($B99),"",F99*'Drop Downs'!$P$1)</f>
        <v/>
      </c>
      <c r="R99" s="311" t="str">
        <f t="shared" si="17"/>
        <v/>
      </c>
      <c r="S99" s="311" t="str">
        <f>IF(ISBLANK($B99),"",(-1)*PV('Drop Downs'!$P$2,$AU99,$H99))</f>
        <v/>
      </c>
      <c r="T99" s="311" t="str">
        <f>IF(ISBLANK($B99),"",(-1)*PV('Drop Downs'!$P$2,$AU99,$J99))</f>
        <v/>
      </c>
      <c r="U99" s="311" t="str">
        <f t="shared" si="18"/>
        <v/>
      </c>
      <c r="V99" s="311" t="str">
        <f t="shared" si="19"/>
        <v/>
      </c>
      <c r="W99" s="311" t="str">
        <f ca="1" t="shared" si="24"/>
        <v/>
      </c>
      <c r="X99" s="322" t="e">
        <f ca="1">OFFSET(AvoidedCostTable!$A$1,Z99-1,AA99-1)</f>
        <v>#N/A</v>
      </c>
      <c r="Y99" s="315" t="str">
        <f t="shared" si="25"/>
        <v/>
      </c>
      <c r="Z99" s="323" t="e">
        <f ca="1">MATCH($AT99,AvoidedCostTable!$A$1:$A$405,FALSE)</f>
        <v>#N/A</v>
      </c>
      <c r="AA99" s="323" t="e">
        <f ca="1">MATCH(AU99&amp;AS99,AvoidedCostTable!$2:$2,FALSE)</f>
        <v>#N/A</v>
      </c>
      <c r="AB99" s="660" t="str">
        <f ca="1">IF(OR(ISBLANK($B99),ISBLANK('Completion Report'!$D$5)),"",IF('Project Information'!$D$2="Yes",'Measure Input'!N99,OFFSET(Measure_List!$I$2,MATCH($B99,Measure_List!$A$3:$A$4629,FALSE),MATCH('Completion Report'!$D$5,Measure_List!$J$2:$BA$2,1))))</f>
        <v/>
      </c>
      <c r="AC99" s="313" t="str">
        <f t="shared" si="26"/>
        <v/>
      </c>
      <c r="AD99" s="311" t="str">
        <f>IF(OR(ISBLANK('Completion Report'!$D$5),ISBLANK(B99)),"",AB99*AE99)</f>
        <v/>
      </c>
      <c r="AE99" s="313" t="str">
        <f>IF(ISBLANK($B99),"",G99*'Drop Downs'!$P$1)</f>
        <v/>
      </c>
      <c r="AF99" s="311" t="str">
        <f t="shared" si="27"/>
        <v/>
      </c>
      <c r="AG99" s="311" t="str">
        <f>IF(ISBLANK($B99),"",(-1)*PV('Drop Downs'!$P$2,$AU99,$I99))</f>
        <v/>
      </c>
      <c r="AH99" s="311" t="str">
        <f>IF(ISBLANK($B99),"",(-1)*PV('Drop Downs'!$P$2,AU99,$K99))</f>
        <v/>
      </c>
      <c r="AI99" s="311" t="str">
        <f t="shared" si="20"/>
        <v/>
      </c>
      <c r="AJ99" s="311" t="str">
        <f t="shared" si="21"/>
        <v/>
      </c>
      <c r="AK99" s="311" t="str">
        <f ca="1" t="shared" si="28"/>
        <v/>
      </c>
      <c r="AL99" s="322" t="e">
        <f ca="1">OFFSET(AvoidedCostTable!$A$1,AM99-1,AN99-1)</f>
        <v>#N/A</v>
      </c>
      <c r="AM99" s="323" t="e">
        <f ca="1">MATCH($AT99,AvoidedCostTable!$A$1:$A$405,FALSE)</f>
        <v>#N/A</v>
      </c>
      <c r="AN99" s="324" t="e">
        <f ca="1">MATCH(AU99&amp;AS99,AvoidedCostTable!$2:$2,FALSE)</f>
        <v>#N/A</v>
      </c>
      <c r="AO99" s="325" t="str">
        <f ca="1">IF(ISBLANK($B99),"",OFFSET(Measure_List!$A$2,$AV99,AO$5))</f>
        <v/>
      </c>
      <c r="AP99" s="326" t="str">
        <f ca="1">IF(ISBLANK($B99),"",OFFSET(Measure_List!$A$2,$AV99,AP$5))</f>
        <v/>
      </c>
      <c r="AQ99" s="326" t="str">
        <f ca="1">IF(ISBLANK($B99),"",OFFSET(Measure_List!$A$2,$AV99,AQ$5))</f>
        <v/>
      </c>
      <c r="AR99" s="326" t="str">
        <f ca="1">IF(ISBLANK($B99),"",OFFSET(Measure_List!$A$2,$AV99,AR$5))</f>
        <v/>
      </c>
      <c r="AS99" s="326" t="str">
        <f ca="1">IF(ISBLANK($B99),"",OFFSET(Measure_List!$A$2,$AV99,AS$5))</f>
        <v/>
      </c>
      <c r="AT99" s="326" t="str">
        <f ca="1">IF(ISBLANK($B99),"",OFFSET(Measure_List!$A$2,$AV99,AT$5))</f>
        <v/>
      </c>
      <c r="AU99" s="326" t="str">
        <f ca="1">IF(ISBLANK($B99),"",OFFSET(Measure_List!$A$2,$AV99,AU$5))</f>
        <v/>
      </c>
      <c r="AV99" s="283" t="str">
        <f>IF(ISBLANK($B99),"",MATCH($B99,Measure_List!$A$2:$A$4637,FALSE)-1)</f>
        <v/>
      </c>
      <c r="AW99" s="470" t="str">
        <f>IF(ISBLANK(B99),"",IF(ISERROR(MATCH($B99,Measure_List!$A$3:$A$4629,FALSE)),"Error",""))</f>
        <v/>
      </c>
      <c r="AX99" s="476" t="str">
        <f>IF(ISBLANK($B99),"",IF(AO99&lt;&gt;'Project Information'!$D$21,"Error",""))</f>
        <v/>
      </c>
      <c r="AY99" s="473" t="str">
        <f>IF(ISBLANK($B99),"",IF(AS99&lt;&gt;IF('Project Information'!$D$25="","",IF('Project Information'!$D$25="Retrofit","R","L")),"Error",""))</f>
        <v/>
      </c>
    </row>
    <row r="100" spans="1:51" ht="15.75" thickBot="1">
      <c r="A100" s="392" t="str">
        <f ca="1" t="shared" si="22"/>
        <v/>
      </c>
      <c r="B100" s="657"/>
      <c r="C100" s="215"/>
      <c r="D100" s="209"/>
      <c r="E100" s="209"/>
      <c r="F100" s="662"/>
      <c r="G100" s="662"/>
      <c r="H100" s="209"/>
      <c r="I100" s="209"/>
      <c r="J100" s="209"/>
      <c r="K100" s="209"/>
      <c r="L100" s="320" t="str">
        <f>IF(ISBLANK($B100),"",Proposal!$D$155)</f>
        <v/>
      </c>
      <c r="M100" s="321" t="str">
        <f>IF(AND('Project Information'!$D$27&lt;&gt;"",B100&lt;&gt;""),'Project Information'!$D$27,"")</f>
        <v/>
      </c>
      <c r="N100" s="311" t="str">
        <f ca="1">IF(OR(ISBLANK($B100),ISBLANK(Proposal!$D$7)),"",OFFSET(Measure_List!$I$2,MATCH($B100,Measure_List!$A$3:$A$4629,FALSE),IF(ISBLANK(Proposal!$C$204),MATCH(Proposal!$D$7,Measure_List!$J$2:$BA$2,1),MATCH(Proposal!$C$204,Measure_List!$J$2:$BA$2,1))))</f>
        <v/>
      </c>
      <c r="O100" s="312" t="str">
        <f t="shared" si="23"/>
        <v/>
      </c>
      <c r="P100" s="311" t="str">
        <f>IF(B100="","",IF(Proposal!$D$7&gt;0,N100*Q100,""))</f>
        <v/>
      </c>
      <c r="Q100" s="663" t="str">
        <f>IF(ISBLANK($B100),"",F100*'Drop Downs'!$P$1)</f>
        <v/>
      </c>
      <c r="R100" s="311" t="str">
        <f t="shared" si="17"/>
        <v/>
      </c>
      <c r="S100" s="311" t="str">
        <f>IF(ISBLANK($B100),"",(-1)*PV('Drop Downs'!$P$2,$AU100,$H100))</f>
        <v/>
      </c>
      <c r="T100" s="311" t="str">
        <f>IF(ISBLANK($B100),"",(-1)*PV('Drop Downs'!$P$2,$AU100,$J100))</f>
        <v/>
      </c>
      <c r="U100" s="311" t="str">
        <f t="shared" si="18"/>
        <v/>
      </c>
      <c r="V100" s="311" t="str">
        <f t="shared" si="19"/>
        <v/>
      </c>
      <c r="W100" s="311" t="str">
        <f ca="1" t="shared" si="24"/>
        <v/>
      </c>
      <c r="X100" s="322" t="e">
        <f ca="1">OFFSET(AvoidedCostTable!$A$1,Z100-1,AA100-1)</f>
        <v>#N/A</v>
      </c>
      <c r="Y100" s="315" t="str">
        <f t="shared" si="25"/>
        <v/>
      </c>
      <c r="Z100" s="323" t="e">
        <f ca="1">MATCH($AT100,AvoidedCostTable!$A$1:$A$405,FALSE)</f>
        <v>#N/A</v>
      </c>
      <c r="AA100" s="323" t="e">
        <f ca="1">MATCH(AU100&amp;AS100,AvoidedCostTable!$2:$2,FALSE)</f>
        <v>#N/A</v>
      </c>
      <c r="AB100" s="660" t="str">
        <f ca="1">IF(OR(ISBLANK($B100),ISBLANK('Completion Report'!$D$5)),"",IF('Project Information'!$D$2="Yes",'Measure Input'!N100,OFFSET(Measure_List!$I$2,MATCH($B100,Measure_List!$A$3:$A$4629,FALSE),MATCH('Completion Report'!$D$5,Measure_List!$J$2:$BA$2,1))))</f>
        <v/>
      </c>
      <c r="AC100" s="313" t="str">
        <f t="shared" si="26"/>
        <v/>
      </c>
      <c r="AD100" s="311" t="str">
        <f>IF(OR(ISBLANK('Completion Report'!$D$5),ISBLANK(B100)),"",AB100*AE100)</f>
        <v/>
      </c>
      <c r="AE100" s="313" t="str">
        <f>IF(ISBLANK($B100),"",G100*'Drop Downs'!$P$1)</f>
        <v/>
      </c>
      <c r="AF100" s="311" t="str">
        <f t="shared" si="27"/>
        <v/>
      </c>
      <c r="AG100" s="311" t="str">
        <f>IF(ISBLANK($B100),"",(-1)*PV('Drop Downs'!$P$2,$AU100,$I100))</f>
        <v/>
      </c>
      <c r="AH100" s="311" t="str">
        <f>IF(ISBLANK($B100),"",(-1)*PV('Drop Downs'!$P$2,AU100,$K100))</f>
        <v/>
      </c>
      <c r="AI100" s="311" t="str">
        <f t="shared" si="20"/>
        <v/>
      </c>
      <c r="AJ100" s="311" t="str">
        <f t="shared" si="21"/>
        <v/>
      </c>
      <c r="AK100" s="311" t="str">
        <f ca="1" t="shared" si="28"/>
        <v/>
      </c>
      <c r="AL100" s="322" t="e">
        <f ca="1">OFFSET(AvoidedCostTable!$A$1,AM100-1,AN100-1)</f>
        <v>#N/A</v>
      </c>
      <c r="AM100" s="323" t="e">
        <f ca="1">MATCH($AT100,AvoidedCostTable!$A$1:$A$405,FALSE)</f>
        <v>#N/A</v>
      </c>
      <c r="AN100" s="324" t="e">
        <f ca="1">MATCH(AU100&amp;AS100,AvoidedCostTable!$2:$2,FALSE)</f>
        <v>#N/A</v>
      </c>
      <c r="AO100" s="325" t="str">
        <f ca="1">IF(ISBLANK($B100),"",OFFSET(Measure_List!$A$2,$AV100,AO$5))</f>
        <v/>
      </c>
      <c r="AP100" s="326" t="str">
        <f ca="1">IF(ISBLANK($B100),"",OFFSET(Measure_List!$A$2,$AV100,AP$5))</f>
        <v/>
      </c>
      <c r="AQ100" s="326" t="str">
        <f ca="1">IF(ISBLANK($B100),"",OFFSET(Measure_List!$A$2,$AV100,AQ$5))</f>
        <v/>
      </c>
      <c r="AR100" s="326" t="str">
        <f ca="1">IF(ISBLANK($B100),"",OFFSET(Measure_List!$A$2,$AV100,AR$5))</f>
        <v/>
      </c>
      <c r="AS100" s="326" t="str">
        <f ca="1">IF(ISBLANK($B100),"",OFFSET(Measure_List!$A$2,$AV100,AS$5))</f>
        <v/>
      </c>
      <c r="AT100" s="326" t="str">
        <f ca="1">IF(ISBLANK($B100),"",OFFSET(Measure_List!$A$2,$AV100,AT$5))</f>
        <v/>
      </c>
      <c r="AU100" s="326" t="str">
        <f ca="1">IF(ISBLANK($B100),"",OFFSET(Measure_List!$A$2,$AV100,AU$5))</f>
        <v/>
      </c>
      <c r="AV100" s="283" t="str">
        <f>IF(ISBLANK($B100),"",MATCH($B100,Measure_List!$A$2:$A$4637,FALSE)-1)</f>
        <v/>
      </c>
      <c r="AW100" s="470" t="str">
        <f>IF(ISBLANK(B100),"",IF(ISERROR(MATCH($B100,Measure_List!$A$3:$A$4629,FALSE)),"Error",""))</f>
        <v/>
      </c>
      <c r="AX100" s="476" t="str">
        <f>IF(ISBLANK($B100),"",IF(AO100&lt;&gt;'Project Information'!$D$21,"Error",""))</f>
        <v/>
      </c>
      <c r="AY100" s="473" t="str">
        <f>IF(ISBLANK($B100),"",IF(AS100&lt;&gt;IF('Project Information'!$D$25="","",IF('Project Information'!$D$25="Retrofit","R","L")),"Error",""))</f>
        <v/>
      </c>
    </row>
    <row r="101" spans="1:51" ht="15.75" thickBot="1">
      <c r="A101" s="392" t="str">
        <f ca="1" t="shared" si="22"/>
        <v/>
      </c>
      <c r="B101" s="657"/>
      <c r="C101" s="215"/>
      <c r="D101" s="209"/>
      <c r="E101" s="209"/>
      <c r="F101" s="662"/>
      <c r="G101" s="662"/>
      <c r="H101" s="209"/>
      <c r="I101" s="209"/>
      <c r="J101" s="209"/>
      <c r="K101" s="209"/>
      <c r="L101" s="320" t="str">
        <f>IF(ISBLANK($B101),"",Proposal!$D$155)</f>
        <v/>
      </c>
      <c r="M101" s="321" t="str">
        <f>IF(AND('Project Information'!$D$27&lt;&gt;"",B101&lt;&gt;""),'Project Information'!$D$27,"")</f>
        <v/>
      </c>
      <c r="N101" s="311" t="str">
        <f ca="1">IF(OR(ISBLANK($B101),ISBLANK(Proposal!$D$7)),"",OFFSET(Measure_List!$I$2,MATCH($B101,Measure_List!$A$3:$A$4629,FALSE),IF(ISBLANK(Proposal!$C$204),MATCH(Proposal!$D$7,Measure_List!$J$2:$BA$2,1),MATCH(Proposal!$C$204,Measure_List!$J$2:$BA$2,1))))</f>
        <v/>
      </c>
      <c r="O101" s="312" t="str">
        <f t="shared" si="23"/>
        <v/>
      </c>
      <c r="P101" s="311" t="str">
        <f>IF(B101="","",IF(Proposal!$D$7&gt;0,N101*Q101,""))</f>
        <v/>
      </c>
      <c r="Q101" s="663" t="str">
        <f>IF(ISBLANK($B101),"",F101*'Drop Downs'!$P$1)</f>
        <v/>
      </c>
      <c r="R101" s="311" t="str">
        <f t="shared" si="17"/>
        <v/>
      </c>
      <c r="S101" s="311" t="str">
        <f>IF(ISBLANK($B101),"",(-1)*PV('Drop Downs'!$P$2,$AU101,$H101))</f>
        <v/>
      </c>
      <c r="T101" s="311" t="str">
        <f>IF(ISBLANK($B101),"",(-1)*PV('Drop Downs'!$P$2,$AU101,$J101))</f>
        <v/>
      </c>
      <c r="U101" s="311" t="str">
        <f t="shared" si="18"/>
        <v/>
      </c>
      <c r="V101" s="311" t="str">
        <f t="shared" si="19"/>
        <v/>
      </c>
      <c r="W101" s="311" t="str">
        <f ca="1" t="shared" si="24"/>
        <v/>
      </c>
      <c r="X101" s="322" t="e">
        <f ca="1">OFFSET(AvoidedCostTable!$A$1,Z101-1,AA101-1)</f>
        <v>#N/A</v>
      </c>
      <c r="Y101" s="315" t="str">
        <f t="shared" si="25"/>
        <v/>
      </c>
      <c r="Z101" s="323" t="e">
        <f ca="1">MATCH($AT101,AvoidedCostTable!$A$1:$A$405,FALSE)</f>
        <v>#N/A</v>
      </c>
      <c r="AA101" s="323" t="e">
        <f ca="1">MATCH(AU101&amp;AS101,AvoidedCostTable!$2:$2,FALSE)</f>
        <v>#N/A</v>
      </c>
      <c r="AB101" s="660" t="str">
        <f ca="1">IF(OR(ISBLANK($B101),ISBLANK('Completion Report'!$D$5)),"",IF('Project Information'!$D$2="Yes",'Measure Input'!N101,OFFSET(Measure_List!$I$2,MATCH($B101,Measure_List!$A$3:$A$4629,FALSE),MATCH('Completion Report'!$D$5,Measure_List!$J$2:$BA$2,1))))</f>
        <v/>
      </c>
      <c r="AC101" s="313" t="str">
        <f t="shared" si="26"/>
        <v/>
      </c>
      <c r="AD101" s="311" t="str">
        <f>IF(OR(ISBLANK('Completion Report'!$D$5),ISBLANK(B101)),"",AB101*AE101)</f>
        <v/>
      </c>
      <c r="AE101" s="313" t="str">
        <f>IF(ISBLANK($B101),"",G101*'Drop Downs'!$P$1)</f>
        <v/>
      </c>
      <c r="AF101" s="311" t="str">
        <f t="shared" si="27"/>
        <v/>
      </c>
      <c r="AG101" s="311" t="str">
        <f>IF(ISBLANK($B101),"",(-1)*PV('Drop Downs'!$P$2,$AU101,$I101))</f>
        <v/>
      </c>
      <c r="AH101" s="311" t="str">
        <f>IF(ISBLANK($B101),"",(-1)*PV('Drop Downs'!$P$2,AU101,$K101))</f>
        <v/>
      </c>
      <c r="AI101" s="311" t="str">
        <f t="shared" si="20"/>
        <v/>
      </c>
      <c r="AJ101" s="311" t="str">
        <f t="shared" si="21"/>
        <v/>
      </c>
      <c r="AK101" s="311" t="str">
        <f ca="1" t="shared" si="28"/>
        <v/>
      </c>
      <c r="AL101" s="322" t="e">
        <f ca="1">OFFSET(AvoidedCostTable!$A$1,AM101-1,AN101-1)</f>
        <v>#N/A</v>
      </c>
      <c r="AM101" s="323" t="e">
        <f ca="1">MATCH($AT101,AvoidedCostTable!$A$1:$A$405,FALSE)</f>
        <v>#N/A</v>
      </c>
      <c r="AN101" s="324" t="e">
        <f ca="1">MATCH(AU101&amp;AS101,AvoidedCostTable!$2:$2,FALSE)</f>
        <v>#N/A</v>
      </c>
      <c r="AO101" s="325" t="str">
        <f ca="1">IF(ISBLANK($B101),"",OFFSET(Measure_List!$A$2,$AV101,AO$5))</f>
        <v/>
      </c>
      <c r="AP101" s="326" t="str">
        <f ca="1">IF(ISBLANK($B101),"",OFFSET(Measure_List!$A$2,$AV101,AP$5))</f>
        <v/>
      </c>
      <c r="AQ101" s="326" t="str">
        <f ca="1">IF(ISBLANK($B101),"",OFFSET(Measure_List!$A$2,$AV101,AQ$5))</f>
        <v/>
      </c>
      <c r="AR101" s="326" t="str">
        <f ca="1">IF(ISBLANK($B101),"",OFFSET(Measure_List!$A$2,$AV101,AR$5))</f>
        <v/>
      </c>
      <c r="AS101" s="326" t="str">
        <f ca="1">IF(ISBLANK($B101),"",OFFSET(Measure_List!$A$2,$AV101,AS$5))</f>
        <v/>
      </c>
      <c r="AT101" s="326" t="str">
        <f ca="1">IF(ISBLANK($B101),"",OFFSET(Measure_List!$A$2,$AV101,AT$5))</f>
        <v/>
      </c>
      <c r="AU101" s="326" t="str">
        <f ca="1">IF(ISBLANK($B101),"",OFFSET(Measure_List!$A$2,$AV101,AU$5))</f>
        <v/>
      </c>
      <c r="AV101" s="283" t="str">
        <f>IF(ISBLANK($B101),"",MATCH($B101,Measure_List!$A$2:$A$4637,FALSE)-1)</f>
        <v/>
      </c>
      <c r="AW101" s="470" t="str">
        <f>IF(ISBLANK(B101),"",IF(ISERROR(MATCH($B101,Measure_List!$A$3:$A$4629,FALSE)),"Error",""))</f>
        <v/>
      </c>
      <c r="AX101" s="476" t="str">
        <f>IF(ISBLANK($B101),"",IF(AO101&lt;&gt;'Project Information'!$D$21,"Error",""))</f>
        <v/>
      </c>
      <c r="AY101" s="473" t="str">
        <f>IF(ISBLANK($B101),"",IF(AS101&lt;&gt;IF('Project Information'!$D$25="","",IF('Project Information'!$D$25="Retrofit","R","L")),"Error",""))</f>
        <v/>
      </c>
    </row>
    <row r="102" spans="1:51" ht="15.75" thickBot="1">
      <c r="A102" s="392" t="str">
        <f ca="1" t="shared" si="22"/>
        <v/>
      </c>
      <c r="B102" s="657"/>
      <c r="C102" s="215"/>
      <c r="D102" s="209"/>
      <c r="E102" s="209"/>
      <c r="F102" s="662"/>
      <c r="G102" s="662"/>
      <c r="H102" s="209"/>
      <c r="I102" s="209"/>
      <c r="J102" s="209"/>
      <c r="K102" s="209"/>
      <c r="L102" s="320" t="str">
        <f>IF(ISBLANK($B102),"",Proposal!$D$155)</f>
        <v/>
      </c>
      <c r="M102" s="321" t="str">
        <f>IF(AND('Project Information'!$D$27&lt;&gt;"",B102&lt;&gt;""),'Project Information'!$D$27,"")</f>
        <v/>
      </c>
      <c r="N102" s="311" t="str">
        <f ca="1">IF(OR(ISBLANK($B102),ISBLANK(Proposal!$D$7)),"",OFFSET(Measure_List!$I$2,MATCH($B102,Measure_List!$A$3:$A$4629,FALSE),IF(ISBLANK(Proposal!$C$204),MATCH(Proposal!$D$7,Measure_List!$J$2:$BA$2,1),MATCH(Proposal!$C$204,Measure_List!$J$2:$BA$2,1))))</f>
        <v/>
      </c>
      <c r="O102" s="312" t="str">
        <f t="shared" si="23"/>
        <v/>
      </c>
      <c r="P102" s="311" t="str">
        <f>IF(B102="","",IF(Proposal!$D$7&gt;0,N102*Q102,""))</f>
        <v/>
      </c>
      <c r="Q102" s="663" t="str">
        <f>IF(ISBLANK($B102),"",F102*'Drop Downs'!$P$1)</f>
        <v/>
      </c>
      <c r="R102" s="311" t="str">
        <f t="shared" si="17"/>
        <v/>
      </c>
      <c r="S102" s="311" t="str">
        <f>IF(ISBLANK($B102),"",(-1)*PV('Drop Downs'!$P$2,$AU102,$H102))</f>
        <v/>
      </c>
      <c r="T102" s="311" t="str">
        <f>IF(ISBLANK($B102),"",(-1)*PV('Drop Downs'!$P$2,$AU102,$J102))</f>
        <v/>
      </c>
      <c r="U102" s="311" t="str">
        <f t="shared" si="18"/>
        <v/>
      </c>
      <c r="V102" s="311" t="str">
        <f t="shared" si="19"/>
        <v/>
      </c>
      <c r="W102" s="311" t="str">
        <f ca="1" t="shared" si="24"/>
        <v/>
      </c>
      <c r="X102" s="322" t="e">
        <f ca="1">OFFSET(AvoidedCostTable!$A$1,Z102-1,AA102-1)</f>
        <v>#N/A</v>
      </c>
      <c r="Y102" s="315" t="str">
        <f t="shared" si="25"/>
        <v/>
      </c>
      <c r="Z102" s="323" t="e">
        <f ca="1">MATCH($AT102,AvoidedCostTable!$A$1:$A$405,FALSE)</f>
        <v>#N/A</v>
      </c>
      <c r="AA102" s="323" t="e">
        <f ca="1">MATCH(AU102&amp;AS102,AvoidedCostTable!$2:$2,FALSE)</f>
        <v>#N/A</v>
      </c>
      <c r="AB102" s="660" t="str">
        <f ca="1">IF(OR(ISBLANK($B102),ISBLANK('Completion Report'!$D$5)),"",IF('Project Information'!$D$2="Yes",'Measure Input'!N102,OFFSET(Measure_List!$I$2,MATCH($B102,Measure_List!$A$3:$A$4629,FALSE),MATCH('Completion Report'!$D$5,Measure_List!$J$2:$BA$2,1))))</f>
        <v/>
      </c>
      <c r="AC102" s="313" t="str">
        <f t="shared" si="26"/>
        <v/>
      </c>
      <c r="AD102" s="311" t="str">
        <f>IF(OR(ISBLANK('Completion Report'!$D$5),ISBLANK(B102)),"",AB102*AE102)</f>
        <v/>
      </c>
      <c r="AE102" s="313" t="str">
        <f>IF(ISBLANK($B102),"",G102*'Drop Downs'!$P$1)</f>
        <v/>
      </c>
      <c r="AF102" s="311" t="str">
        <f t="shared" si="27"/>
        <v/>
      </c>
      <c r="AG102" s="311" t="str">
        <f>IF(ISBLANK($B102),"",(-1)*PV('Drop Downs'!$P$2,$AU102,$I102))</f>
        <v/>
      </c>
      <c r="AH102" s="311" t="str">
        <f>IF(ISBLANK($B102),"",(-1)*PV('Drop Downs'!$P$2,AU102,$K102))</f>
        <v/>
      </c>
      <c r="AI102" s="311" t="str">
        <f t="shared" si="20"/>
        <v/>
      </c>
      <c r="AJ102" s="311" t="str">
        <f t="shared" si="21"/>
        <v/>
      </c>
      <c r="AK102" s="311" t="str">
        <f ca="1" t="shared" si="28"/>
        <v/>
      </c>
      <c r="AL102" s="322" t="e">
        <f ca="1">OFFSET(AvoidedCostTable!$A$1,AM102-1,AN102-1)</f>
        <v>#N/A</v>
      </c>
      <c r="AM102" s="323" t="e">
        <f ca="1">MATCH($AT102,AvoidedCostTable!$A$1:$A$405,FALSE)</f>
        <v>#N/A</v>
      </c>
      <c r="AN102" s="324" t="e">
        <f ca="1">MATCH(AU102&amp;AS102,AvoidedCostTable!$2:$2,FALSE)</f>
        <v>#N/A</v>
      </c>
      <c r="AO102" s="325" t="str">
        <f ca="1">IF(ISBLANK($B102),"",OFFSET(Measure_List!$A$2,$AV102,AO$5))</f>
        <v/>
      </c>
      <c r="AP102" s="326" t="str">
        <f ca="1">IF(ISBLANK($B102),"",OFFSET(Measure_List!$A$2,$AV102,AP$5))</f>
        <v/>
      </c>
      <c r="AQ102" s="326" t="str">
        <f ca="1">IF(ISBLANK($B102),"",OFFSET(Measure_List!$A$2,$AV102,AQ$5))</f>
        <v/>
      </c>
      <c r="AR102" s="326" t="str">
        <f ca="1">IF(ISBLANK($B102),"",OFFSET(Measure_List!$A$2,$AV102,AR$5))</f>
        <v/>
      </c>
      <c r="AS102" s="326" t="str">
        <f ca="1">IF(ISBLANK($B102),"",OFFSET(Measure_List!$A$2,$AV102,AS$5))</f>
        <v/>
      </c>
      <c r="AT102" s="326" t="str">
        <f ca="1">IF(ISBLANK($B102),"",OFFSET(Measure_List!$A$2,$AV102,AT$5))</f>
        <v/>
      </c>
      <c r="AU102" s="326" t="str">
        <f ca="1">IF(ISBLANK($B102),"",OFFSET(Measure_List!$A$2,$AV102,AU$5))</f>
        <v/>
      </c>
      <c r="AV102" s="283" t="str">
        <f>IF(ISBLANK($B102),"",MATCH($B102,Measure_List!$A$2:$A$4637,FALSE)-1)</f>
        <v/>
      </c>
      <c r="AW102" s="470" t="str">
        <f>IF(ISBLANK(B102),"",IF(ISERROR(MATCH($B102,Measure_List!$A$3:$A$4629,FALSE)),"Error",""))</f>
        <v/>
      </c>
      <c r="AX102" s="476" t="str">
        <f>IF(ISBLANK($B102),"",IF(AO102&lt;&gt;'Project Information'!$D$21,"Error",""))</f>
        <v/>
      </c>
      <c r="AY102" s="473" t="str">
        <f>IF(ISBLANK($B102),"",IF(AS102&lt;&gt;IF('Project Information'!$D$25="","",IF('Project Information'!$D$25="Retrofit","R","L")),"Error",""))</f>
        <v/>
      </c>
    </row>
    <row r="103" spans="1:51" ht="15.75" thickBot="1">
      <c r="A103" s="392" t="str">
        <f ca="1" t="shared" si="22"/>
        <v/>
      </c>
      <c r="B103" s="657"/>
      <c r="C103" s="215"/>
      <c r="D103" s="209"/>
      <c r="E103" s="209"/>
      <c r="F103" s="662"/>
      <c r="G103" s="662"/>
      <c r="H103" s="209"/>
      <c r="I103" s="209"/>
      <c r="J103" s="209"/>
      <c r="K103" s="209"/>
      <c r="L103" s="320" t="str">
        <f>IF(ISBLANK($B103),"",Proposal!$D$155)</f>
        <v/>
      </c>
      <c r="M103" s="321" t="str">
        <f>IF(AND('Project Information'!$D$27&lt;&gt;"",B103&lt;&gt;""),'Project Information'!$D$27,"")</f>
        <v/>
      </c>
      <c r="N103" s="311" t="str">
        <f ca="1">IF(OR(ISBLANK($B103),ISBLANK(Proposal!$D$7)),"",OFFSET(Measure_List!$I$2,MATCH($B103,Measure_List!$A$3:$A$4629,FALSE),IF(ISBLANK(Proposal!$C$204),MATCH(Proposal!$D$7,Measure_List!$J$2:$BA$2,1),MATCH(Proposal!$C$204,Measure_List!$J$2:$BA$2,1))))</f>
        <v/>
      </c>
      <c r="O103" s="312" t="str">
        <f>IF(ISBLANK($B103),"",IF(ISERROR(U103/V103),0,U103/V103))</f>
        <v/>
      </c>
      <c r="P103" s="311" t="str">
        <f>IF(B103="","",IF(Proposal!$D$7&gt;0,N103*Q103,""))</f>
        <v/>
      </c>
      <c r="Q103" s="663" t="str">
        <f>IF(ISBLANK($B103),"",F103*'Drop Downs'!$P$1)</f>
        <v/>
      </c>
      <c r="R103" s="311" t="str">
        <f>IF(ISBLANK($B103),"",Q103*X103)</f>
        <v/>
      </c>
      <c r="S103" s="311" t="str">
        <f>IF(ISBLANK($B103),"",(-1)*PV('Drop Downs'!$P$2,$AU103,$H103))</f>
        <v/>
      </c>
      <c r="T103" s="311" t="str">
        <f>IF(ISBLANK($B103),"",(-1)*PV('Drop Downs'!$P$2,$AU103,$J103))</f>
        <v/>
      </c>
      <c r="U103" s="311" t="str">
        <f>IF(ISBLANK($B103),"",IF($T103&lt;0,((R103+S103-T103)),(R103+S103)))</f>
        <v/>
      </c>
      <c r="V103" s="311" t="str">
        <f>IF(ISBLANK($B103),"",IF($T103&lt;0,(D103),SUM(($D103+$T103))))</f>
        <v/>
      </c>
      <c r="W103" s="311" t="str">
        <f ca="1">IF(ISERROR(X103),"",X103*$F103)</f>
        <v/>
      </c>
      <c r="X103" s="322" t="e">
        <f ca="1">OFFSET(AvoidedCostTable!$A$1,Z103-1,AA103-1)</f>
        <v>#N/A</v>
      </c>
      <c r="Y103" s="315" t="str">
        <f t="shared" si="25"/>
        <v/>
      </c>
      <c r="Z103" s="323" t="e">
        <f ca="1">MATCH($AT103,AvoidedCostTable!$A$1:$A$405,FALSE)</f>
        <v>#N/A</v>
      </c>
      <c r="AA103" s="323" t="e">
        <f ca="1">MATCH(AU103&amp;AS103,AvoidedCostTable!$2:$2,FALSE)</f>
        <v>#N/A</v>
      </c>
      <c r="AB103" s="660" t="str">
        <f ca="1">IF(OR(ISBLANK($B103),ISBLANK('Completion Report'!$D$5)),"",IF('Project Information'!$D$2="Yes",'Measure Input'!N103,OFFSET(Measure_List!$I$2,MATCH($B103,Measure_List!$A$3:$A$4629,FALSE),MATCH('Completion Report'!$D$5,Measure_List!$J$2:$BA$2,1))))</f>
        <v/>
      </c>
      <c r="AC103" s="313" t="str">
        <f>IF(ISBLANK($B103),"",IF(ISERROR(AI103/AJ103),0,AI103/AJ103))</f>
        <v/>
      </c>
      <c r="AD103" s="311" t="str">
        <f>IF(OR(ISBLANK('Completion Report'!$D$5),ISBLANK(B103)),"",AB103*AE103)</f>
        <v/>
      </c>
      <c r="AE103" s="313" t="str">
        <f>IF(ISBLANK($B103),"",G103*'Drop Downs'!$P$1)</f>
        <v/>
      </c>
      <c r="AF103" s="311" t="str">
        <f>IF(ISBLANK($B103),"",AL103*AE103)</f>
        <v/>
      </c>
      <c r="AG103" s="311" t="str">
        <f>IF(ISBLANK($B103),"",(-1)*PV('Drop Downs'!$P$2,$AU103,$I103))</f>
        <v/>
      </c>
      <c r="AH103" s="311" t="str">
        <f>IF(ISBLANK($B103),"",(-1)*PV('Drop Downs'!$P$2,AU103,$K103))</f>
        <v/>
      </c>
      <c r="AI103" s="311" t="str">
        <f>IF(ISBLANK($B103),"",IF($AH103&lt;0,((AF103+AG103-AH103)),(AF103+AG103)))</f>
        <v/>
      </c>
      <c r="AJ103" s="311" t="str">
        <f>IF(ISBLANK($B103),"",IF($AH103&lt;0,E103,SUM((E103+AH103))))</f>
        <v/>
      </c>
      <c r="AK103" s="311" t="str">
        <f ca="1">IF(ISERROR(AL103),"",AL103*G103)</f>
        <v/>
      </c>
      <c r="AL103" s="322" t="e">
        <f ca="1">OFFSET(AvoidedCostTable!$A$1,AM103-1,AN103-1)</f>
        <v>#N/A</v>
      </c>
      <c r="AM103" s="323" t="e">
        <f ca="1">MATCH($AT103,AvoidedCostTable!$A$1:$A$405,FALSE)</f>
        <v>#N/A</v>
      </c>
      <c r="AN103" s="324" t="e">
        <f ca="1">MATCH(AU103&amp;AS103,AvoidedCostTable!$2:$2,FALSE)</f>
        <v>#N/A</v>
      </c>
      <c r="AO103" s="325" t="str">
        <f ca="1">IF(ISBLANK($B103),"",OFFSET(Measure_List!$A$2,$AV103,AO$5))</f>
        <v/>
      </c>
      <c r="AP103" s="326" t="str">
        <f ca="1">IF(ISBLANK($B103),"",OFFSET(Measure_List!$A$2,$AV103,AP$5))</f>
        <v/>
      </c>
      <c r="AQ103" s="326" t="str">
        <f ca="1">IF(ISBLANK($B103),"",OFFSET(Measure_List!$A$2,$AV103,AQ$5))</f>
        <v/>
      </c>
      <c r="AR103" s="326" t="str">
        <f ca="1">IF(ISBLANK($B103),"",OFFSET(Measure_List!$A$2,$AV103,AR$5))</f>
        <v/>
      </c>
      <c r="AS103" s="326" t="str">
        <f ca="1">IF(ISBLANK($B103),"",OFFSET(Measure_List!$A$2,$AV103,AS$5))</f>
        <v/>
      </c>
      <c r="AT103" s="326" t="str">
        <f ca="1">IF(ISBLANK($B103),"",OFFSET(Measure_List!$A$2,$AV103,AT$5))</f>
        <v/>
      </c>
      <c r="AU103" s="326" t="str">
        <f ca="1">IF(ISBLANK($B103),"",OFFSET(Measure_List!$A$2,$AV103,AU$5))</f>
        <v/>
      </c>
      <c r="AV103" s="283" t="str">
        <f>IF(ISBLANK($B103),"",MATCH($B103,Measure_List!$A$2:$A$4637,FALSE)-1)</f>
        <v/>
      </c>
      <c r="AW103" s="470" t="str">
        <f>IF(ISBLANK(B103),"",IF(ISERROR(MATCH($B103,Measure_List!$A$3:$A$4629,FALSE)),"Error",""))</f>
        <v/>
      </c>
      <c r="AX103" s="476" t="str">
        <f>IF(ISBLANK($B103),"",IF(AO103&lt;&gt;'Project Information'!$D$21,"Error",""))</f>
        <v/>
      </c>
      <c r="AY103" s="473" t="str">
        <f>IF(ISBLANK($B103),"",IF(AS103&lt;&gt;IF('Project Information'!$D$25="","",IF('Project Information'!$D$25="Retrofit","R","L")),"Error",""))</f>
        <v/>
      </c>
    </row>
    <row r="104" spans="1:51" ht="15.75" thickBot="1">
      <c r="A104" s="392" t="str">
        <f ca="1" t="shared" si="22"/>
        <v/>
      </c>
      <c r="B104" s="657"/>
      <c r="C104" s="215"/>
      <c r="D104" s="209"/>
      <c r="E104" s="209"/>
      <c r="F104" s="662"/>
      <c r="G104" s="662"/>
      <c r="H104" s="209"/>
      <c r="I104" s="209"/>
      <c r="J104" s="209"/>
      <c r="K104" s="209"/>
      <c r="L104" s="320" t="str">
        <f>IF(ISBLANK($B104),"",Proposal!$D$155)</f>
        <v/>
      </c>
      <c r="M104" s="321" t="str">
        <f>IF(AND('Project Information'!$D$27&lt;&gt;"",B104&lt;&gt;""),'Project Information'!$D$27,"")</f>
        <v/>
      </c>
      <c r="N104" s="311" t="str">
        <f ca="1">IF(OR(ISBLANK($B104),ISBLANK(Proposal!$D$7)),"",OFFSET(Measure_List!$I$2,MATCH($B104,Measure_List!$A$3:$A$4629,FALSE),IF(ISBLANK(Proposal!$C$204),MATCH(Proposal!$D$7,Measure_List!$J$2:$BA$2,1),MATCH(Proposal!$C$204,Measure_List!$J$2:$BA$2,1))))</f>
        <v/>
      </c>
      <c r="O104" s="312" t="str">
        <f>IF(ISBLANK($B104),"",IF(ISERROR(U104/V104),0,U104/V104))</f>
        <v/>
      </c>
      <c r="P104" s="311" t="str">
        <f>IF(B104="","",IF(Proposal!$D$7&gt;0,N104*Q104,""))</f>
        <v/>
      </c>
      <c r="Q104" s="663" t="str">
        <f>IF(ISBLANK($B104),"",F104*'Drop Downs'!$P$1)</f>
        <v/>
      </c>
      <c r="R104" s="311" t="str">
        <f>IF(ISBLANK($B104),"",Q104*X104)</f>
        <v/>
      </c>
      <c r="S104" s="311" t="str">
        <f>IF(ISBLANK($B104),"",(-1)*PV('Drop Downs'!$P$2,$AU104,$H104))</f>
        <v/>
      </c>
      <c r="T104" s="311" t="str">
        <f>IF(ISBLANK($B104),"",(-1)*PV('Drop Downs'!$P$2,$AU104,$J104))</f>
        <v/>
      </c>
      <c r="U104" s="311" t="str">
        <f>IF(ISBLANK($B104),"",IF($T104&lt;0,((R104+S104-T104)),(R104+S104)))</f>
        <v/>
      </c>
      <c r="V104" s="311" t="str">
        <f>IF(ISBLANK($B104),"",IF($T104&lt;0,(D104),SUM(($D104+$T104))))</f>
        <v/>
      </c>
      <c r="W104" s="311" t="str">
        <f ca="1">IF(ISERROR(X104),"",X104*$F104)</f>
        <v/>
      </c>
      <c r="X104" s="322" t="e">
        <f ca="1">OFFSET(AvoidedCostTable!$A$1,Z104-1,AA104-1)</f>
        <v>#N/A</v>
      </c>
      <c r="Y104" s="315" t="str">
        <f t="shared" si="25"/>
        <v/>
      </c>
      <c r="Z104" s="323" t="e">
        <f ca="1">MATCH($AT104,AvoidedCostTable!$A$1:$A$405,FALSE)</f>
        <v>#N/A</v>
      </c>
      <c r="AA104" s="323" t="e">
        <f ca="1">MATCH(AU104&amp;AS104,AvoidedCostTable!$2:$2,FALSE)</f>
        <v>#N/A</v>
      </c>
      <c r="AB104" s="660" t="str">
        <f ca="1">IF(OR(ISBLANK($B104),ISBLANK('Completion Report'!$D$5)),"",IF('Project Information'!$D$2="Yes",'Measure Input'!N104,OFFSET(Measure_List!$I$2,MATCH($B104,Measure_List!$A$3:$A$4629,FALSE),MATCH('Completion Report'!$D$5,Measure_List!$J$2:$BA$2,1))))</f>
        <v/>
      </c>
      <c r="AC104" s="313" t="str">
        <f>IF(ISBLANK($B104),"",IF(ISERROR(AI104/AJ104),0,AI104/AJ104))</f>
        <v/>
      </c>
      <c r="AD104" s="311" t="str">
        <f>IF(OR(ISBLANK('Completion Report'!$D$5),ISBLANK(B104)),"",AB104*AE104)</f>
        <v/>
      </c>
      <c r="AE104" s="313" t="str">
        <f>IF(ISBLANK($B104),"",G104*'Drop Downs'!$P$1)</f>
        <v/>
      </c>
      <c r="AF104" s="311" t="str">
        <f>IF(ISBLANK($B104),"",AL104*AE104)</f>
        <v/>
      </c>
      <c r="AG104" s="311" t="str">
        <f>IF(ISBLANK($B104),"",(-1)*PV('Drop Downs'!$P$2,$AU104,$I104))</f>
        <v/>
      </c>
      <c r="AH104" s="311" t="str">
        <f>IF(ISBLANK($B104),"",(-1)*PV('Drop Downs'!$P$2,AU104,$K104))</f>
        <v/>
      </c>
      <c r="AI104" s="311" t="str">
        <f>IF(ISBLANK($B104),"",IF($AH104&lt;0,((AF104+AG104-AH104)),(AF104+AG104)))</f>
        <v/>
      </c>
      <c r="AJ104" s="311" t="str">
        <f>IF(ISBLANK($B104),"",IF($AH104&lt;0,E104,SUM((E104+AH104))))</f>
        <v/>
      </c>
      <c r="AK104" s="311" t="str">
        <f ca="1">IF(ISERROR(AL104),"",AL104*G104)</f>
        <v/>
      </c>
      <c r="AL104" s="322" t="e">
        <f ca="1">OFFSET(AvoidedCostTable!$A$1,AM104-1,AN104-1)</f>
        <v>#N/A</v>
      </c>
      <c r="AM104" s="323" t="e">
        <f ca="1">MATCH($AT104,AvoidedCostTable!$A$1:$A$405,FALSE)</f>
        <v>#N/A</v>
      </c>
      <c r="AN104" s="324" t="e">
        <f ca="1">MATCH(AU104&amp;AS104,AvoidedCostTable!$2:$2,FALSE)</f>
        <v>#N/A</v>
      </c>
      <c r="AO104" s="325" t="str">
        <f ca="1">IF(ISBLANK($B104),"",OFFSET(Measure_List!$A$2,$AV104,AO$5))</f>
        <v/>
      </c>
      <c r="AP104" s="326" t="str">
        <f ca="1">IF(ISBLANK($B104),"",OFFSET(Measure_List!$A$2,$AV104,AP$5))</f>
        <v/>
      </c>
      <c r="AQ104" s="326" t="str">
        <f ca="1">IF(ISBLANK($B104),"",OFFSET(Measure_List!$A$2,$AV104,AQ$5))</f>
        <v/>
      </c>
      <c r="AR104" s="326" t="str">
        <f ca="1">IF(ISBLANK($B104),"",OFFSET(Measure_List!$A$2,$AV104,AR$5))</f>
        <v/>
      </c>
      <c r="AS104" s="326" t="str">
        <f ca="1">IF(ISBLANK($B104),"",OFFSET(Measure_List!$A$2,$AV104,AS$5))</f>
        <v/>
      </c>
      <c r="AT104" s="326" t="str">
        <f ca="1">IF(ISBLANK($B104),"",OFFSET(Measure_List!$A$2,$AV104,AT$5))</f>
        <v/>
      </c>
      <c r="AU104" s="326" t="str">
        <f ca="1">IF(ISBLANK($B104),"",OFFSET(Measure_List!$A$2,$AV104,AU$5))</f>
        <v/>
      </c>
      <c r="AV104" s="283" t="str">
        <f>IF(ISBLANK($B104),"",MATCH($B104,Measure_List!$A$2:$A$4637,FALSE)-1)</f>
        <v/>
      </c>
      <c r="AW104" s="470" t="str">
        <f>IF(ISBLANK(B104),"",IF(ISERROR(MATCH($B104,Measure_List!$A$3:$A$4629,FALSE)),"Error",""))</f>
        <v/>
      </c>
      <c r="AX104" s="476" t="str">
        <f>IF(ISBLANK($B104),"",IF(AO104&lt;&gt;'Project Information'!$D$21,"Error",""))</f>
        <v/>
      </c>
      <c r="AY104" s="473" t="str">
        <f>IF(ISBLANK($B104),"",IF(AS104&lt;&gt;IF('Project Information'!$D$25="","",IF('Project Information'!$D$25="Retrofit","R","L")),"Error",""))</f>
        <v/>
      </c>
    </row>
    <row r="105" spans="1:51" ht="15.75" thickBot="1">
      <c r="A105" s="392" t="str">
        <f ca="1" t="shared" si="22"/>
        <v/>
      </c>
      <c r="B105" s="657"/>
      <c r="C105" s="215"/>
      <c r="D105" s="209"/>
      <c r="E105" s="209"/>
      <c r="F105" s="662"/>
      <c r="G105" s="662"/>
      <c r="H105" s="209"/>
      <c r="I105" s="209"/>
      <c r="J105" s="209"/>
      <c r="K105" s="209"/>
      <c r="L105" s="320" t="str">
        <f>IF(ISBLANK($B105),"",Proposal!$D$155)</f>
        <v/>
      </c>
      <c r="M105" s="321" t="str">
        <f>IF(AND('Project Information'!$D$27&lt;&gt;"",B105&lt;&gt;""),'Project Information'!$D$27,"")</f>
        <v/>
      </c>
      <c r="N105" s="311" t="str">
        <f ca="1">IF(OR(ISBLANK($B105),ISBLANK(Proposal!$D$7)),"",OFFSET(Measure_List!$I$2,MATCH($B105,Measure_List!$A$3:$A$4629,FALSE),IF(ISBLANK(Proposal!$C$204),MATCH(Proposal!$D$7,Measure_List!$J$2:$BA$2,1),MATCH(Proposal!$C$204,Measure_List!$J$2:$BA$2,1))))</f>
        <v/>
      </c>
      <c r="O105" s="312" t="str">
        <f>IF(ISBLANK($B105),"",IF(ISERROR(U105/V105),0,U105/V105))</f>
        <v/>
      </c>
      <c r="P105" s="311" t="str">
        <f>IF(B105="","",IF(Proposal!$D$7&gt;0,N105*Q105,""))</f>
        <v/>
      </c>
      <c r="Q105" s="663" t="str">
        <f>IF(ISBLANK($B105),"",F105*'Drop Downs'!$P$1)</f>
        <v/>
      </c>
      <c r="R105" s="311" t="str">
        <f>IF(ISBLANK($B105),"",Q105*X105)</f>
        <v/>
      </c>
      <c r="S105" s="311" t="str">
        <f>IF(ISBLANK($B105),"",(-1)*PV('Drop Downs'!$P$2,$AU105,$H105))</f>
        <v/>
      </c>
      <c r="T105" s="311" t="str">
        <f>IF(ISBLANK($B105),"",(-1)*PV('Drop Downs'!$P$2,$AU105,$J105))</f>
        <v/>
      </c>
      <c r="U105" s="311" t="str">
        <f>IF(ISBLANK($B105),"",IF($T105&lt;0,((R105+S105-T105)),(R105+S105)))</f>
        <v/>
      </c>
      <c r="V105" s="311" t="str">
        <f>IF(ISBLANK($B105),"",IF($T105&lt;0,(D105),SUM(($D105+$T105))))</f>
        <v/>
      </c>
      <c r="W105" s="311" t="str">
        <f ca="1">IF(ISERROR(X105),"",X105*$F105)</f>
        <v/>
      </c>
      <c r="X105" s="322" t="e">
        <f ca="1">OFFSET(AvoidedCostTable!$A$1,Z105-1,AA105-1)</f>
        <v>#N/A</v>
      </c>
      <c r="Y105" s="315" t="str">
        <f t="shared" si="25"/>
        <v/>
      </c>
      <c r="Z105" s="323" t="e">
        <f ca="1">MATCH($AT105,AvoidedCostTable!$A$1:$A$405,FALSE)</f>
        <v>#N/A</v>
      </c>
      <c r="AA105" s="323" t="e">
        <f ca="1">MATCH(AU105&amp;AS105,AvoidedCostTable!$2:$2,FALSE)</f>
        <v>#N/A</v>
      </c>
      <c r="AB105" s="660" t="str">
        <f ca="1">IF(OR(ISBLANK($B105),ISBLANK('Completion Report'!$D$5)),"",IF('Project Information'!$D$2="Yes",'Measure Input'!N105,OFFSET(Measure_List!$I$2,MATCH($B105,Measure_List!$A$3:$A$4629,FALSE),MATCH('Completion Report'!$D$5,Measure_List!$J$2:$BA$2,1))))</f>
        <v/>
      </c>
      <c r="AC105" s="313" t="str">
        <f>IF(ISBLANK($B105),"",IF(ISERROR(AI105/AJ105),0,AI105/AJ105))</f>
        <v/>
      </c>
      <c r="AD105" s="311" t="str">
        <f>IF(OR(ISBLANK('Completion Report'!$D$5),ISBLANK(B105)),"",AB105*AE105)</f>
        <v/>
      </c>
      <c r="AE105" s="313" t="str">
        <f>IF(ISBLANK($B105),"",G105*'Drop Downs'!$P$1)</f>
        <v/>
      </c>
      <c r="AF105" s="311" t="str">
        <f>IF(ISBLANK($B105),"",AL105*AE105)</f>
        <v/>
      </c>
      <c r="AG105" s="311" t="str">
        <f>IF(ISBLANK($B105),"",(-1)*PV('Drop Downs'!$P$2,$AU105,$I105))</f>
        <v/>
      </c>
      <c r="AH105" s="311" t="str">
        <f>IF(ISBLANK($B105),"",(-1)*PV('Drop Downs'!$P$2,AU105,$K105))</f>
        <v/>
      </c>
      <c r="AI105" s="311" t="str">
        <f>IF(ISBLANK($B105),"",IF($AH105&lt;0,((AF105+AG105-AH105)),(AF105+AG105)))</f>
        <v/>
      </c>
      <c r="AJ105" s="311" t="str">
        <f>IF(ISBLANK($B105),"",IF($AH105&lt;0,E105,SUM((E105+AH105))))</f>
        <v/>
      </c>
      <c r="AK105" s="311" t="str">
        <f ca="1">IF(ISERROR(AL105),"",AL105*G105)</f>
        <v/>
      </c>
      <c r="AL105" s="322" t="e">
        <f ca="1">OFFSET(AvoidedCostTable!$A$1,AM105-1,AN105-1)</f>
        <v>#N/A</v>
      </c>
      <c r="AM105" s="323" t="e">
        <f ca="1">MATCH($AT105,AvoidedCostTable!$A$1:$A$405,FALSE)</f>
        <v>#N/A</v>
      </c>
      <c r="AN105" s="324" t="e">
        <f ca="1">MATCH(AU105&amp;AS105,AvoidedCostTable!$2:$2,FALSE)</f>
        <v>#N/A</v>
      </c>
      <c r="AO105" s="325" t="str">
        <f ca="1">IF(ISBLANK($B105),"",OFFSET(Measure_List!$A$2,$AV105,AO$5))</f>
        <v/>
      </c>
      <c r="AP105" s="326" t="str">
        <f ca="1">IF(ISBLANK($B105),"",OFFSET(Measure_List!$A$2,$AV105,AP$5))</f>
        <v/>
      </c>
      <c r="AQ105" s="326" t="str">
        <f ca="1">IF(ISBLANK($B105),"",OFFSET(Measure_List!$A$2,$AV105,AQ$5))</f>
        <v/>
      </c>
      <c r="AR105" s="326" t="str">
        <f ca="1">IF(ISBLANK($B105),"",OFFSET(Measure_List!$A$2,$AV105,AR$5))</f>
        <v/>
      </c>
      <c r="AS105" s="326" t="str">
        <f ca="1">IF(ISBLANK($B105),"",OFFSET(Measure_List!$A$2,$AV105,AS$5))</f>
        <v/>
      </c>
      <c r="AT105" s="326" t="str">
        <f ca="1">IF(ISBLANK($B105),"",OFFSET(Measure_List!$A$2,$AV105,AT$5))</f>
        <v/>
      </c>
      <c r="AU105" s="326" t="str">
        <f ca="1">IF(ISBLANK($B105),"",OFFSET(Measure_List!$A$2,$AV105,AU$5))</f>
        <v/>
      </c>
      <c r="AV105" s="283" t="str">
        <f>IF(ISBLANK($B105),"",MATCH($B105,Measure_List!$A$2:$A$4637,FALSE)-1)</f>
        <v/>
      </c>
      <c r="AW105" s="470" t="str">
        <f>IF(ISBLANK(B105),"",IF(ISERROR(MATCH($B105,Measure_List!$A$3:$A$4629,FALSE)),"Error",""))</f>
        <v/>
      </c>
      <c r="AX105" s="476" t="str">
        <f>IF(ISBLANK($B105),"",IF(AO105&lt;&gt;'Project Information'!$D$21,"Error",""))</f>
        <v/>
      </c>
      <c r="AY105" s="473" t="str">
        <f>IF(ISBLANK($B105),"",IF(AS105&lt;&gt;IF('Project Information'!$D$25="","",IF('Project Information'!$D$25="Retrofit","R","L")),"Error",""))</f>
        <v/>
      </c>
    </row>
    <row r="106" spans="1:51" ht="15.75" thickBot="1">
      <c r="A106" s="392" t="str">
        <f ca="1" t="shared" si="22"/>
        <v/>
      </c>
      <c r="B106" s="657"/>
      <c r="C106" s="215"/>
      <c r="D106" s="209"/>
      <c r="E106" s="209"/>
      <c r="F106" s="662"/>
      <c r="G106" s="662"/>
      <c r="H106" s="209"/>
      <c r="I106" s="209"/>
      <c r="J106" s="209"/>
      <c r="K106" s="209"/>
      <c r="L106" s="320" t="str">
        <f>IF(ISBLANK($B106),"",Proposal!$D$155)</f>
        <v/>
      </c>
      <c r="M106" s="321" t="str">
        <f>IF(AND('Project Information'!$D$27&lt;&gt;"",B106&lt;&gt;""),'Project Information'!$D$27,"")</f>
        <v/>
      </c>
      <c r="N106" s="311" t="str">
        <f ca="1">IF(OR(ISBLANK($B106),ISBLANK(Proposal!$D$7)),"",OFFSET(Measure_List!$I$2,MATCH($B106,Measure_List!$A$3:$A$4629,FALSE),IF(ISBLANK(Proposal!$C$204),MATCH(Proposal!$D$7,Measure_List!$J$2:$BA$2,1),MATCH(Proposal!$C$204,Measure_List!$J$2:$BA$2,1))))</f>
        <v/>
      </c>
      <c r="O106" s="312" t="str">
        <f>IF(ISBLANK($B106),"",IF(ISERROR(U106/V106),0,U106/V106))</f>
        <v/>
      </c>
      <c r="P106" s="311" t="str">
        <f>IF(B106="","",IF(Proposal!$D$7&gt;0,N106*Q106,""))</f>
        <v/>
      </c>
      <c r="Q106" s="663" t="str">
        <f>IF(ISBLANK($B106),"",F106*'Drop Downs'!$P$1)</f>
        <v/>
      </c>
      <c r="R106" s="311" t="str">
        <f>IF(ISBLANK($B106),"",Q106*X106)</f>
        <v/>
      </c>
      <c r="S106" s="311" t="str">
        <f>IF(ISBLANK($B106),"",(-1)*PV('Drop Downs'!$P$2,$AU106,$H106))</f>
        <v/>
      </c>
      <c r="T106" s="311" t="str">
        <f>IF(ISBLANK($B106),"",(-1)*PV('Drop Downs'!$P$2,$AU106,$J106))</f>
        <v/>
      </c>
      <c r="U106" s="311" t="str">
        <f>IF(ISBLANK($B106),"",IF($T106&lt;0,((R106+S106-T106)),(R106+S106)))</f>
        <v/>
      </c>
      <c r="V106" s="311" t="str">
        <f>IF(ISBLANK($B106),"",IF($T106&lt;0,(D106),SUM(($D106+$T106))))</f>
        <v/>
      </c>
      <c r="W106" s="311" t="str">
        <f ca="1">IF(ISERROR(X106),"",X106*$F106)</f>
        <v/>
      </c>
      <c r="X106" s="322" t="e">
        <f ca="1">OFFSET(AvoidedCostTable!$A$1,Z106-1,AA106-1)</f>
        <v>#N/A</v>
      </c>
      <c r="Y106" s="315" t="str">
        <f t="shared" si="25"/>
        <v/>
      </c>
      <c r="Z106" s="323" t="e">
        <f ca="1">MATCH($AT106,AvoidedCostTable!$A$1:$A$405,FALSE)</f>
        <v>#N/A</v>
      </c>
      <c r="AA106" s="323" t="e">
        <f ca="1">MATCH(AU106&amp;AS106,AvoidedCostTable!$2:$2,FALSE)</f>
        <v>#N/A</v>
      </c>
      <c r="AB106" s="660" t="str">
        <f ca="1">IF(OR(ISBLANK($B106),ISBLANK('Completion Report'!$D$5)),"",IF('Project Information'!$D$2="Yes",'Measure Input'!N106,OFFSET(Measure_List!$I$2,MATCH($B106,Measure_List!$A$3:$A$4629,FALSE),MATCH('Completion Report'!$D$5,Measure_List!$J$2:$BA$2,1))))</f>
        <v/>
      </c>
      <c r="AC106" s="313" t="str">
        <f>IF(ISBLANK($B106),"",IF(ISERROR(AI106/AJ106),0,AI106/AJ106))</f>
        <v/>
      </c>
      <c r="AD106" s="311" t="str">
        <f>IF(OR(ISBLANK('Completion Report'!$D$5),ISBLANK(B106)),"",AB106*AE106)</f>
        <v/>
      </c>
      <c r="AE106" s="313" t="str">
        <f>IF(ISBLANK($B106),"",G106*'Drop Downs'!$P$1)</f>
        <v/>
      </c>
      <c r="AF106" s="311" t="str">
        <f>IF(ISBLANK($B106),"",AL106*AE106)</f>
        <v/>
      </c>
      <c r="AG106" s="311" t="str">
        <f>IF(ISBLANK($B106),"",(-1)*PV('Drop Downs'!$P$2,$AU106,$I106))</f>
        <v/>
      </c>
      <c r="AH106" s="311" t="str">
        <f>IF(ISBLANK($B106),"",(-1)*PV('Drop Downs'!$P$2,AU106,$K106))</f>
        <v/>
      </c>
      <c r="AI106" s="311" t="str">
        <f>IF(ISBLANK($B106),"",IF($AH106&lt;0,((AF106+AG106-AH106)),(AF106+AG106)))</f>
        <v/>
      </c>
      <c r="AJ106" s="311" t="str">
        <f>IF(ISBLANK($B106),"",IF($AH106&lt;0,E106,SUM((E106+AH106))))</f>
        <v/>
      </c>
      <c r="AK106" s="311" t="str">
        <f ca="1">IF(ISERROR(AL106),"",AL106*G106)</f>
        <v/>
      </c>
      <c r="AL106" s="322" t="e">
        <f ca="1">OFFSET(AvoidedCostTable!$A$1,AM106-1,AN106-1)</f>
        <v>#N/A</v>
      </c>
      <c r="AM106" s="323" t="e">
        <f ca="1">MATCH($AT106,AvoidedCostTable!$A$1:$A$405,FALSE)</f>
        <v>#N/A</v>
      </c>
      <c r="AN106" s="324" t="e">
        <f ca="1">MATCH(AU106&amp;AS106,AvoidedCostTable!$2:$2,FALSE)</f>
        <v>#N/A</v>
      </c>
      <c r="AO106" s="325" t="str">
        <f ca="1">IF(ISBLANK($B106),"",OFFSET(Measure_List!$A$2,$AV106,AO$5))</f>
        <v/>
      </c>
      <c r="AP106" s="326" t="str">
        <f ca="1">IF(ISBLANK($B106),"",OFFSET(Measure_List!$A$2,$AV106,AP$5))</f>
        <v/>
      </c>
      <c r="AQ106" s="326" t="str">
        <f ca="1">IF(ISBLANK($B106),"",OFFSET(Measure_List!$A$2,$AV106,AQ$5))</f>
        <v/>
      </c>
      <c r="AR106" s="326" t="str">
        <f ca="1">IF(ISBLANK($B106),"",OFFSET(Measure_List!$A$2,$AV106,AR$5))</f>
        <v/>
      </c>
      <c r="AS106" s="326" t="str">
        <f ca="1">IF(ISBLANK($B106),"",OFFSET(Measure_List!$A$2,$AV106,AS$5))</f>
        <v/>
      </c>
      <c r="AT106" s="326" t="str">
        <f ca="1">IF(ISBLANK($B106),"",OFFSET(Measure_List!$A$2,$AV106,AT$5))</f>
        <v/>
      </c>
      <c r="AU106" s="326" t="str">
        <f ca="1">IF(ISBLANK($B106),"",OFFSET(Measure_List!$A$2,$AV106,AU$5))</f>
        <v/>
      </c>
      <c r="AV106" s="283" t="str">
        <f>IF(ISBLANK($B106),"",MATCH($B106,Measure_List!$A$2:$A$4637,FALSE)-1)</f>
        <v/>
      </c>
      <c r="AW106" s="470" t="str">
        <f>IF(ISBLANK(B106),"",IF(ISERROR(MATCH($B106,Measure_List!$A$3:$A$4629,FALSE)),"Error",""))</f>
        <v/>
      </c>
      <c r="AX106" s="476" t="str">
        <f>IF(ISBLANK($B106),"",IF(AO106&lt;&gt;'Project Information'!$D$21,"Error",""))</f>
        <v/>
      </c>
      <c r="AY106" s="473" t="str">
        <f>IF(ISBLANK($B106),"",IF(AS106&lt;&gt;IF('Project Information'!$D$25="","",IF('Project Information'!$D$25="Retrofit","R","L")),"Error",""))</f>
        <v/>
      </c>
    </row>
    <row r="107" spans="1:51" ht="15.75" thickBot="1">
      <c r="A107" s="392" t="str">
        <f ca="1" t="shared" si="22"/>
        <v/>
      </c>
      <c r="B107" s="657"/>
      <c r="C107" s="215"/>
      <c r="D107" s="209"/>
      <c r="E107" s="209"/>
      <c r="F107" s="662"/>
      <c r="G107" s="662"/>
      <c r="H107" s="209"/>
      <c r="I107" s="209"/>
      <c r="J107" s="209"/>
      <c r="K107" s="209"/>
      <c r="L107" s="432" t="str">
        <f>IF(ISBLANK($B107),"",Proposal!$D$155)</f>
        <v/>
      </c>
      <c r="M107" s="433" t="str">
        <f>IF(AND('Project Information'!$D$27&lt;&gt;"",B107&lt;&gt;""),'Project Information'!$D$27,"")</f>
        <v/>
      </c>
      <c r="N107" s="311" t="str">
        <f ca="1">IF(OR(ISBLANK($B107),ISBLANK(Proposal!$D$7)),"",OFFSET(Measure_List!$I$2,MATCH($B107,Measure_List!$A$3:$A$4629,FALSE),IF(ISBLANK(Proposal!$C$204),MATCH(Proposal!$D$7,Measure_List!$J$2:$BA$2,1),MATCH(Proposal!$C$204,Measure_List!$J$2:$BA$2,1))))</f>
        <v/>
      </c>
      <c r="O107" s="312" t="str">
        <f>IF(ISBLANK($B107),"",IF(ISERROR(U107/V107),0,U107/V107))</f>
        <v/>
      </c>
      <c r="P107" s="311" t="str">
        <f>IF(B107="","",IF(Proposal!$D$7&gt;0,N107*Q107,""))</f>
        <v/>
      </c>
      <c r="Q107" s="663" t="str">
        <f>IF(ISBLANK($B107),"",F107*'Drop Downs'!$P$1)</f>
        <v/>
      </c>
      <c r="R107" s="311" t="str">
        <f>IF(ISBLANK($B107),"",Q107*X107)</f>
        <v/>
      </c>
      <c r="S107" s="311" t="str">
        <f>IF(ISBLANK($B107),"",(-1)*PV('Drop Downs'!$P$2,$AU107,$H107))</f>
        <v/>
      </c>
      <c r="T107" s="311" t="str">
        <f>IF(ISBLANK($B107),"",(-1)*PV('Drop Downs'!$P$2,$AU107,$J107))</f>
        <v/>
      </c>
      <c r="U107" s="311" t="str">
        <f>IF(ISBLANK($B107),"",IF($T107&lt;0,((R107+S107-T107)),(R107+S107)))</f>
        <v/>
      </c>
      <c r="V107" s="311" t="str">
        <f>IF(ISBLANK($B107),"",IF($T107&lt;0,(D107),SUM(($D107+$T107))))</f>
        <v/>
      </c>
      <c r="W107" s="311" t="str">
        <f ca="1">IF(ISERROR(X107),"",X107*$F107)</f>
        <v/>
      </c>
      <c r="X107" s="322" t="e">
        <f ca="1">OFFSET(AvoidedCostTable!$A$1,Z107-1,AA107-1)</f>
        <v>#N/A</v>
      </c>
      <c r="Y107" s="315" t="str">
        <f t="shared" si="25"/>
        <v/>
      </c>
      <c r="Z107" s="323" t="e">
        <f ca="1">MATCH($AT107,AvoidedCostTable!$A$1:$A$405,FALSE)</f>
        <v>#N/A</v>
      </c>
      <c r="AA107" s="323" t="e">
        <f ca="1">MATCH(AU107&amp;AS107,AvoidedCostTable!$2:$2,FALSE)</f>
        <v>#N/A</v>
      </c>
      <c r="AB107" s="660" t="str">
        <f ca="1">IF(OR(ISBLANK($B107),ISBLANK('Completion Report'!$D$5)),"",IF('Project Information'!$D$2="Yes",'Measure Input'!N107,OFFSET(Measure_List!$I$2,MATCH($B107,Measure_List!$A$3:$A$4629,FALSE),MATCH('Completion Report'!$D$5,Measure_List!$J$2:$BA$2,1))))</f>
        <v/>
      </c>
      <c r="AC107" s="313" t="str">
        <f>IF(ISBLANK($B107),"",IF(ISERROR(AI107/AJ107),0,AI107/AJ107))</f>
        <v/>
      </c>
      <c r="AD107" s="311" t="str">
        <f>IF(OR(ISBLANK('Completion Report'!$D$5),ISBLANK(B107)),"",AB107*AE107)</f>
        <v/>
      </c>
      <c r="AE107" s="313" t="str">
        <f>IF(ISBLANK($B107),"",G107*'Drop Downs'!$P$1)</f>
        <v/>
      </c>
      <c r="AF107" s="311" t="str">
        <f>IF(ISBLANK($B107),"",AL107*AE107)</f>
        <v/>
      </c>
      <c r="AG107" s="311" t="str">
        <f>IF(ISBLANK($B107),"",(-1)*PV('Drop Downs'!$P$2,$AU107,$I107))</f>
        <v/>
      </c>
      <c r="AH107" s="311" t="str">
        <f>IF(ISBLANK($B107),"",(-1)*PV('Drop Downs'!$P$2,AU107,$K107))</f>
        <v/>
      </c>
      <c r="AI107" s="311" t="str">
        <f>IF(ISBLANK($B107),"",IF($AH107&lt;0,((AF107+AG107-AH107)),(AF107+AG107)))</f>
        <v/>
      </c>
      <c r="AJ107" s="311" t="str">
        <f>IF(ISBLANK($B107),"",IF($AH107&lt;0,E107,SUM((E107+AH107))))</f>
        <v/>
      </c>
      <c r="AK107" s="311" t="str">
        <f ca="1">IF(ISERROR(AL107),"",AL107*G107)</f>
        <v/>
      </c>
      <c r="AL107" s="322" t="e">
        <f ca="1">OFFSET(AvoidedCostTable!$A$1,AM107-1,AN107-1)</f>
        <v>#N/A</v>
      </c>
      <c r="AM107" s="323" t="e">
        <f ca="1">MATCH($AT107,AvoidedCostTable!$A$1:$A$405,FALSE)</f>
        <v>#N/A</v>
      </c>
      <c r="AN107" s="324" t="e">
        <f ca="1">MATCH(AU107&amp;AS107,AvoidedCostTable!$2:$2,FALSE)</f>
        <v>#N/A</v>
      </c>
      <c r="AO107" s="325" t="str">
        <f ca="1">IF(ISBLANK($B107),"",OFFSET(Measure_List!$A$2,$AV107,AO$5))</f>
        <v/>
      </c>
      <c r="AP107" s="326" t="str">
        <f ca="1">IF(ISBLANK($B107),"",OFFSET(Measure_List!$A$2,$AV107,AP$5))</f>
        <v/>
      </c>
      <c r="AQ107" s="326" t="str">
        <f ca="1">IF(ISBLANK($B107),"",OFFSET(Measure_List!$A$2,$AV107,AQ$5))</f>
        <v/>
      </c>
      <c r="AR107" s="326" t="str">
        <f ca="1">IF(ISBLANK($B107),"",OFFSET(Measure_List!$A$2,$AV107,AR$5))</f>
        <v/>
      </c>
      <c r="AS107" s="326" t="str">
        <f ca="1">IF(ISBLANK($B107),"",OFFSET(Measure_List!$A$2,$AV107,AS$5))</f>
        <v/>
      </c>
      <c r="AT107" s="326" t="str">
        <f ca="1">IF(ISBLANK($B107),"",OFFSET(Measure_List!$A$2,$AV107,AT$5))</f>
        <v/>
      </c>
      <c r="AU107" s="326" t="str">
        <f ca="1">IF(ISBLANK($B107),"",OFFSET(Measure_List!$A$2,$AV107,AU$5))</f>
        <v/>
      </c>
      <c r="AV107" s="283" t="str">
        <f>IF(ISBLANK($B107),"",MATCH($B107,Measure_List!$A$2:$A$4637,FALSE)-1)</f>
        <v/>
      </c>
      <c r="AW107" s="470" t="str">
        <f>IF(ISBLANK(B107),"",IF(ISERROR(MATCH($B107,Measure_List!$A$3:$A$4629,FALSE)),"Error",""))</f>
        <v/>
      </c>
      <c r="AX107" s="476" t="str">
        <f>IF(ISBLANK($B107),"",IF(AO107&lt;&gt;'Project Information'!$D$21,"Error",""))</f>
        <v/>
      </c>
      <c r="AY107" s="473" t="str">
        <f>IF(ISBLANK($B107),"",IF(AS107&lt;&gt;IF('Project Information'!$D$25="","",IF('Project Information'!$D$25="Retrofit","R","L")),"Error",""))</f>
        <v/>
      </c>
    </row>
    <row r="108" spans="1:51" ht="15.75" thickBot="1">
      <c r="A108" s="354"/>
      <c r="B108" s="658"/>
      <c r="C108" s="284"/>
      <c r="D108" s="284"/>
      <c r="E108" s="284"/>
      <c r="F108" s="284"/>
      <c r="G108" s="393"/>
      <c r="H108" s="284"/>
      <c r="I108" s="284"/>
      <c r="J108" s="284"/>
      <c r="K108" s="284"/>
      <c r="L108" s="327"/>
      <c r="M108" s="327"/>
      <c r="N108" s="284"/>
      <c r="O108" s="284"/>
      <c r="P108" s="284"/>
      <c r="Q108" s="284"/>
      <c r="R108" s="284"/>
      <c r="S108" s="284"/>
      <c r="T108" s="284"/>
      <c r="U108" s="284"/>
      <c r="V108" s="284"/>
      <c r="W108" s="284"/>
      <c r="X108" s="284"/>
      <c r="Y108" s="284"/>
      <c r="Z108" s="284"/>
      <c r="AA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354" t="s">
        <v>765</v>
      </c>
      <c r="AX108" s="477" t="str">
        <f>IF(ISBLANK($B108),"",IF(AO108&lt;&gt;'Project Information'!$D$21,"Error",""))</f>
        <v/>
      </c>
      <c r="AY108" s="474" t="str">
        <f>IF(ISBLANK($B108),"",IF(AS108&lt;&gt;IF('Project Information'!$D$25="","",IF('Project Information'!$D$25="Retrofit","R","L")),"Error",""))</f>
        <v/>
      </c>
    </row>
    <row r="109" spans="1:51" ht="12.75">
      <c r="A109" s="354"/>
      <c r="B109" s="658"/>
      <c r="C109" s="284"/>
      <c r="D109" s="284"/>
      <c r="E109" s="284"/>
      <c r="F109" s="284"/>
      <c r="G109" s="393"/>
      <c r="H109" s="284"/>
      <c r="I109" s="284"/>
      <c r="J109" s="284"/>
      <c r="K109" s="284"/>
      <c r="L109" s="327"/>
      <c r="M109" s="327"/>
      <c r="N109" s="284"/>
      <c r="O109" s="284"/>
      <c r="P109" s="284"/>
      <c r="Q109" s="284"/>
      <c r="R109" s="284"/>
      <c r="S109" s="284"/>
      <c r="T109" s="284"/>
      <c r="U109" s="284"/>
      <c r="V109" s="284"/>
      <c r="W109" s="284"/>
      <c r="X109" s="284"/>
      <c r="Y109" s="284"/>
      <c r="Z109" s="284"/>
      <c r="AA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354"/>
      <c r="AX109" s="354"/>
      <c r="AY109" s="354"/>
    </row>
    <row r="110" spans="1:51" ht="12.75">
      <c r="A110" s="354"/>
      <c r="B110" s="658"/>
      <c r="C110" s="284"/>
      <c r="D110" s="284"/>
      <c r="E110" s="284"/>
      <c r="F110" s="284"/>
      <c r="G110" s="393"/>
      <c r="H110" s="284"/>
      <c r="I110" s="284"/>
      <c r="J110" s="284"/>
      <c r="K110" s="284"/>
      <c r="L110" s="327"/>
      <c r="M110" s="327"/>
      <c r="N110" s="284"/>
      <c r="O110" s="284"/>
      <c r="P110" s="284"/>
      <c r="Q110" s="284"/>
      <c r="R110" s="284"/>
      <c r="S110" s="284"/>
      <c r="T110" s="284"/>
      <c r="U110" s="284"/>
      <c r="V110" s="284"/>
      <c r="W110" s="284"/>
      <c r="X110" s="284"/>
      <c r="Y110" s="284"/>
      <c r="Z110" s="284"/>
      <c r="AA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354"/>
      <c r="AX110" s="354"/>
      <c r="AY110" s="354"/>
    </row>
    <row r="111" spans="1:51" ht="12.75">
      <c r="A111" s="354"/>
      <c r="B111" s="658"/>
      <c r="C111" s="284"/>
      <c r="D111" s="284"/>
      <c r="E111" s="284"/>
      <c r="F111" s="284"/>
      <c r="G111" s="393"/>
      <c r="H111" s="284"/>
      <c r="I111" s="284"/>
      <c r="J111" s="284"/>
      <c r="K111" s="284"/>
      <c r="L111" s="327"/>
      <c r="M111" s="327"/>
      <c r="N111" s="284"/>
      <c r="O111" s="284"/>
      <c r="P111" s="284"/>
      <c r="Q111" s="284"/>
      <c r="R111" s="284"/>
      <c r="S111" s="284"/>
      <c r="T111" s="284"/>
      <c r="U111" s="284"/>
      <c r="V111" s="284"/>
      <c r="W111" s="284"/>
      <c r="X111" s="284"/>
      <c r="Y111" s="284"/>
      <c r="Z111" s="284"/>
      <c r="AA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354"/>
      <c r="AX111" s="354"/>
      <c r="AY111" s="354"/>
    </row>
    <row r="112" spans="1:51" ht="12.75">
      <c r="A112" s="354"/>
      <c r="B112" s="658"/>
      <c r="C112" s="284"/>
      <c r="D112" s="284"/>
      <c r="E112" s="284"/>
      <c r="F112" s="284"/>
      <c r="G112" s="393"/>
      <c r="H112" s="284"/>
      <c r="I112" s="284"/>
      <c r="J112" s="284"/>
      <c r="K112" s="284"/>
      <c r="L112" s="327"/>
      <c r="M112" s="327"/>
      <c r="N112" s="284"/>
      <c r="O112" s="284"/>
      <c r="P112" s="284"/>
      <c r="Q112" s="284"/>
      <c r="R112" s="284"/>
      <c r="S112" s="284"/>
      <c r="T112" s="284"/>
      <c r="U112" s="284"/>
      <c r="V112" s="284"/>
      <c r="W112" s="284"/>
      <c r="X112" s="284"/>
      <c r="Y112" s="284"/>
      <c r="Z112" s="284"/>
      <c r="AA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354"/>
      <c r="AX112" s="354"/>
      <c r="AY112" s="354"/>
    </row>
    <row r="113" spans="1:51" ht="12.75">
      <c r="A113" s="354"/>
      <c r="B113" s="658"/>
      <c r="C113" s="284"/>
      <c r="D113" s="284"/>
      <c r="E113" s="284"/>
      <c r="F113" s="284"/>
      <c r="G113" s="393"/>
      <c r="H113" s="284"/>
      <c r="I113" s="284"/>
      <c r="J113" s="284"/>
      <c r="K113" s="284"/>
      <c r="L113" s="327"/>
      <c r="M113" s="327"/>
      <c r="N113" s="284"/>
      <c r="O113" s="284"/>
      <c r="P113" s="284"/>
      <c r="Q113" s="284"/>
      <c r="R113" s="284"/>
      <c r="S113" s="284"/>
      <c r="T113" s="284"/>
      <c r="U113" s="284"/>
      <c r="V113" s="284"/>
      <c r="W113" s="284"/>
      <c r="X113" s="284"/>
      <c r="Y113" s="284"/>
      <c r="Z113" s="284"/>
      <c r="AA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354"/>
      <c r="AX113" s="354"/>
      <c r="AY113" s="354"/>
    </row>
    <row r="114" spans="1:51" ht="12.75">
      <c r="A114" s="354"/>
      <c r="B114" s="658"/>
      <c r="C114" s="284"/>
      <c r="D114" s="284"/>
      <c r="E114" s="284"/>
      <c r="F114" s="284"/>
      <c r="G114" s="393"/>
      <c r="H114" s="284"/>
      <c r="I114" s="284"/>
      <c r="J114" s="284"/>
      <c r="K114" s="284"/>
      <c r="L114" s="327"/>
      <c r="M114" s="327"/>
      <c r="N114" s="284"/>
      <c r="O114" s="284"/>
      <c r="P114" s="284"/>
      <c r="Q114" s="284"/>
      <c r="R114" s="284"/>
      <c r="S114" s="284"/>
      <c r="T114" s="284"/>
      <c r="U114" s="284"/>
      <c r="V114" s="284"/>
      <c r="W114" s="284"/>
      <c r="X114" s="284"/>
      <c r="Y114" s="284"/>
      <c r="Z114" s="284"/>
      <c r="AA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354"/>
      <c r="AX114" s="354"/>
      <c r="AY114" s="354"/>
    </row>
    <row r="115" spans="1:51" ht="12.75">
      <c r="A115" s="354"/>
      <c r="B115" s="658"/>
      <c r="C115" s="284"/>
      <c r="D115" s="284"/>
      <c r="E115" s="284"/>
      <c r="F115" s="284"/>
      <c r="G115" s="393"/>
      <c r="H115" s="284"/>
      <c r="I115" s="284"/>
      <c r="J115" s="284"/>
      <c r="K115" s="284"/>
      <c r="L115" s="327"/>
      <c r="M115" s="327"/>
      <c r="N115" s="284"/>
      <c r="O115" s="284"/>
      <c r="P115" s="284"/>
      <c r="Q115" s="284"/>
      <c r="R115" s="284"/>
      <c r="S115" s="284"/>
      <c r="T115" s="284"/>
      <c r="U115" s="284"/>
      <c r="V115" s="284"/>
      <c r="W115" s="284"/>
      <c r="X115" s="284"/>
      <c r="Y115" s="284"/>
      <c r="Z115" s="284"/>
      <c r="AA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354"/>
      <c r="AX115" s="354"/>
      <c r="AY115" s="354"/>
    </row>
    <row r="116" spans="1:51" ht="12.75">
      <c r="A116" s="354"/>
      <c r="B116" s="658"/>
      <c r="C116" s="284"/>
      <c r="D116" s="284"/>
      <c r="E116" s="284"/>
      <c r="F116" s="284"/>
      <c r="G116" s="393"/>
      <c r="H116" s="284"/>
      <c r="I116" s="284"/>
      <c r="J116" s="284"/>
      <c r="K116" s="284"/>
      <c r="L116" s="327"/>
      <c r="M116" s="327"/>
      <c r="N116" s="284"/>
      <c r="O116" s="284"/>
      <c r="P116" s="284"/>
      <c r="Q116" s="284"/>
      <c r="R116" s="284"/>
      <c r="S116" s="284"/>
      <c r="T116" s="284"/>
      <c r="U116" s="284"/>
      <c r="V116" s="284"/>
      <c r="W116" s="284"/>
      <c r="X116" s="284"/>
      <c r="Y116" s="284"/>
      <c r="Z116" s="284"/>
      <c r="AA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354"/>
      <c r="AX116" s="354"/>
      <c r="AY116" s="354"/>
    </row>
    <row r="117" spans="1:51" ht="12.75">
      <c r="A117" s="354"/>
      <c r="B117" s="658"/>
      <c r="C117" s="284"/>
      <c r="D117" s="284"/>
      <c r="E117" s="284"/>
      <c r="F117" s="284"/>
      <c r="G117" s="393"/>
      <c r="H117" s="284"/>
      <c r="I117" s="284"/>
      <c r="J117" s="284"/>
      <c r="K117" s="284"/>
      <c r="L117" s="327"/>
      <c r="M117" s="327"/>
      <c r="N117" s="284"/>
      <c r="O117" s="284"/>
      <c r="P117" s="284"/>
      <c r="Q117" s="284"/>
      <c r="R117" s="284"/>
      <c r="S117" s="284"/>
      <c r="T117" s="284"/>
      <c r="U117" s="284"/>
      <c r="V117" s="284"/>
      <c r="W117" s="284"/>
      <c r="X117" s="284"/>
      <c r="Y117" s="284"/>
      <c r="Z117" s="284"/>
      <c r="AA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354"/>
      <c r="AX117" s="354"/>
      <c r="AY117" s="354"/>
    </row>
    <row r="118" spans="1:51" ht="12.75">
      <c r="A118" s="354"/>
      <c r="B118" s="658"/>
      <c r="C118" s="284"/>
      <c r="D118" s="284"/>
      <c r="E118" s="284"/>
      <c r="F118" s="284"/>
      <c r="G118" s="393"/>
      <c r="H118" s="284"/>
      <c r="I118" s="284"/>
      <c r="J118" s="284"/>
      <c r="K118" s="284"/>
      <c r="L118" s="327"/>
      <c r="M118" s="327"/>
      <c r="N118" s="284"/>
      <c r="O118" s="284"/>
      <c r="P118" s="284"/>
      <c r="Q118" s="284"/>
      <c r="R118" s="284"/>
      <c r="S118" s="284"/>
      <c r="T118" s="284"/>
      <c r="U118" s="284"/>
      <c r="V118" s="284"/>
      <c r="W118" s="284"/>
      <c r="X118" s="284"/>
      <c r="Y118" s="284"/>
      <c r="Z118" s="284"/>
      <c r="AA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354"/>
      <c r="AX118" s="354"/>
      <c r="AY118" s="354"/>
    </row>
    <row r="119" spans="1:51" ht="12.75">
      <c r="A119" s="354"/>
      <c r="B119" s="658"/>
      <c r="C119" s="284"/>
      <c r="D119" s="284"/>
      <c r="E119" s="284"/>
      <c r="F119" s="284"/>
      <c r="G119" s="393"/>
      <c r="H119" s="284"/>
      <c r="I119" s="284"/>
      <c r="J119" s="284"/>
      <c r="K119" s="284"/>
      <c r="L119" s="327"/>
      <c r="M119" s="327"/>
      <c r="N119" s="284"/>
      <c r="O119" s="284"/>
      <c r="P119" s="284"/>
      <c r="Q119" s="284"/>
      <c r="R119" s="284"/>
      <c r="S119" s="284"/>
      <c r="T119" s="284"/>
      <c r="U119" s="284"/>
      <c r="V119" s="284"/>
      <c r="W119" s="284"/>
      <c r="X119" s="284"/>
      <c r="Y119" s="284"/>
      <c r="Z119" s="284"/>
      <c r="AA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354"/>
      <c r="AX119" s="354"/>
      <c r="AY119" s="354"/>
    </row>
    <row r="120" spans="1:51" ht="12.75">
      <c r="A120" s="354"/>
      <c r="B120" s="658"/>
      <c r="C120" s="284"/>
      <c r="D120" s="284"/>
      <c r="E120" s="284"/>
      <c r="F120" s="284"/>
      <c r="G120" s="393"/>
      <c r="H120" s="284"/>
      <c r="I120" s="284"/>
      <c r="J120" s="284"/>
      <c r="K120" s="284"/>
      <c r="L120" s="327"/>
      <c r="M120" s="327"/>
      <c r="N120" s="284"/>
      <c r="O120" s="284"/>
      <c r="P120" s="284"/>
      <c r="Q120" s="284"/>
      <c r="R120" s="284"/>
      <c r="S120" s="284"/>
      <c r="T120" s="284"/>
      <c r="U120" s="284"/>
      <c r="V120" s="284"/>
      <c r="W120" s="284"/>
      <c r="X120" s="284"/>
      <c r="Y120" s="284"/>
      <c r="Z120" s="284"/>
      <c r="AA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354"/>
      <c r="AX120" s="354"/>
      <c r="AY120" s="354"/>
    </row>
    <row r="121" spans="1:51" ht="12.75">
      <c r="A121" s="354"/>
      <c r="B121" s="658"/>
      <c r="C121" s="284"/>
      <c r="D121" s="284"/>
      <c r="E121" s="284"/>
      <c r="F121" s="284"/>
      <c r="G121" s="393"/>
      <c r="H121" s="284"/>
      <c r="I121" s="284"/>
      <c r="J121" s="284"/>
      <c r="K121" s="284"/>
      <c r="L121" s="327"/>
      <c r="M121" s="327"/>
      <c r="N121" s="284"/>
      <c r="O121" s="284"/>
      <c r="P121" s="284"/>
      <c r="Q121" s="284"/>
      <c r="R121" s="284"/>
      <c r="S121" s="284"/>
      <c r="T121" s="284"/>
      <c r="U121" s="284"/>
      <c r="V121" s="284"/>
      <c r="W121" s="284"/>
      <c r="X121" s="284"/>
      <c r="Y121" s="284"/>
      <c r="Z121" s="284"/>
      <c r="AA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354"/>
      <c r="AX121" s="354"/>
      <c r="AY121" s="354"/>
    </row>
    <row r="122" spans="1:51" ht="12.75">
      <c r="A122" s="354"/>
      <c r="B122" s="658"/>
      <c r="C122" s="284"/>
      <c r="D122" s="284"/>
      <c r="E122" s="284"/>
      <c r="F122" s="284"/>
      <c r="G122" s="393"/>
      <c r="H122" s="284"/>
      <c r="I122" s="284"/>
      <c r="J122" s="284"/>
      <c r="K122" s="284"/>
      <c r="L122" s="327"/>
      <c r="M122" s="327"/>
      <c r="N122" s="284"/>
      <c r="O122" s="284"/>
      <c r="P122" s="284"/>
      <c r="Q122" s="284"/>
      <c r="R122" s="284"/>
      <c r="S122" s="284"/>
      <c r="T122" s="284"/>
      <c r="U122" s="284"/>
      <c r="V122" s="284"/>
      <c r="W122" s="284"/>
      <c r="X122" s="284"/>
      <c r="Y122" s="284"/>
      <c r="Z122" s="284"/>
      <c r="AA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354"/>
      <c r="AX122" s="354"/>
      <c r="AY122" s="354"/>
    </row>
    <row r="123" spans="1:51" ht="12.75">
      <c r="A123" s="354"/>
      <c r="B123" s="658"/>
      <c r="C123" s="284"/>
      <c r="D123" s="284"/>
      <c r="E123" s="284"/>
      <c r="F123" s="284"/>
      <c r="G123" s="393"/>
      <c r="H123" s="284"/>
      <c r="I123" s="284"/>
      <c r="J123" s="284"/>
      <c r="K123" s="284"/>
      <c r="L123" s="327"/>
      <c r="M123" s="327"/>
      <c r="N123" s="284"/>
      <c r="O123" s="284"/>
      <c r="P123" s="284"/>
      <c r="Q123" s="284"/>
      <c r="R123" s="284"/>
      <c r="S123" s="284"/>
      <c r="T123" s="284"/>
      <c r="U123" s="284"/>
      <c r="V123" s="284"/>
      <c r="W123" s="284"/>
      <c r="X123" s="284"/>
      <c r="Y123" s="284"/>
      <c r="Z123" s="284"/>
      <c r="AA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354"/>
      <c r="AX123" s="354"/>
      <c r="AY123" s="354"/>
    </row>
    <row r="124" spans="1:51" ht="12.75">
      <c r="A124" s="354"/>
      <c r="B124" s="658"/>
      <c r="C124" s="284"/>
      <c r="D124" s="284"/>
      <c r="E124" s="284"/>
      <c r="F124" s="284"/>
      <c r="G124" s="393"/>
      <c r="H124" s="284"/>
      <c r="I124" s="284"/>
      <c r="J124" s="284"/>
      <c r="K124" s="284"/>
      <c r="L124" s="327"/>
      <c r="M124" s="327"/>
      <c r="N124" s="284"/>
      <c r="O124" s="284"/>
      <c r="P124" s="284"/>
      <c r="Q124" s="284"/>
      <c r="R124" s="284"/>
      <c r="S124" s="284"/>
      <c r="T124" s="284"/>
      <c r="U124" s="284"/>
      <c r="V124" s="284"/>
      <c r="W124" s="284"/>
      <c r="X124" s="284"/>
      <c r="Y124" s="284"/>
      <c r="Z124" s="284"/>
      <c r="AA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354"/>
      <c r="AX124" s="354"/>
      <c r="AY124" s="354"/>
    </row>
    <row r="125" spans="1:51" ht="12.75">
      <c r="A125" s="354"/>
      <c r="B125" s="658"/>
      <c r="C125" s="284"/>
      <c r="D125" s="284"/>
      <c r="E125" s="284"/>
      <c r="F125" s="284"/>
      <c r="G125" s="393"/>
      <c r="H125" s="284"/>
      <c r="I125" s="284"/>
      <c r="J125" s="284"/>
      <c r="K125" s="284"/>
      <c r="L125" s="327"/>
      <c r="M125" s="327"/>
      <c r="N125" s="284"/>
      <c r="O125" s="284"/>
      <c r="P125" s="284"/>
      <c r="Q125" s="284"/>
      <c r="R125" s="284"/>
      <c r="S125" s="284"/>
      <c r="T125" s="284"/>
      <c r="U125" s="284"/>
      <c r="V125" s="284"/>
      <c r="W125" s="284"/>
      <c r="X125" s="284"/>
      <c r="Y125" s="284"/>
      <c r="Z125" s="284"/>
      <c r="AA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354"/>
      <c r="AX125" s="354"/>
      <c r="AY125" s="354"/>
    </row>
    <row r="126" spans="1:51" ht="12.75">
      <c r="A126" s="354"/>
      <c r="B126" s="658"/>
      <c r="C126" s="284"/>
      <c r="D126" s="284"/>
      <c r="E126" s="284"/>
      <c r="F126" s="284"/>
      <c r="G126" s="393"/>
      <c r="H126" s="284"/>
      <c r="I126" s="284"/>
      <c r="J126" s="284"/>
      <c r="K126" s="284"/>
      <c r="L126" s="327"/>
      <c r="M126" s="327"/>
      <c r="N126" s="284"/>
      <c r="O126" s="284"/>
      <c r="P126" s="284"/>
      <c r="Q126" s="284"/>
      <c r="R126" s="284"/>
      <c r="S126" s="284"/>
      <c r="T126" s="284"/>
      <c r="U126" s="284"/>
      <c r="V126" s="284"/>
      <c r="W126" s="284"/>
      <c r="X126" s="284"/>
      <c r="Y126" s="284"/>
      <c r="Z126" s="284"/>
      <c r="AA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354"/>
      <c r="AX126" s="354"/>
      <c r="AY126" s="354"/>
    </row>
    <row r="127" spans="1:51" ht="12.75">
      <c r="A127" s="354"/>
      <c r="B127" s="658"/>
      <c r="C127" s="284"/>
      <c r="D127" s="284"/>
      <c r="E127" s="284"/>
      <c r="F127" s="284"/>
      <c r="G127" s="393"/>
      <c r="H127" s="284"/>
      <c r="I127" s="284"/>
      <c r="J127" s="284"/>
      <c r="K127" s="284"/>
      <c r="L127" s="327"/>
      <c r="M127" s="327"/>
      <c r="N127" s="284"/>
      <c r="O127" s="284"/>
      <c r="P127" s="284"/>
      <c r="Q127" s="284"/>
      <c r="R127" s="284"/>
      <c r="S127" s="284"/>
      <c r="T127" s="284"/>
      <c r="U127" s="284"/>
      <c r="V127" s="284"/>
      <c r="W127" s="284"/>
      <c r="X127" s="284"/>
      <c r="Y127" s="284"/>
      <c r="Z127" s="284"/>
      <c r="AA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354"/>
      <c r="AX127" s="354"/>
      <c r="AY127" s="354"/>
    </row>
    <row r="128" spans="1:51" ht="12.75">
      <c r="A128" s="354"/>
      <c r="B128" s="658"/>
      <c r="C128" s="284"/>
      <c r="D128" s="284"/>
      <c r="E128" s="284"/>
      <c r="F128" s="284"/>
      <c r="G128" s="393"/>
      <c r="H128" s="284"/>
      <c r="I128" s="284"/>
      <c r="J128" s="284"/>
      <c r="K128" s="284"/>
      <c r="L128" s="327"/>
      <c r="M128" s="327"/>
      <c r="N128" s="284"/>
      <c r="O128" s="284"/>
      <c r="P128" s="284"/>
      <c r="Q128" s="284"/>
      <c r="R128" s="284"/>
      <c r="S128" s="284"/>
      <c r="T128" s="284"/>
      <c r="U128" s="284"/>
      <c r="V128" s="284"/>
      <c r="W128" s="284"/>
      <c r="X128" s="284"/>
      <c r="Y128" s="284"/>
      <c r="Z128" s="284"/>
      <c r="AA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354"/>
      <c r="AX128" s="354"/>
      <c r="AY128" s="354"/>
    </row>
    <row r="129" spans="1:51" ht="12.75">
      <c r="A129" s="354"/>
      <c r="B129" s="658"/>
      <c r="C129" s="284"/>
      <c r="D129" s="284"/>
      <c r="E129" s="284"/>
      <c r="F129" s="284"/>
      <c r="G129" s="393"/>
      <c r="H129" s="284"/>
      <c r="I129" s="284"/>
      <c r="J129" s="284"/>
      <c r="K129" s="284"/>
      <c r="L129" s="327"/>
      <c r="M129" s="327"/>
      <c r="N129" s="284"/>
      <c r="O129" s="284"/>
      <c r="P129" s="284"/>
      <c r="Q129" s="284"/>
      <c r="R129" s="284"/>
      <c r="S129" s="284"/>
      <c r="T129" s="284"/>
      <c r="U129" s="284"/>
      <c r="V129" s="284"/>
      <c r="W129" s="284"/>
      <c r="X129" s="284"/>
      <c r="Y129" s="284"/>
      <c r="Z129" s="284"/>
      <c r="AA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354"/>
      <c r="AX129" s="354"/>
      <c r="AY129" s="354"/>
    </row>
    <row r="130" spans="1:51" ht="12.75">
      <c r="A130" s="354"/>
      <c r="B130" s="658"/>
      <c r="C130" s="284"/>
      <c r="D130" s="284"/>
      <c r="E130" s="284"/>
      <c r="F130" s="284"/>
      <c r="G130" s="393"/>
      <c r="H130" s="284"/>
      <c r="I130" s="284"/>
      <c r="J130" s="284"/>
      <c r="K130" s="284"/>
      <c r="L130" s="327"/>
      <c r="M130" s="327"/>
      <c r="N130" s="284"/>
      <c r="O130" s="284"/>
      <c r="P130" s="284"/>
      <c r="Q130" s="284"/>
      <c r="R130" s="284"/>
      <c r="S130" s="284"/>
      <c r="T130" s="284"/>
      <c r="U130" s="284"/>
      <c r="V130" s="284"/>
      <c r="W130" s="284"/>
      <c r="X130" s="284"/>
      <c r="Y130" s="284"/>
      <c r="Z130" s="284"/>
      <c r="AA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354"/>
      <c r="AX130" s="354"/>
      <c r="AY130" s="354"/>
    </row>
    <row r="131" spans="1:51" ht="12.75">
      <c r="A131" s="354"/>
      <c r="B131" s="658"/>
      <c r="C131" s="284"/>
      <c r="D131" s="284"/>
      <c r="E131" s="284"/>
      <c r="F131" s="284"/>
      <c r="G131" s="393"/>
      <c r="H131" s="284"/>
      <c r="I131" s="284"/>
      <c r="J131" s="284"/>
      <c r="K131" s="284"/>
      <c r="L131" s="327"/>
      <c r="M131" s="327"/>
      <c r="N131" s="284"/>
      <c r="O131" s="284"/>
      <c r="P131" s="284"/>
      <c r="Q131" s="284"/>
      <c r="R131" s="284"/>
      <c r="S131" s="284"/>
      <c r="T131" s="284"/>
      <c r="U131" s="284"/>
      <c r="V131" s="284"/>
      <c r="W131" s="284"/>
      <c r="X131" s="284"/>
      <c r="Y131" s="284"/>
      <c r="Z131" s="284"/>
      <c r="AA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354"/>
      <c r="AX131" s="354"/>
      <c r="AY131" s="354"/>
    </row>
    <row r="132" spans="1:51" ht="12.75">
      <c r="A132" s="354"/>
      <c r="B132" s="658"/>
      <c r="C132" s="284"/>
      <c r="D132" s="284"/>
      <c r="E132" s="284"/>
      <c r="F132" s="284"/>
      <c r="G132" s="393"/>
      <c r="H132" s="284"/>
      <c r="I132" s="284"/>
      <c r="J132" s="284"/>
      <c r="K132" s="284"/>
      <c r="L132" s="327"/>
      <c r="M132" s="327"/>
      <c r="N132" s="284"/>
      <c r="O132" s="284"/>
      <c r="P132" s="284"/>
      <c r="Q132" s="284"/>
      <c r="R132" s="284"/>
      <c r="S132" s="284"/>
      <c r="T132" s="284"/>
      <c r="U132" s="284"/>
      <c r="V132" s="284"/>
      <c r="W132" s="284"/>
      <c r="X132" s="284"/>
      <c r="Y132" s="284"/>
      <c r="Z132" s="284"/>
      <c r="AA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354"/>
      <c r="AX132" s="354"/>
      <c r="AY132" s="354"/>
    </row>
    <row r="133" spans="1:51" ht="12.75">
      <c r="A133" s="354"/>
      <c r="B133" s="658"/>
      <c r="C133" s="284"/>
      <c r="D133" s="284"/>
      <c r="E133" s="284"/>
      <c r="F133" s="284"/>
      <c r="G133" s="393"/>
      <c r="H133" s="284"/>
      <c r="I133" s="284"/>
      <c r="J133" s="284"/>
      <c r="K133" s="284"/>
      <c r="L133" s="327"/>
      <c r="M133" s="327"/>
      <c r="N133" s="284"/>
      <c r="O133" s="284"/>
      <c r="P133" s="284"/>
      <c r="Q133" s="284"/>
      <c r="R133" s="284"/>
      <c r="S133" s="284"/>
      <c r="T133" s="284"/>
      <c r="U133" s="284"/>
      <c r="V133" s="284"/>
      <c r="W133" s="284"/>
      <c r="X133" s="284"/>
      <c r="Y133" s="284"/>
      <c r="Z133" s="284"/>
      <c r="AA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354"/>
      <c r="AX133" s="354"/>
      <c r="AY133" s="354"/>
    </row>
    <row r="134" spans="1:51" ht="12.75">
      <c r="A134" s="354"/>
      <c r="B134" s="658"/>
      <c r="C134" s="284"/>
      <c r="D134" s="284"/>
      <c r="E134" s="284"/>
      <c r="F134" s="284"/>
      <c r="G134" s="393"/>
      <c r="H134" s="284"/>
      <c r="I134" s="284"/>
      <c r="J134" s="284"/>
      <c r="K134" s="284"/>
      <c r="L134" s="327"/>
      <c r="M134" s="327"/>
      <c r="N134" s="284"/>
      <c r="O134" s="284"/>
      <c r="P134" s="284"/>
      <c r="Q134" s="284"/>
      <c r="R134" s="284"/>
      <c r="S134" s="284"/>
      <c r="T134" s="284"/>
      <c r="U134" s="284"/>
      <c r="V134" s="284"/>
      <c r="W134" s="284"/>
      <c r="X134" s="284"/>
      <c r="Y134" s="284"/>
      <c r="Z134" s="284"/>
      <c r="AA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354"/>
      <c r="AX134" s="354"/>
      <c r="AY134" s="354"/>
    </row>
    <row r="135" spans="1:51" ht="12.75">
      <c r="A135" s="354"/>
      <c r="B135" s="658"/>
      <c r="C135" s="284"/>
      <c r="D135" s="284"/>
      <c r="E135" s="284"/>
      <c r="F135" s="284"/>
      <c r="G135" s="393"/>
      <c r="H135" s="284"/>
      <c r="I135" s="284"/>
      <c r="J135" s="284"/>
      <c r="K135" s="284"/>
      <c r="L135" s="327"/>
      <c r="M135" s="327"/>
      <c r="N135" s="284"/>
      <c r="O135" s="284"/>
      <c r="P135" s="284"/>
      <c r="Q135" s="284"/>
      <c r="R135" s="284"/>
      <c r="S135" s="284"/>
      <c r="T135" s="284"/>
      <c r="U135" s="284"/>
      <c r="V135" s="284"/>
      <c r="W135" s="284"/>
      <c r="X135" s="284"/>
      <c r="Y135" s="284"/>
      <c r="Z135" s="284"/>
      <c r="AA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354"/>
      <c r="AX135" s="354"/>
      <c r="AY135" s="354"/>
    </row>
    <row r="136" spans="1:51" ht="12.75">
      <c r="A136" s="354"/>
      <c r="B136" s="658"/>
      <c r="C136" s="284"/>
      <c r="D136" s="284"/>
      <c r="E136" s="284"/>
      <c r="F136" s="284"/>
      <c r="G136" s="393"/>
      <c r="H136" s="284"/>
      <c r="I136" s="284"/>
      <c r="J136" s="284"/>
      <c r="K136" s="284"/>
      <c r="L136" s="327"/>
      <c r="M136" s="327"/>
      <c r="N136" s="284"/>
      <c r="O136" s="284"/>
      <c r="P136" s="284"/>
      <c r="Q136" s="284"/>
      <c r="R136" s="284"/>
      <c r="S136" s="284"/>
      <c r="T136" s="284"/>
      <c r="U136" s="284"/>
      <c r="V136" s="284"/>
      <c r="W136" s="284"/>
      <c r="X136" s="284"/>
      <c r="Y136" s="284"/>
      <c r="Z136" s="284"/>
      <c r="AA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354"/>
      <c r="AX136" s="354"/>
      <c r="AY136" s="354"/>
    </row>
    <row r="137" spans="1:51" ht="12.75">
      <c r="A137" s="354"/>
      <c r="B137" s="658"/>
      <c r="C137" s="284"/>
      <c r="D137" s="284"/>
      <c r="E137" s="284"/>
      <c r="F137" s="284"/>
      <c r="G137" s="393"/>
      <c r="H137" s="284"/>
      <c r="I137" s="284"/>
      <c r="J137" s="284"/>
      <c r="K137" s="284"/>
      <c r="L137" s="327"/>
      <c r="M137" s="327"/>
      <c r="N137" s="284"/>
      <c r="O137" s="284"/>
      <c r="P137" s="284"/>
      <c r="Q137" s="284"/>
      <c r="R137" s="284"/>
      <c r="S137" s="284"/>
      <c r="T137" s="284"/>
      <c r="U137" s="284"/>
      <c r="V137" s="284"/>
      <c r="W137" s="284"/>
      <c r="X137" s="284"/>
      <c r="Y137" s="284"/>
      <c r="Z137" s="284"/>
      <c r="AA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354"/>
      <c r="AX137" s="354"/>
      <c r="AY137" s="354"/>
    </row>
    <row r="138" spans="1:51" ht="12.75">
      <c r="A138" s="354"/>
      <c r="B138" s="658"/>
      <c r="C138" s="284"/>
      <c r="D138" s="284"/>
      <c r="E138" s="284"/>
      <c r="F138" s="284"/>
      <c r="G138" s="393"/>
      <c r="H138" s="284"/>
      <c r="I138" s="284"/>
      <c r="J138" s="284"/>
      <c r="K138" s="284"/>
      <c r="L138" s="327"/>
      <c r="M138" s="327"/>
      <c r="N138" s="284"/>
      <c r="O138" s="284"/>
      <c r="P138" s="284"/>
      <c r="Q138" s="284"/>
      <c r="R138" s="284"/>
      <c r="S138" s="284"/>
      <c r="T138" s="284"/>
      <c r="U138" s="284"/>
      <c r="V138" s="284"/>
      <c r="W138" s="284"/>
      <c r="X138" s="284"/>
      <c r="Y138" s="284"/>
      <c r="Z138" s="284"/>
      <c r="AA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354"/>
      <c r="AX138" s="354"/>
      <c r="AY138" s="354"/>
    </row>
    <row r="139" spans="1:51" ht="12.75">
      <c r="A139" s="354"/>
      <c r="B139" s="658"/>
      <c r="C139" s="284"/>
      <c r="D139" s="284"/>
      <c r="E139" s="284"/>
      <c r="F139" s="284"/>
      <c r="G139" s="393"/>
      <c r="H139" s="284"/>
      <c r="I139" s="284"/>
      <c r="J139" s="284"/>
      <c r="K139" s="284"/>
      <c r="L139" s="327"/>
      <c r="M139" s="327"/>
      <c r="N139" s="284"/>
      <c r="O139" s="284"/>
      <c r="P139" s="284"/>
      <c r="Q139" s="284"/>
      <c r="R139" s="284"/>
      <c r="S139" s="284"/>
      <c r="T139" s="284"/>
      <c r="U139" s="284"/>
      <c r="V139" s="284"/>
      <c r="W139" s="284"/>
      <c r="X139" s="284"/>
      <c r="Y139" s="284"/>
      <c r="Z139" s="284"/>
      <c r="AA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354"/>
      <c r="AX139" s="354"/>
      <c r="AY139" s="354"/>
    </row>
    <row r="140" spans="1:51" ht="12.75">
      <c r="A140" s="354"/>
      <c r="B140" s="658"/>
      <c r="C140" s="284"/>
      <c r="D140" s="284"/>
      <c r="E140" s="284"/>
      <c r="F140" s="284"/>
      <c r="G140" s="393"/>
      <c r="H140" s="284"/>
      <c r="I140" s="284"/>
      <c r="J140" s="284"/>
      <c r="K140" s="284"/>
      <c r="L140" s="327"/>
      <c r="M140" s="327"/>
      <c r="N140" s="284"/>
      <c r="O140" s="284"/>
      <c r="P140" s="284"/>
      <c r="Q140" s="284"/>
      <c r="R140" s="284"/>
      <c r="S140" s="284"/>
      <c r="T140" s="284"/>
      <c r="U140" s="284"/>
      <c r="V140" s="284"/>
      <c r="W140" s="284"/>
      <c r="X140" s="284"/>
      <c r="Y140" s="284"/>
      <c r="Z140" s="284"/>
      <c r="AA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354"/>
      <c r="AX140" s="354"/>
      <c r="AY140" s="354"/>
    </row>
    <row r="141" spans="1:51" ht="12.75">
      <c r="A141" s="354"/>
      <c r="B141" s="658"/>
      <c r="C141" s="284"/>
      <c r="D141" s="284"/>
      <c r="E141" s="284"/>
      <c r="F141" s="284"/>
      <c r="G141" s="393"/>
      <c r="H141" s="284"/>
      <c r="I141" s="284"/>
      <c r="J141" s="284"/>
      <c r="K141" s="284"/>
      <c r="L141" s="327"/>
      <c r="M141" s="327"/>
      <c r="N141" s="284"/>
      <c r="O141" s="284"/>
      <c r="P141" s="284"/>
      <c r="Q141" s="284"/>
      <c r="R141" s="284"/>
      <c r="S141" s="284"/>
      <c r="T141" s="284"/>
      <c r="U141" s="284"/>
      <c r="V141" s="284"/>
      <c r="W141" s="284"/>
      <c r="X141" s="284"/>
      <c r="Y141" s="284"/>
      <c r="Z141" s="284"/>
      <c r="AA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354"/>
      <c r="AX141" s="354"/>
      <c r="AY141" s="354"/>
    </row>
    <row r="142" spans="1:51" ht="12.75">
      <c r="A142" s="354"/>
      <c r="B142" s="658"/>
      <c r="C142" s="284"/>
      <c r="D142" s="284"/>
      <c r="E142" s="284"/>
      <c r="F142" s="284"/>
      <c r="G142" s="393"/>
      <c r="H142" s="284"/>
      <c r="I142" s="284"/>
      <c r="J142" s="284"/>
      <c r="K142" s="284"/>
      <c r="L142" s="327"/>
      <c r="M142" s="327"/>
      <c r="N142" s="284"/>
      <c r="O142" s="284"/>
      <c r="P142" s="284"/>
      <c r="Q142" s="284"/>
      <c r="R142" s="284"/>
      <c r="S142" s="284"/>
      <c r="T142" s="284"/>
      <c r="U142" s="284"/>
      <c r="V142" s="284"/>
      <c r="W142" s="284"/>
      <c r="X142" s="284"/>
      <c r="Y142" s="284"/>
      <c r="Z142" s="284"/>
      <c r="AA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354"/>
      <c r="AX142" s="354"/>
      <c r="AY142" s="354"/>
    </row>
    <row r="143" spans="1:51" ht="12.75">
      <c r="A143" s="354"/>
      <c r="B143" s="658"/>
      <c r="C143" s="284"/>
      <c r="D143" s="284"/>
      <c r="E143" s="284"/>
      <c r="F143" s="284"/>
      <c r="G143" s="393"/>
      <c r="H143" s="284"/>
      <c r="I143" s="284"/>
      <c r="J143" s="284"/>
      <c r="K143" s="284"/>
      <c r="L143" s="327"/>
      <c r="M143" s="327"/>
      <c r="N143" s="284"/>
      <c r="O143" s="284"/>
      <c r="P143" s="284"/>
      <c r="Q143" s="284"/>
      <c r="R143" s="284"/>
      <c r="S143" s="284"/>
      <c r="T143" s="284"/>
      <c r="U143" s="284"/>
      <c r="V143" s="284"/>
      <c r="W143" s="284"/>
      <c r="X143" s="284"/>
      <c r="Y143" s="284"/>
      <c r="Z143" s="284"/>
      <c r="AA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354"/>
      <c r="AX143" s="354"/>
      <c r="AY143" s="354"/>
    </row>
    <row r="144" spans="1:51" ht="12.75">
      <c r="A144" s="354"/>
      <c r="B144" s="658"/>
      <c r="C144" s="284"/>
      <c r="D144" s="284"/>
      <c r="E144" s="284"/>
      <c r="F144" s="284"/>
      <c r="G144" s="393"/>
      <c r="H144" s="284"/>
      <c r="I144" s="284"/>
      <c r="J144" s="284"/>
      <c r="K144" s="284"/>
      <c r="L144" s="327"/>
      <c r="M144" s="327"/>
      <c r="N144" s="284"/>
      <c r="O144" s="284"/>
      <c r="P144" s="284"/>
      <c r="Q144" s="284"/>
      <c r="R144" s="284"/>
      <c r="S144" s="284"/>
      <c r="T144" s="284"/>
      <c r="U144" s="284"/>
      <c r="V144" s="284"/>
      <c r="W144" s="284"/>
      <c r="X144" s="284"/>
      <c r="Y144" s="284"/>
      <c r="Z144" s="284"/>
      <c r="AA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354"/>
      <c r="AX144" s="354"/>
      <c r="AY144" s="354"/>
    </row>
    <row r="145" spans="1:51" ht="12.75">
      <c r="A145" s="354"/>
      <c r="B145" s="658"/>
      <c r="C145" s="284"/>
      <c r="D145" s="284"/>
      <c r="E145" s="284"/>
      <c r="F145" s="284"/>
      <c r="G145" s="393"/>
      <c r="H145" s="284"/>
      <c r="I145" s="284"/>
      <c r="J145" s="284"/>
      <c r="K145" s="284"/>
      <c r="L145" s="327"/>
      <c r="M145" s="327"/>
      <c r="N145" s="284"/>
      <c r="O145" s="284"/>
      <c r="P145" s="284"/>
      <c r="Q145" s="284"/>
      <c r="R145" s="284"/>
      <c r="S145" s="284"/>
      <c r="T145" s="284"/>
      <c r="U145" s="284"/>
      <c r="V145" s="284"/>
      <c r="W145" s="284"/>
      <c r="X145" s="284"/>
      <c r="Y145" s="284"/>
      <c r="Z145" s="284"/>
      <c r="AA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354"/>
      <c r="AX145" s="354"/>
      <c r="AY145" s="354"/>
    </row>
    <row r="146" spans="1:51" ht="12.75">
      <c r="A146" s="354"/>
      <c r="B146" s="658"/>
      <c r="C146" s="284"/>
      <c r="D146" s="284"/>
      <c r="E146" s="284"/>
      <c r="F146" s="284"/>
      <c r="G146" s="393"/>
      <c r="H146" s="284"/>
      <c r="I146" s="284"/>
      <c r="J146" s="284"/>
      <c r="K146" s="284"/>
      <c r="L146" s="327"/>
      <c r="M146" s="327"/>
      <c r="N146" s="284"/>
      <c r="O146" s="284"/>
      <c r="P146" s="284"/>
      <c r="Q146" s="284"/>
      <c r="R146" s="284"/>
      <c r="S146" s="284"/>
      <c r="T146" s="284"/>
      <c r="U146" s="284"/>
      <c r="V146" s="284"/>
      <c r="W146" s="284"/>
      <c r="X146" s="284"/>
      <c r="Y146" s="284"/>
      <c r="Z146" s="284"/>
      <c r="AA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354"/>
      <c r="AX146" s="354"/>
      <c r="AY146" s="354"/>
    </row>
    <row r="147" spans="1:51" ht="12.75">
      <c r="A147" s="354"/>
      <c r="B147" s="658"/>
      <c r="C147" s="284"/>
      <c r="D147" s="284"/>
      <c r="E147" s="284"/>
      <c r="F147" s="284"/>
      <c r="G147" s="393"/>
      <c r="H147" s="284"/>
      <c r="I147" s="284"/>
      <c r="J147" s="284"/>
      <c r="K147" s="284"/>
      <c r="L147" s="327"/>
      <c r="M147" s="327"/>
      <c r="N147" s="284"/>
      <c r="O147" s="284"/>
      <c r="P147" s="284"/>
      <c r="Q147" s="284"/>
      <c r="R147" s="284"/>
      <c r="S147" s="284"/>
      <c r="T147" s="284"/>
      <c r="U147" s="284"/>
      <c r="V147" s="284"/>
      <c r="W147" s="284"/>
      <c r="X147" s="284"/>
      <c r="Y147" s="284"/>
      <c r="Z147" s="284"/>
      <c r="AA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354"/>
      <c r="AX147" s="354"/>
      <c r="AY147" s="354"/>
    </row>
    <row r="148" spans="1:51" ht="12.75">
      <c r="A148" s="354"/>
      <c r="B148" s="658"/>
      <c r="C148" s="284"/>
      <c r="D148" s="284"/>
      <c r="E148" s="284"/>
      <c r="F148" s="284"/>
      <c r="G148" s="393"/>
      <c r="H148" s="284"/>
      <c r="I148" s="284"/>
      <c r="J148" s="284"/>
      <c r="K148" s="284"/>
      <c r="L148" s="327"/>
      <c r="M148" s="327"/>
      <c r="N148" s="284"/>
      <c r="O148" s="284"/>
      <c r="P148" s="284"/>
      <c r="Q148" s="284"/>
      <c r="R148" s="284"/>
      <c r="S148" s="284"/>
      <c r="T148" s="284"/>
      <c r="U148" s="284"/>
      <c r="V148" s="284"/>
      <c r="W148" s="284"/>
      <c r="X148" s="284"/>
      <c r="Y148" s="284"/>
      <c r="Z148" s="284"/>
      <c r="AA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354"/>
      <c r="AX148" s="354"/>
      <c r="AY148" s="354"/>
    </row>
    <row r="149" spans="1:51" ht="12.75">
      <c r="A149" s="354"/>
      <c r="B149" s="658"/>
      <c r="C149" s="284"/>
      <c r="D149" s="284"/>
      <c r="E149" s="284"/>
      <c r="F149" s="284"/>
      <c r="G149" s="393"/>
      <c r="H149" s="284"/>
      <c r="I149" s="284"/>
      <c r="J149" s="284"/>
      <c r="K149" s="284"/>
      <c r="L149" s="327"/>
      <c r="M149" s="327"/>
      <c r="N149" s="284"/>
      <c r="O149" s="284"/>
      <c r="P149" s="284"/>
      <c r="Q149" s="284"/>
      <c r="R149" s="284"/>
      <c r="S149" s="284"/>
      <c r="T149" s="284"/>
      <c r="U149" s="284"/>
      <c r="V149" s="284"/>
      <c r="W149" s="284"/>
      <c r="X149" s="284"/>
      <c r="Y149" s="284"/>
      <c r="Z149" s="284"/>
      <c r="AA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354"/>
      <c r="AX149" s="354"/>
      <c r="AY149" s="354"/>
    </row>
    <row r="150" spans="1:51" ht="12.75">
      <c r="A150" s="354"/>
      <c r="B150" s="658"/>
      <c r="C150" s="284"/>
      <c r="D150" s="284"/>
      <c r="E150" s="284"/>
      <c r="F150" s="284"/>
      <c r="G150" s="393"/>
      <c r="H150" s="284"/>
      <c r="I150" s="284"/>
      <c r="J150" s="284"/>
      <c r="K150" s="284"/>
      <c r="L150" s="327"/>
      <c r="M150" s="327"/>
      <c r="N150" s="284"/>
      <c r="O150" s="284"/>
      <c r="P150" s="284"/>
      <c r="Q150" s="284"/>
      <c r="R150" s="284"/>
      <c r="S150" s="284"/>
      <c r="T150" s="284"/>
      <c r="U150" s="284"/>
      <c r="V150" s="284"/>
      <c r="W150" s="284"/>
      <c r="X150" s="284"/>
      <c r="Y150" s="284"/>
      <c r="Z150" s="284"/>
      <c r="AA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354"/>
      <c r="AX150" s="354"/>
      <c r="AY150" s="354"/>
    </row>
    <row r="151" spans="1:51" ht="12.75">
      <c r="A151" s="354"/>
      <c r="B151" s="658"/>
      <c r="C151" s="284"/>
      <c r="D151" s="284"/>
      <c r="E151" s="284"/>
      <c r="F151" s="284"/>
      <c r="G151" s="393"/>
      <c r="H151" s="284"/>
      <c r="I151" s="284"/>
      <c r="J151" s="284"/>
      <c r="K151" s="284"/>
      <c r="L151" s="327"/>
      <c r="M151" s="327"/>
      <c r="N151" s="284"/>
      <c r="O151" s="284"/>
      <c r="P151" s="284"/>
      <c r="Q151" s="284"/>
      <c r="R151" s="284"/>
      <c r="S151" s="284"/>
      <c r="T151" s="284"/>
      <c r="U151" s="284"/>
      <c r="V151" s="284"/>
      <c r="W151" s="284"/>
      <c r="X151" s="284"/>
      <c r="Y151" s="284"/>
      <c r="Z151" s="284"/>
      <c r="AA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354"/>
      <c r="AX151" s="354"/>
      <c r="AY151" s="354"/>
    </row>
    <row r="152" spans="1:51" ht="12.75">
      <c r="A152" s="354"/>
      <c r="B152" s="658"/>
      <c r="C152" s="284"/>
      <c r="D152" s="284"/>
      <c r="E152" s="284"/>
      <c r="F152" s="284"/>
      <c r="G152" s="393"/>
      <c r="H152" s="284"/>
      <c r="I152" s="284"/>
      <c r="J152" s="284"/>
      <c r="K152" s="284"/>
      <c r="L152" s="327"/>
      <c r="M152" s="327"/>
      <c r="N152" s="284"/>
      <c r="O152" s="284"/>
      <c r="P152" s="284"/>
      <c r="Q152" s="284"/>
      <c r="R152" s="284"/>
      <c r="S152" s="284"/>
      <c r="T152" s="284"/>
      <c r="U152" s="284"/>
      <c r="V152" s="284"/>
      <c r="W152" s="284"/>
      <c r="X152" s="284"/>
      <c r="Y152" s="284"/>
      <c r="Z152" s="284"/>
      <c r="AA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354"/>
      <c r="AX152" s="354"/>
      <c r="AY152" s="354"/>
    </row>
    <row r="153" spans="1:51" ht="12.75">
      <c r="A153" s="354"/>
      <c r="B153" s="658"/>
      <c r="C153" s="284"/>
      <c r="D153" s="284"/>
      <c r="E153" s="284"/>
      <c r="F153" s="284"/>
      <c r="G153" s="393"/>
      <c r="H153" s="284"/>
      <c r="I153" s="284"/>
      <c r="J153" s="284"/>
      <c r="K153" s="284"/>
      <c r="L153" s="327"/>
      <c r="M153" s="327"/>
      <c r="N153" s="284"/>
      <c r="O153" s="284"/>
      <c r="P153" s="284"/>
      <c r="Q153" s="284"/>
      <c r="R153" s="284"/>
      <c r="S153" s="284"/>
      <c r="T153" s="284"/>
      <c r="U153" s="284"/>
      <c r="V153" s="284"/>
      <c r="W153" s="284"/>
      <c r="X153" s="284"/>
      <c r="Y153" s="284"/>
      <c r="Z153" s="284"/>
      <c r="AA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354"/>
      <c r="AX153" s="354"/>
      <c r="AY153" s="354"/>
    </row>
    <row r="154" spans="1:51" ht="12.75">
      <c r="A154" s="354"/>
      <c r="B154" s="658"/>
      <c r="C154" s="284"/>
      <c r="D154" s="284"/>
      <c r="E154" s="284"/>
      <c r="F154" s="284"/>
      <c r="G154" s="393"/>
      <c r="H154" s="284"/>
      <c r="I154" s="284"/>
      <c r="J154" s="284"/>
      <c r="K154" s="284"/>
      <c r="L154" s="327"/>
      <c r="M154" s="327"/>
      <c r="N154" s="284"/>
      <c r="O154" s="284"/>
      <c r="P154" s="284"/>
      <c r="Q154" s="284"/>
      <c r="R154" s="284"/>
      <c r="S154" s="284"/>
      <c r="T154" s="284"/>
      <c r="U154" s="284"/>
      <c r="V154" s="284"/>
      <c r="W154" s="284"/>
      <c r="X154" s="284"/>
      <c r="Y154" s="284"/>
      <c r="Z154" s="284"/>
      <c r="AA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354"/>
      <c r="AX154" s="354"/>
      <c r="AY154" s="354"/>
    </row>
    <row r="155" spans="1:51" ht="12.75">
      <c r="A155" s="354"/>
      <c r="B155" s="658"/>
      <c r="C155" s="284"/>
      <c r="D155" s="284"/>
      <c r="E155" s="284"/>
      <c r="F155" s="284"/>
      <c r="G155" s="393"/>
      <c r="H155" s="284"/>
      <c r="I155" s="284"/>
      <c r="J155" s="284"/>
      <c r="K155" s="284"/>
      <c r="L155" s="327"/>
      <c r="M155" s="327"/>
      <c r="N155" s="284"/>
      <c r="O155" s="284"/>
      <c r="P155" s="284"/>
      <c r="Q155" s="284"/>
      <c r="R155" s="284"/>
      <c r="S155" s="284"/>
      <c r="T155" s="284"/>
      <c r="U155" s="284"/>
      <c r="V155" s="284"/>
      <c r="W155" s="284"/>
      <c r="X155" s="284"/>
      <c r="Y155" s="284"/>
      <c r="Z155" s="284"/>
      <c r="AA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354"/>
      <c r="AX155" s="354"/>
      <c r="AY155" s="354"/>
    </row>
    <row r="156" spans="1:51" ht="12.75">
      <c r="A156" s="354"/>
      <c r="B156" s="658"/>
      <c r="C156" s="284"/>
      <c r="D156" s="284"/>
      <c r="E156" s="284"/>
      <c r="F156" s="284"/>
      <c r="G156" s="393"/>
      <c r="H156" s="284"/>
      <c r="I156" s="284"/>
      <c r="J156" s="284"/>
      <c r="K156" s="284"/>
      <c r="L156" s="327"/>
      <c r="M156" s="327"/>
      <c r="N156" s="284"/>
      <c r="O156" s="284"/>
      <c r="P156" s="284"/>
      <c r="Q156" s="284"/>
      <c r="R156" s="284"/>
      <c r="S156" s="284"/>
      <c r="T156" s="284"/>
      <c r="U156" s="284"/>
      <c r="V156" s="284"/>
      <c r="W156" s="284"/>
      <c r="X156" s="284"/>
      <c r="Y156" s="284"/>
      <c r="Z156" s="284"/>
      <c r="AA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354"/>
      <c r="AX156" s="354"/>
      <c r="AY156" s="354"/>
    </row>
    <row r="157" spans="1:51" ht="12.75">
      <c r="A157" s="354"/>
      <c r="B157" s="658"/>
      <c r="C157" s="284"/>
      <c r="D157" s="284"/>
      <c r="E157" s="284"/>
      <c r="F157" s="284"/>
      <c r="G157" s="393"/>
      <c r="H157" s="284"/>
      <c r="I157" s="284"/>
      <c r="J157" s="284"/>
      <c r="K157" s="284"/>
      <c r="L157" s="327"/>
      <c r="M157" s="327"/>
      <c r="N157" s="284"/>
      <c r="O157" s="284"/>
      <c r="P157" s="284"/>
      <c r="Q157" s="284"/>
      <c r="R157" s="284"/>
      <c r="S157" s="284"/>
      <c r="T157" s="284"/>
      <c r="U157" s="284"/>
      <c r="V157" s="284"/>
      <c r="W157" s="284"/>
      <c r="X157" s="284"/>
      <c r="Y157" s="284"/>
      <c r="Z157" s="284"/>
      <c r="AA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354"/>
      <c r="AX157" s="354"/>
      <c r="AY157" s="354"/>
    </row>
    <row r="158" spans="1:51" ht="12.75">
      <c r="A158" s="354"/>
      <c r="B158" s="658"/>
      <c r="C158" s="284"/>
      <c r="D158" s="284"/>
      <c r="E158" s="284"/>
      <c r="F158" s="284"/>
      <c r="G158" s="393"/>
      <c r="H158" s="284"/>
      <c r="I158" s="284"/>
      <c r="J158" s="284"/>
      <c r="K158" s="284"/>
      <c r="L158" s="327"/>
      <c r="M158" s="327"/>
      <c r="N158" s="284"/>
      <c r="O158" s="284"/>
      <c r="P158" s="284"/>
      <c r="Q158" s="284"/>
      <c r="R158" s="284"/>
      <c r="S158" s="284"/>
      <c r="T158" s="284"/>
      <c r="U158" s="284"/>
      <c r="V158" s="284"/>
      <c r="W158" s="284"/>
      <c r="X158" s="284"/>
      <c r="Y158" s="284"/>
      <c r="Z158" s="284"/>
      <c r="AA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354"/>
      <c r="AX158" s="354"/>
      <c r="AY158" s="354"/>
    </row>
    <row r="159" spans="1:51" ht="12.75">
      <c r="A159" s="354"/>
      <c r="B159" s="658"/>
      <c r="C159" s="284"/>
      <c r="D159" s="284"/>
      <c r="E159" s="284"/>
      <c r="F159" s="284"/>
      <c r="G159" s="393"/>
      <c r="H159" s="284"/>
      <c r="I159" s="284"/>
      <c r="J159" s="284"/>
      <c r="K159" s="284"/>
      <c r="L159" s="327"/>
      <c r="M159" s="327"/>
      <c r="N159" s="284"/>
      <c r="O159" s="284"/>
      <c r="P159" s="284"/>
      <c r="Q159" s="284"/>
      <c r="R159" s="284"/>
      <c r="S159" s="284"/>
      <c r="T159" s="284"/>
      <c r="U159" s="284"/>
      <c r="V159" s="284"/>
      <c r="W159" s="284"/>
      <c r="X159" s="284"/>
      <c r="Y159" s="284"/>
      <c r="Z159" s="284"/>
      <c r="AA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354"/>
      <c r="AX159" s="354"/>
      <c r="AY159" s="354"/>
    </row>
    <row r="160" spans="1:51" ht="12.75">
      <c r="A160" s="354"/>
      <c r="B160" s="658"/>
      <c r="C160" s="284"/>
      <c r="D160" s="284"/>
      <c r="E160" s="284"/>
      <c r="F160" s="284"/>
      <c r="G160" s="393"/>
      <c r="H160" s="284"/>
      <c r="I160" s="284"/>
      <c r="J160" s="284"/>
      <c r="K160" s="284"/>
      <c r="L160" s="327"/>
      <c r="M160" s="327"/>
      <c r="N160" s="284"/>
      <c r="O160" s="284"/>
      <c r="P160" s="284"/>
      <c r="Q160" s="284"/>
      <c r="R160" s="284"/>
      <c r="S160" s="284"/>
      <c r="T160" s="284"/>
      <c r="U160" s="284"/>
      <c r="V160" s="284"/>
      <c r="W160" s="284"/>
      <c r="X160" s="284"/>
      <c r="Y160" s="284"/>
      <c r="Z160" s="284"/>
      <c r="AA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354"/>
      <c r="AX160" s="354"/>
      <c r="AY160" s="354"/>
    </row>
    <row r="161" spans="1:51" ht="12.75">
      <c r="A161" s="354"/>
      <c r="B161" s="658"/>
      <c r="C161" s="284"/>
      <c r="D161" s="284"/>
      <c r="E161" s="284"/>
      <c r="F161" s="284"/>
      <c r="G161" s="393"/>
      <c r="H161" s="284"/>
      <c r="I161" s="284"/>
      <c r="J161" s="284"/>
      <c r="K161" s="284"/>
      <c r="L161" s="327"/>
      <c r="M161" s="327"/>
      <c r="N161" s="284"/>
      <c r="O161" s="284"/>
      <c r="P161" s="284"/>
      <c r="Q161" s="284"/>
      <c r="R161" s="284"/>
      <c r="S161" s="284"/>
      <c r="T161" s="284"/>
      <c r="U161" s="284"/>
      <c r="V161" s="284"/>
      <c r="W161" s="284"/>
      <c r="X161" s="284"/>
      <c r="Y161" s="284"/>
      <c r="Z161" s="284"/>
      <c r="AA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354"/>
      <c r="AX161" s="354"/>
      <c r="AY161" s="354"/>
    </row>
    <row r="162" spans="1:51" ht="12.75">
      <c r="A162" s="354"/>
      <c r="B162" s="658"/>
      <c r="C162" s="284"/>
      <c r="D162" s="284"/>
      <c r="E162" s="284"/>
      <c r="F162" s="284"/>
      <c r="G162" s="393"/>
      <c r="H162" s="284"/>
      <c r="I162" s="284"/>
      <c r="J162" s="284"/>
      <c r="K162" s="284"/>
      <c r="L162" s="327"/>
      <c r="M162" s="327"/>
      <c r="N162" s="284"/>
      <c r="O162" s="284"/>
      <c r="P162" s="284"/>
      <c r="Q162" s="284"/>
      <c r="R162" s="284"/>
      <c r="S162" s="284"/>
      <c r="T162" s="284"/>
      <c r="U162" s="284"/>
      <c r="V162" s="284"/>
      <c r="W162" s="284"/>
      <c r="X162" s="284"/>
      <c r="Y162" s="284"/>
      <c r="Z162" s="284"/>
      <c r="AA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354"/>
      <c r="AX162" s="354"/>
      <c r="AY162" s="354"/>
    </row>
    <row r="163" spans="1:51" ht="12.75">
      <c r="A163" s="354"/>
      <c r="B163" s="658"/>
      <c r="C163" s="284"/>
      <c r="D163" s="284"/>
      <c r="E163" s="284"/>
      <c r="F163" s="284"/>
      <c r="G163" s="393"/>
      <c r="H163" s="284"/>
      <c r="I163" s="284"/>
      <c r="J163" s="284"/>
      <c r="K163" s="284"/>
      <c r="L163" s="327"/>
      <c r="M163" s="327"/>
      <c r="N163" s="284"/>
      <c r="O163" s="284"/>
      <c r="P163" s="284"/>
      <c r="Q163" s="284"/>
      <c r="R163" s="284"/>
      <c r="S163" s="284"/>
      <c r="T163" s="284"/>
      <c r="U163" s="284"/>
      <c r="V163" s="284"/>
      <c r="W163" s="284"/>
      <c r="X163" s="284"/>
      <c r="Y163" s="284"/>
      <c r="Z163" s="284"/>
      <c r="AA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354"/>
      <c r="AX163" s="354"/>
      <c r="AY163" s="354"/>
    </row>
    <row r="164" spans="1:51" ht="12.75">
      <c r="A164" s="354"/>
      <c r="B164" s="658"/>
      <c r="C164" s="284"/>
      <c r="D164" s="284"/>
      <c r="E164" s="284"/>
      <c r="F164" s="284"/>
      <c r="G164" s="393"/>
      <c r="H164" s="284"/>
      <c r="I164" s="284"/>
      <c r="J164" s="284"/>
      <c r="K164" s="284"/>
      <c r="L164" s="327"/>
      <c r="M164" s="327"/>
      <c r="N164" s="284"/>
      <c r="O164" s="284"/>
      <c r="P164" s="284"/>
      <c r="Q164" s="284"/>
      <c r="R164" s="284"/>
      <c r="S164" s="284"/>
      <c r="T164" s="284"/>
      <c r="U164" s="284"/>
      <c r="V164" s="284"/>
      <c r="W164" s="284"/>
      <c r="X164" s="284"/>
      <c r="Y164" s="284"/>
      <c r="Z164" s="284"/>
      <c r="AA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354"/>
      <c r="AX164" s="354"/>
      <c r="AY164" s="354"/>
    </row>
    <row r="165" spans="1:51" ht="12.75">
      <c r="A165" s="354"/>
      <c r="B165" s="658"/>
      <c r="C165" s="284"/>
      <c r="D165" s="284"/>
      <c r="E165" s="284"/>
      <c r="F165" s="284"/>
      <c r="G165" s="393"/>
      <c r="H165" s="284"/>
      <c r="I165" s="284"/>
      <c r="J165" s="284"/>
      <c r="K165" s="284"/>
      <c r="L165" s="327"/>
      <c r="M165" s="327"/>
      <c r="N165" s="284"/>
      <c r="O165" s="284"/>
      <c r="P165" s="284"/>
      <c r="Q165" s="284"/>
      <c r="R165" s="284"/>
      <c r="S165" s="284"/>
      <c r="T165" s="284"/>
      <c r="U165" s="284"/>
      <c r="V165" s="284"/>
      <c r="W165" s="284"/>
      <c r="X165" s="284"/>
      <c r="Y165" s="284"/>
      <c r="Z165" s="284"/>
      <c r="AA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354"/>
      <c r="AX165" s="354"/>
      <c r="AY165" s="354"/>
    </row>
    <row r="166" spans="1:51" ht="12.75">
      <c r="A166" s="354"/>
      <c r="B166" s="658"/>
      <c r="C166" s="284"/>
      <c r="D166" s="284"/>
      <c r="E166" s="284"/>
      <c r="F166" s="284"/>
      <c r="G166" s="393"/>
      <c r="H166" s="284"/>
      <c r="I166" s="284"/>
      <c r="J166" s="284"/>
      <c r="K166" s="284"/>
      <c r="L166" s="327"/>
      <c r="M166" s="327"/>
      <c r="N166" s="284"/>
      <c r="O166" s="284"/>
      <c r="P166" s="284"/>
      <c r="Q166" s="284"/>
      <c r="R166" s="284"/>
      <c r="S166" s="284"/>
      <c r="T166" s="284"/>
      <c r="U166" s="284"/>
      <c r="V166" s="284"/>
      <c r="W166" s="284"/>
      <c r="X166" s="284"/>
      <c r="Y166" s="284"/>
      <c r="Z166" s="284"/>
      <c r="AA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354"/>
      <c r="AX166" s="354"/>
      <c r="AY166" s="354"/>
    </row>
    <row r="167" spans="1:51" ht="12.75">
      <c r="A167" s="354"/>
      <c r="B167" s="658"/>
      <c r="C167" s="284"/>
      <c r="D167" s="284"/>
      <c r="E167" s="284"/>
      <c r="F167" s="284"/>
      <c r="G167" s="393"/>
      <c r="H167" s="284"/>
      <c r="I167" s="284"/>
      <c r="J167" s="284"/>
      <c r="K167" s="284"/>
      <c r="L167" s="327"/>
      <c r="M167" s="327"/>
      <c r="N167" s="284"/>
      <c r="O167" s="284"/>
      <c r="P167" s="284"/>
      <c r="Q167" s="284"/>
      <c r="R167" s="284"/>
      <c r="S167" s="284"/>
      <c r="T167" s="284"/>
      <c r="U167" s="284"/>
      <c r="V167" s="284"/>
      <c r="W167" s="284"/>
      <c r="X167" s="284"/>
      <c r="Y167" s="284"/>
      <c r="Z167" s="284"/>
      <c r="AA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354"/>
      <c r="AX167" s="354"/>
      <c r="AY167" s="354"/>
    </row>
    <row r="168" spans="1:51" ht="12.75">
      <c r="A168" s="354"/>
      <c r="B168" s="658"/>
      <c r="C168" s="284"/>
      <c r="D168" s="284"/>
      <c r="E168" s="284"/>
      <c r="F168" s="284"/>
      <c r="G168" s="393"/>
      <c r="H168" s="284"/>
      <c r="I168" s="284"/>
      <c r="J168" s="284"/>
      <c r="K168" s="284"/>
      <c r="L168" s="327"/>
      <c r="M168" s="327"/>
      <c r="N168" s="284"/>
      <c r="O168" s="284"/>
      <c r="P168" s="284"/>
      <c r="Q168" s="284"/>
      <c r="R168" s="284"/>
      <c r="S168" s="284"/>
      <c r="T168" s="284"/>
      <c r="U168" s="284"/>
      <c r="V168" s="284"/>
      <c r="W168" s="284"/>
      <c r="X168" s="284"/>
      <c r="Y168" s="284"/>
      <c r="Z168" s="284"/>
      <c r="AA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354"/>
      <c r="AX168" s="354"/>
      <c r="AY168" s="354"/>
    </row>
    <row r="169" spans="1:51" ht="12.75">
      <c r="A169" s="354"/>
      <c r="B169" s="658"/>
      <c r="C169" s="284"/>
      <c r="D169" s="284"/>
      <c r="E169" s="284"/>
      <c r="F169" s="284"/>
      <c r="G169" s="393"/>
      <c r="H169" s="284"/>
      <c r="I169" s="284"/>
      <c r="J169" s="284"/>
      <c r="K169" s="284"/>
      <c r="L169" s="327"/>
      <c r="M169" s="327"/>
      <c r="N169" s="284"/>
      <c r="O169" s="284"/>
      <c r="P169" s="284"/>
      <c r="Q169" s="284"/>
      <c r="R169" s="284"/>
      <c r="S169" s="284"/>
      <c r="T169" s="284"/>
      <c r="U169" s="284"/>
      <c r="V169" s="284"/>
      <c r="W169" s="284"/>
      <c r="X169" s="284"/>
      <c r="Y169" s="284"/>
      <c r="Z169" s="284"/>
      <c r="AA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354"/>
      <c r="AX169" s="354"/>
      <c r="AY169" s="354"/>
    </row>
    <row r="170" spans="1:51" ht="12.75">
      <c r="A170" s="354"/>
      <c r="B170" s="658"/>
      <c r="C170" s="284"/>
      <c r="D170" s="284"/>
      <c r="E170" s="284"/>
      <c r="F170" s="284"/>
      <c r="G170" s="393"/>
      <c r="H170" s="284"/>
      <c r="I170" s="284"/>
      <c r="J170" s="284"/>
      <c r="K170" s="284"/>
      <c r="L170" s="327"/>
      <c r="M170" s="327"/>
      <c r="N170" s="284"/>
      <c r="O170" s="284"/>
      <c r="P170" s="284"/>
      <c r="Q170" s="284"/>
      <c r="R170" s="284"/>
      <c r="S170" s="284"/>
      <c r="T170" s="284"/>
      <c r="U170" s="284"/>
      <c r="V170" s="284"/>
      <c r="W170" s="284"/>
      <c r="X170" s="284"/>
      <c r="Y170" s="284"/>
      <c r="Z170" s="284"/>
      <c r="AA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354"/>
      <c r="AX170" s="354"/>
      <c r="AY170" s="354"/>
    </row>
    <row r="171" spans="1:51" ht="12.75">
      <c r="A171" s="354"/>
      <c r="B171" s="658"/>
      <c r="C171" s="284"/>
      <c r="D171" s="284"/>
      <c r="E171" s="284"/>
      <c r="F171" s="284"/>
      <c r="G171" s="393"/>
      <c r="H171" s="284"/>
      <c r="I171" s="284"/>
      <c r="J171" s="284"/>
      <c r="K171" s="284"/>
      <c r="L171" s="327"/>
      <c r="M171" s="327"/>
      <c r="N171" s="284"/>
      <c r="O171" s="284"/>
      <c r="P171" s="284"/>
      <c r="Q171" s="284"/>
      <c r="R171" s="284"/>
      <c r="S171" s="284"/>
      <c r="T171" s="284"/>
      <c r="U171" s="284"/>
      <c r="V171" s="284"/>
      <c r="W171" s="284"/>
      <c r="X171" s="284"/>
      <c r="Y171" s="284"/>
      <c r="Z171" s="284"/>
      <c r="AA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354"/>
      <c r="AX171" s="354"/>
      <c r="AY171" s="354"/>
    </row>
    <row r="172" spans="1:51" ht="12.75">
      <c r="A172" s="354"/>
      <c r="B172" s="658"/>
      <c r="C172" s="284"/>
      <c r="D172" s="284"/>
      <c r="E172" s="284"/>
      <c r="F172" s="284"/>
      <c r="G172" s="393"/>
      <c r="H172" s="284"/>
      <c r="I172" s="284"/>
      <c r="J172" s="284"/>
      <c r="K172" s="284"/>
      <c r="L172" s="327"/>
      <c r="M172" s="327"/>
      <c r="N172" s="284"/>
      <c r="O172" s="284"/>
      <c r="P172" s="284"/>
      <c r="Q172" s="284"/>
      <c r="R172" s="284"/>
      <c r="S172" s="284"/>
      <c r="T172" s="284"/>
      <c r="U172" s="284"/>
      <c r="V172" s="284"/>
      <c r="W172" s="284"/>
      <c r="X172" s="284"/>
      <c r="Y172" s="284"/>
      <c r="Z172" s="284"/>
      <c r="AA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354"/>
      <c r="AX172" s="354"/>
      <c r="AY172" s="354"/>
    </row>
    <row r="173" spans="1:51" ht="12.75">
      <c r="A173" s="354"/>
      <c r="B173" s="658"/>
      <c r="C173" s="284"/>
      <c r="D173" s="284"/>
      <c r="E173" s="284"/>
      <c r="F173" s="284"/>
      <c r="G173" s="393"/>
      <c r="H173" s="284"/>
      <c r="I173" s="284"/>
      <c r="J173" s="284"/>
      <c r="K173" s="284"/>
      <c r="L173" s="327"/>
      <c r="M173" s="327"/>
      <c r="N173" s="284"/>
      <c r="O173" s="284"/>
      <c r="P173" s="284"/>
      <c r="Q173" s="284"/>
      <c r="R173" s="284"/>
      <c r="S173" s="284"/>
      <c r="T173" s="284"/>
      <c r="U173" s="284"/>
      <c r="V173" s="284"/>
      <c r="W173" s="284"/>
      <c r="X173" s="284"/>
      <c r="Y173" s="284"/>
      <c r="Z173" s="284"/>
      <c r="AA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354"/>
      <c r="AX173" s="354"/>
      <c r="AY173" s="354"/>
    </row>
    <row r="174" spans="1:51" ht="12.75">
      <c r="A174" s="354"/>
      <c r="B174" s="658"/>
      <c r="C174" s="284"/>
      <c r="D174" s="284"/>
      <c r="E174" s="284"/>
      <c r="F174" s="284"/>
      <c r="G174" s="393"/>
      <c r="H174" s="284"/>
      <c r="I174" s="284"/>
      <c r="J174" s="284"/>
      <c r="K174" s="284"/>
      <c r="L174" s="327"/>
      <c r="M174" s="327"/>
      <c r="N174" s="284"/>
      <c r="O174" s="284"/>
      <c r="P174" s="284"/>
      <c r="Q174" s="284"/>
      <c r="R174" s="284"/>
      <c r="S174" s="284"/>
      <c r="T174" s="284"/>
      <c r="U174" s="284"/>
      <c r="V174" s="284"/>
      <c r="W174" s="284"/>
      <c r="X174" s="284"/>
      <c r="Y174" s="284"/>
      <c r="Z174" s="284"/>
      <c r="AA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354"/>
      <c r="AX174" s="354"/>
      <c r="AY174" s="354"/>
    </row>
    <row r="175" spans="1:51" ht="12.75">
      <c r="A175" s="354"/>
      <c r="B175" s="658"/>
      <c r="C175" s="284"/>
      <c r="D175" s="284"/>
      <c r="E175" s="284"/>
      <c r="F175" s="284"/>
      <c r="G175" s="393"/>
      <c r="H175" s="284"/>
      <c r="I175" s="284"/>
      <c r="J175" s="284"/>
      <c r="K175" s="284"/>
      <c r="L175" s="327"/>
      <c r="M175" s="327"/>
      <c r="N175" s="284"/>
      <c r="O175" s="284"/>
      <c r="P175" s="284"/>
      <c r="Q175" s="284"/>
      <c r="R175" s="284"/>
      <c r="S175" s="284"/>
      <c r="T175" s="284"/>
      <c r="U175" s="284"/>
      <c r="V175" s="284"/>
      <c r="W175" s="284"/>
      <c r="X175" s="284"/>
      <c r="Y175" s="284"/>
      <c r="Z175" s="284"/>
      <c r="AA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354"/>
      <c r="AX175" s="354"/>
      <c r="AY175" s="354"/>
    </row>
    <row r="176" spans="1:51" ht="12.75">
      <c r="A176" s="354"/>
      <c r="B176" s="658"/>
      <c r="C176" s="284"/>
      <c r="D176" s="284"/>
      <c r="E176" s="284"/>
      <c r="F176" s="284"/>
      <c r="G176" s="393"/>
      <c r="H176" s="284"/>
      <c r="I176" s="284"/>
      <c r="J176" s="284"/>
      <c r="K176" s="284"/>
      <c r="L176" s="327"/>
      <c r="M176" s="327"/>
      <c r="N176" s="284"/>
      <c r="O176" s="284"/>
      <c r="P176" s="284"/>
      <c r="Q176" s="284"/>
      <c r="R176" s="284"/>
      <c r="S176" s="284"/>
      <c r="T176" s="284"/>
      <c r="U176" s="284"/>
      <c r="V176" s="284"/>
      <c r="W176" s="284"/>
      <c r="X176" s="284"/>
      <c r="Y176" s="284"/>
      <c r="Z176" s="284"/>
      <c r="AA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354"/>
      <c r="AX176" s="354"/>
      <c r="AY176" s="354"/>
    </row>
    <row r="177" spans="1:51" ht="12.75">
      <c r="A177" s="354"/>
      <c r="B177" s="658"/>
      <c r="C177" s="284"/>
      <c r="D177" s="284"/>
      <c r="E177" s="284"/>
      <c r="F177" s="284"/>
      <c r="G177" s="393"/>
      <c r="H177" s="284"/>
      <c r="I177" s="284"/>
      <c r="J177" s="284"/>
      <c r="K177" s="284"/>
      <c r="L177" s="327"/>
      <c r="M177" s="327"/>
      <c r="N177" s="284"/>
      <c r="O177" s="284"/>
      <c r="P177" s="284"/>
      <c r="Q177" s="284"/>
      <c r="R177" s="284"/>
      <c r="S177" s="284"/>
      <c r="T177" s="284"/>
      <c r="U177" s="284"/>
      <c r="V177" s="284"/>
      <c r="W177" s="284"/>
      <c r="X177" s="284"/>
      <c r="Y177" s="284"/>
      <c r="Z177" s="284"/>
      <c r="AA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354"/>
      <c r="AX177" s="354"/>
      <c r="AY177" s="354"/>
    </row>
    <row r="178" spans="1:51" ht="12.75">
      <c r="A178" s="354"/>
      <c r="B178" s="658"/>
      <c r="C178" s="284"/>
      <c r="D178" s="284"/>
      <c r="E178" s="284"/>
      <c r="F178" s="284"/>
      <c r="G178" s="393"/>
      <c r="H178" s="284"/>
      <c r="I178" s="284"/>
      <c r="J178" s="284"/>
      <c r="K178" s="284"/>
      <c r="L178" s="327"/>
      <c r="M178" s="327"/>
      <c r="N178" s="284"/>
      <c r="O178" s="284"/>
      <c r="P178" s="284"/>
      <c r="Q178" s="284"/>
      <c r="R178" s="284"/>
      <c r="S178" s="284"/>
      <c r="T178" s="284"/>
      <c r="U178" s="284"/>
      <c r="V178" s="284"/>
      <c r="W178" s="284"/>
      <c r="X178" s="284"/>
      <c r="Y178" s="284"/>
      <c r="Z178" s="284"/>
      <c r="AA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354"/>
      <c r="AX178" s="354"/>
      <c r="AY178" s="354"/>
    </row>
    <row r="179" spans="1:51" ht="12.75">
      <c r="A179" s="354"/>
      <c r="B179" s="658"/>
      <c r="C179" s="284"/>
      <c r="D179" s="284"/>
      <c r="E179" s="284"/>
      <c r="F179" s="284"/>
      <c r="G179" s="393"/>
      <c r="H179" s="284"/>
      <c r="I179" s="284"/>
      <c r="J179" s="284"/>
      <c r="K179" s="284"/>
      <c r="L179" s="327"/>
      <c r="M179" s="327"/>
      <c r="N179" s="284"/>
      <c r="O179" s="284"/>
      <c r="P179" s="284"/>
      <c r="Q179" s="284"/>
      <c r="R179" s="284"/>
      <c r="S179" s="284"/>
      <c r="T179" s="284"/>
      <c r="U179" s="284"/>
      <c r="V179" s="284"/>
      <c r="W179" s="284"/>
      <c r="X179" s="284"/>
      <c r="Y179" s="284"/>
      <c r="Z179" s="284"/>
      <c r="AA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354"/>
      <c r="AX179" s="354"/>
      <c r="AY179" s="354"/>
    </row>
    <row r="180" spans="1:51" ht="12.75">
      <c r="A180" s="354"/>
      <c r="B180" s="658"/>
      <c r="C180" s="284"/>
      <c r="D180" s="284"/>
      <c r="E180" s="284"/>
      <c r="F180" s="284"/>
      <c r="G180" s="393"/>
      <c r="H180" s="284"/>
      <c r="I180" s="284"/>
      <c r="J180" s="284"/>
      <c r="K180" s="284"/>
      <c r="L180" s="327"/>
      <c r="M180" s="327"/>
      <c r="N180" s="284"/>
      <c r="O180" s="284"/>
      <c r="P180" s="284"/>
      <c r="Q180" s="284"/>
      <c r="R180" s="284"/>
      <c r="S180" s="284"/>
      <c r="T180" s="284"/>
      <c r="U180" s="284"/>
      <c r="V180" s="284"/>
      <c r="W180" s="284"/>
      <c r="X180" s="284"/>
      <c r="Y180" s="284"/>
      <c r="Z180" s="284"/>
      <c r="AA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354"/>
      <c r="AX180" s="354"/>
      <c r="AY180" s="354"/>
    </row>
    <row r="181" spans="1:51" ht="12.75">
      <c r="A181" s="354"/>
      <c r="B181" s="658"/>
      <c r="C181" s="284"/>
      <c r="D181" s="284"/>
      <c r="E181" s="284"/>
      <c r="F181" s="284"/>
      <c r="G181" s="393"/>
      <c r="H181" s="284"/>
      <c r="I181" s="284"/>
      <c r="J181" s="284"/>
      <c r="K181" s="284"/>
      <c r="L181" s="327"/>
      <c r="M181" s="327"/>
      <c r="N181" s="284"/>
      <c r="O181" s="284"/>
      <c r="P181" s="284"/>
      <c r="Q181" s="284"/>
      <c r="R181" s="284"/>
      <c r="S181" s="284"/>
      <c r="T181" s="284"/>
      <c r="U181" s="284"/>
      <c r="V181" s="284"/>
      <c r="W181" s="284"/>
      <c r="X181" s="284"/>
      <c r="Y181" s="284"/>
      <c r="Z181" s="284"/>
      <c r="AA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c r="AW181" s="354"/>
      <c r="AX181" s="354"/>
      <c r="AY181" s="354"/>
    </row>
    <row r="182" spans="1:51" ht="12.75">
      <c r="A182" s="354"/>
      <c r="B182" s="658"/>
      <c r="C182" s="284"/>
      <c r="D182" s="284"/>
      <c r="E182" s="284"/>
      <c r="F182" s="284"/>
      <c r="G182" s="393"/>
      <c r="H182" s="284"/>
      <c r="I182" s="284"/>
      <c r="J182" s="284"/>
      <c r="K182" s="284"/>
      <c r="L182" s="327"/>
      <c r="M182" s="327"/>
      <c r="N182" s="284"/>
      <c r="O182" s="284"/>
      <c r="P182" s="284"/>
      <c r="Q182" s="284"/>
      <c r="R182" s="284"/>
      <c r="S182" s="284"/>
      <c r="T182" s="284"/>
      <c r="U182" s="284"/>
      <c r="V182" s="284"/>
      <c r="W182" s="284"/>
      <c r="X182" s="284"/>
      <c r="Y182" s="284"/>
      <c r="Z182" s="284"/>
      <c r="AA182" s="284"/>
      <c r="AC182" s="284"/>
      <c r="AD182" s="284"/>
      <c r="AE182" s="284"/>
      <c r="AF182" s="284"/>
      <c r="AG182" s="284"/>
      <c r="AH182" s="284"/>
      <c r="AI182" s="284"/>
      <c r="AJ182" s="284"/>
      <c r="AK182" s="284"/>
      <c r="AL182" s="284"/>
      <c r="AM182" s="284"/>
      <c r="AN182" s="284"/>
      <c r="AO182" s="284"/>
      <c r="AP182" s="284"/>
      <c r="AQ182" s="284"/>
      <c r="AR182" s="284"/>
      <c r="AS182" s="284"/>
      <c r="AT182" s="284"/>
      <c r="AU182" s="284"/>
      <c r="AV182" s="284"/>
      <c r="AW182" s="354"/>
      <c r="AX182" s="354"/>
      <c r="AY182" s="354"/>
    </row>
    <row r="183" spans="1:51" ht="12.75">
      <c r="A183" s="354"/>
      <c r="B183" s="658"/>
      <c r="C183" s="284"/>
      <c r="D183" s="284"/>
      <c r="E183" s="284"/>
      <c r="F183" s="284"/>
      <c r="G183" s="393"/>
      <c r="H183" s="284"/>
      <c r="I183" s="284"/>
      <c r="J183" s="284"/>
      <c r="K183" s="284"/>
      <c r="L183" s="327"/>
      <c r="M183" s="327"/>
      <c r="N183" s="284"/>
      <c r="O183" s="284"/>
      <c r="P183" s="284"/>
      <c r="Q183" s="284"/>
      <c r="R183" s="284"/>
      <c r="S183" s="284"/>
      <c r="T183" s="284"/>
      <c r="U183" s="284"/>
      <c r="V183" s="284"/>
      <c r="W183" s="284"/>
      <c r="X183" s="284"/>
      <c r="Y183" s="284"/>
      <c r="Z183" s="284"/>
      <c r="AA183" s="284"/>
      <c r="AC183" s="284"/>
      <c r="AD183" s="284"/>
      <c r="AE183" s="284"/>
      <c r="AF183" s="284"/>
      <c r="AG183" s="284"/>
      <c r="AH183" s="284"/>
      <c r="AI183" s="284"/>
      <c r="AJ183" s="284"/>
      <c r="AK183" s="284"/>
      <c r="AL183" s="284"/>
      <c r="AM183" s="284"/>
      <c r="AN183" s="284"/>
      <c r="AO183" s="284"/>
      <c r="AP183" s="284"/>
      <c r="AQ183" s="284"/>
      <c r="AR183" s="284"/>
      <c r="AS183" s="284"/>
      <c r="AT183" s="284"/>
      <c r="AU183" s="284"/>
      <c r="AV183" s="284"/>
      <c r="AW183" s="354"/>
      <c r="AX183" s="354"/>
      <c r="AY183" s="354"/>
    </row>
    <row r="184" spans="1:51" ht="12.75">
      <c r="A184" s="354"/>
      <c r="B184" s="658"/>
      <c r="C184" s="284"/>
      <c r="D184" s="284"/>
      <c r="E184" s="284"/>
      <c r="F184" s="284"/>
      <c r="G184" s="393"/>
      <c r="H184" s="284"/>
      <c r="I184" s="284"/>
      <c r="J184" s="284"/>
      <c r="K184" s="284"/>
      <c r="L184" s="327"/>
      <c r="M184" s="327"/>
      <c r="N184" s="284"/>
      <c r="O184" s="284"/>
      <c r="P184" s="284"/>
      <c r="Q184" s="284"/>
      <c r="R184" s="284"/>
      <c r="S184" s="284"/>
      <c r="T184" s="284"/>
      <c r="U184" s="284"/>
      <c r="V184" s="284"/>
      <c r="W184" s="284"/>
      <c r="X184" s="284"/>
      <c r="Y184" s="284"/>
      <c r="Z184" s="284"/>
      <c r="AA184" s="284"/>
      <c r="AC184" s="284"/>
      <c r="AD184" s="284"/>
      <c r="AE184" s="284"/>
      <c r="AF184" s="284"/>
      <c r="AG184" s="284"/>
      <c r="AH184" s="284"/>
      <c r="AI184" s="284"/>
      <c r="AJ184" s="284"/>
      <c r="AK184" s="284"/>
      <c r="AL184" s="284"/>
      <c r="AM184" s="284"/>
      <c r="AN184" s="284"/>
      <c r="AO184" s="284"/>
      <c r="AP184" s="284"/>
      <c r="AQ184" s="284"/>
      <c r="AR184" s="284"/>
      <c r="AS184" s="284"/>
      <c r="AT184" s="284"/>
      <c r="AU184" s="284"/>
      <c r="AV184" s="284"/>
      <c r="AW184" s="354"/>
      <c r="AX184" s="354"/>
      <c r="AY184" s="354"/>
    </row>
    <row r="185" spans="1:51" ht="12.75">
      <c r="A185" s="354"/>
      <c r="B185" s="658"/>
      <c r="C185" s="284"/>
      <c r="D185" s="284"/>
      <c r="E185" s="284"/>
      <c r="F185" s="284"/>
      <c r="G185" s="393"/>
      <c r="H185" s="284"/>
      <c r="I185" s="284"/>
      <c r="J185" s="284"/>
      <c r="K185" s="284"/>
      <c r="L185" s="327"/>
      <c r="M185" s="327"/>
      <c r="N185" s="284"/>
      <c r="O185" s="284"/>
      <c r="P185" s="284"/>
      <c r="Q185" s="284"/>
      <c r="R185" s="284"/>
      <c r="S185" s="284"/>
      <c r="T185" s="284"/>
      <c r="U185" s="284"/>
      <c r="V185" s="284"/>
      <c r="W185" s="284"/>
      <c r="X185" s="284"/>
      <c r="Y185" s="284"/>
      <c r="Z185" s="284"/>
      <c r="AA185" s="284"/>
      <c r="AC185" s="284"/>
      <c r="AD185" s="284"/>
      <c r="AE185" s="284"/>
      <c r="AF185" s="284"/>
      <c r="AG185" s="284"/>
      <c r="AH185" s="284"/>
      <c r="AI185" s="284"/>
      <c r="AJ185" s="284"/>
      <c r="AK185" s="284"/>
      <c r="AL185" s="284"/>
      <c r="AM185" s="284"/>
      <c r="AN185" s="284"/>
      <c r="AO185" s="284"/>
      <c r="AP185" s="284"/>
      <c r="AQ185" s="284"/>
      <c r="AR185" s="284"/>
      <c r="AS185" s="284"/>
      <c r="AT185" s="284"/>
      <c r="AU185" s="284"/>
      <c r="AV185" s="284"/>
      <c r="AW185" s="354"/>
      <c r="AX185" s="354"/>
      <c r="AY185" s="354"/>
    </row>
    <row r="186" spans="1:51" ht="12.75">
      <c r="A186" s="354"/>
      <c r="B186" s="658"/>
      <c r="C186" s="284"/>
      <c r="D186" s="284"/>
      <c r="E186" s="284"/>
      <c r="F186" s="284"/>
      <c r="G186" s="393"/>
      <c r="H186" s="284"/>
      <c r="I186" s="284"/>
      <c r="J186" s="284"/>
      <c r="K186" s="284"/>
      <c r="L186" s="327"/>
      <c r="M186" s="327"/>
      <c r="N186" s="284"/>
      <c r="O186" s="284"/>
      <c r="P186" s="284"/>
      <c r="Q186" s="284"/>
      <c r="R186" s="284"/>
      <c r="S186" s="284"/>
      <c r="T186" s="284"/>
      <c r="U186" s="284"/>
      <c r="V186" s="284"/>
      <c r="W186" s="284"/>
      <c r="X186" s="284"/>
      <c r="Y186" s="284"/>
      <c r="Z186" s="284"/>
      <c r="AA186" s="284"/>
      <c r="AC186" s="284"/>
      <c r="AD186" s="284"/>
      <c r="AE186" s="284"/>
      <c r="AF186" s="284"/>
      <c r="AG186" s="284"/>
      <c r="AH186" s="284"/>
      <c r="AI186" s="284"/>
      <c r="AJ186" s="284"/>
      <c r="AK186" s="284"/>
      <c r="AL186" s="284"/>
      <c r="AM186" s="284"/>
      <c r="AN186" s="284"/>
      <c r="AO186" s="284"/>
      <c r="AP186" s="284"/>
      <c r="AQ186" s="284"/>
      <c r="AR186" s="284"/>
      <c r="AS186" s="284"/>
      <c r="AT186" s="284"/>
      <c r="AU186" s="284"/>
      <c r="AV186" s="284"/>
      <c r="AW186" s="354"/>
      <c r="AX186" s="354"/>
      <c r="AY186" s="354"/>
    </row>
    <row r="187" spans="1:51" ht="12.75">
      <c r="A187" s="354"/>
      <c r="B187" s="658"/>
      <c r="C187" s="284"/>
      <c r="D187" s="284"/>
      <c r="E187" s="284"/>
      <c r="F187" s="284"/>
      <c r="G187" s="393"/>
      <c r="H187" s="284"/>
      <c r="I187" s="284"/>
      <c r="J187" s="284"/>
      <c r="K187" s="284"/>
      <c r="L187" s="327"/>
      <c r="M187" s="327"/>
      <c r="N187" s="284"/>
      <c r="O187" s="284"/>
      <c r="P187" s="284"/>
      <c r="Q187" s="284"/>
      <c r="R187" s="284"/>
      <c r="S187" s="284"/>
      <c r="T187" s="284"/>
      <c r="U187" s="284"/>
      <c r="V187" s="284"/>
      <c r="W187" s="284"/>
      <c r="X187" s="284"/>
      <c r="Y187" s="284"/>
      <c r="Z187" s="284"/>
      <c r="AA187" s="284"/>
      <c r="AC187" s="284"/>
      <c r="AD187" s="284"/>
      <c r="AE187" s="284"/>
      <c r="AF187" s="284"/>
      <c r="AG187" s="284"/>
      <c r="AH187" s="284"/>
      <c r="AI187" s="284"/>
      <c r="AJ187" s="284"/>
      <c r="AK187" s="284"/>
      <c r="AL187" s="284"/>
      <c r="AM187" s="284"/>
      <c r="AN187" s="284"/>
      <c r="AO187" s="284"/>
      <c r="AP187" s="284"/>
      <c r="AQ187" s="284"/>
      <c r="AR187" s="284"/>
      <c r="AS187" s="284"/>
      <c r="AT187" s="284"/>
      <c r="AU187" s="284"/>
      <c r="AV187" s="284"/>
      <c r="AW187" s="354"/>
      <c r="AX187" s="354"/>
      <c r="AY187" s="354"/>
    </row>
    <row r="188" spans="1:51" ht="12.75">
      <c r="A188" s="354"/>
      <c r="B188" s="658"/>
      <c r="C188" s="284"/>
      <c r="D188" s="284"/>
      <c r="E188" s="284"/>
      <c r="F188" s="284"/>
      <c r="G188" s="393"/>
      <c r="H188" s="284"/>
      <c r="I188" s="284"/>
      <c r="J188" s="284"/>
      <c r="K188" s="284"/>
      <c r="L188" s="327"/>
      <c r="M188" s="327"/>
      <c r="N188" s="284"/>
      <c r="O188" s="284"/>
      <c r="P188" s="284"/>
      <c r="Q188" s="284"/>
      <c r="R188" s="284"/>
      <c r="S188" s="284"/>
      <c r="T188" s="284"/>
      <c r="U188" s="284"/>
      <c r="V188" s="284"/>
      <c r="W188" s="284"/>
      <c r="X188" s="284"/>
      <c r="Y188" s="284"/>
      <c r="Z188" s="284"/>
      <c r="AA188" s="284"/>
      <c r="AC188" s="284"/>
      <c r="AD188" s="284"/>
      <c r="AE188" s="284"/>
      <c r="AF188" s="284"/>
      <c r="AG188" s="284"/>
      <c r="AH188" s="284"/>
      <c r="AI188" s="284"/>
      <c r="AJ188" s="284"/>
      <c r="AK188" s="284"/>
      <c r="AL188" s="284"/>
      <c r="AM188" s="284"/>
      <c r="AN188" s="284"/>
      <c r="AO188" s="284"/>
      <c r="AP188" s="284"/>
      <c r="AQ188" s="284"/>
      <c r="AR188" s="284"/>
      <c r="AS188" s="284"/>
      <c r="AT188" s="284"/>
      <c r="AU188" s="284"/>
      <c r="AV188" s="284"/>
      <c r="AW188" s="354"/>
      <c r="AX188" s="354"/>
      <c r="AY188" s="354"/>
    </row>
    <row r="189" spans="1:51" ht="12.75">
      <c r="A189" s="354"/>
      <c r="B189" s="658"/>
      <c r="C189" s="284"/>
      <c r="D189" s="284"/>
      <c r="E189" s="284"/>
      <c r="F189" s="284"/>
      <c r="G189" s="393"/>
      <c r="H189" s="284"/>
      <c r="I189" s="284"/>
      <c r="J189" s="284"/>
      <c r="K189" s="284"/>
      <c r="L189" s="327"/>
      <c r="M189" s="327"/>
      <c r="N189" s="284"/>
      <c r="O189" s="284"/>
      <c r="P189" s="284"/>
      <c r="Q189" s="284"/>
      <c r="R189" s="284"/>
      <c r="S189" s="284"/>
      <c r="T189" s="284"/>
      <c r="U189" s="284"/>
      <c r="V189" s="284"/>
      <c r="W189" s="284"/>
      <c r="X189" s="284"/>
      <c r="Y189" s="284"/>
      <c r="Z189" s="284"/>
      <c r="AA189" s="284"/>
      <c r="AC189" s="284"/>
      <c r="AD189" s="284"/>
      <c r="AE189" s="284"/>
      <c r="AF189" s="284"/>
      <c r="AG189" s="284"/>
      <c r="AH189" s="284"/>
      <c r="AI189" s="284"/>
      <c r="AJ189" s="284"/>
      <c r="AK189" s="284"/>
      <c r="AL189" s="284"/>
      <c r="AM189" s="284"/>
      <c r="AN189" s="284"/>
      <c r="AO189" s="284"/>
      <c r="AP189" s="284"/>
      <c r="AQ189" s="284"/>
      <c r="AR189" s="284"/>
      <c r="AS189" s="284"/>
      <c r="AT189" s="284"/>
      <c r="AU189" s="284"/>
      <c r="AV189" s="284"/>
      <c r="AW189" s="354"/>
      <c r="AX189" s="354"/>
      <c r="AY189" s="354"/>
    </row>
    <row r="190" spans="1:51" ht="12.75">
      <c r="A190" s="354"/>
      <c r="B190" s="658"/>
      <c r="C190" s="284"/>
      <c r="D190" s="284"/>
      <c r="E190" s="284"/>
      <c r="F190" s="284"/>
      <c r="G190" s="393"/>
      <c r="H190" s="284"/>
      <c r="I190" s="284"/>
      <c r="J190" s="284"/>
      <c r="K190" s="284"/>
      <c r="L190" s="327"/>
      <c r="M190" s="327"/>
      <c r="N190" s="284"/>
      <c r="O190" s="284"/>
      <c r="P190" s="284"/>
      <c r="Q190" s="284"/>
      <c r="R190" s="284"/>
      <c r="S190" s="284"/>
      <c r="T190" s="284"/>
      <c r="U190" s="284"/>
      <c r="V190" s="284"/>
      <c r="W190" s="284"/>
      <c r="X190" s="284"/>
      <c r="Y190" s="284"/>
      <c r="Z190" s="284"/>
      <c r="AA190" s="284"/>
      <c r="AC190" s="284"/>
      <c r="AD190" s="284"/>
      <c r="AE190" s="284"/>
      <c r="AF190" s="284"/>
      <c r="AG190" s="284"/>
      <c r="AH190" s="284"/>
      <c r="AI190" s="284"/>
      <c r="AJ190" s="284"/>
      <c r="AK190" s="284"/>
      <c r="AL190" s="284"/>
      <c r="AM190" s="284"/>
      <c r="AN190" s="284"/>
      <c r="AO190" s="284"/>
      <c r="AP190" s="284"/>
      <c r="AQ190" s="284"/>
      <c r="AR190" s="284"/>
      <c r="AS190" s="284"/>
      <c r="AT190" s="284"/>
      <c r="AU190" s="284"/>
      <c r="AV190" s="284"/>
      <c r="AW190" s="354"/>
      <c r="AX190" s="354"/>
      <c r="AY190" s="354"/>
    </row>
    <row r="191" spans="1:51" ht="12.75">
      <c r="A191" s="354"/>
      <c r="B191" s="658"/>
      <c r="C191" s="284"/>
      <c r="D191" s="284"/>
      <c r="E191" s="284"/>
      <c r="F191" s="284"/>
      <c r="G191" s="393"/>
      <c r="H191" s="284"/>
      <c r="I191" s="284"/>
      <c r="J191" s="284"/>
      <c r="K191" s="284"/>
      <c r="L191" s="327"/>
      <c r="M191" s="327"/>
      <c r="N191" s="284"/>
      <c r="O191" s="284"/>
      <c r="P191" s="284"/>
      <c r="Q191" s="284"/>
      <c r="R191" s="284"/>
      <c r="S191" s="284"/>
      <c r="T191" s="284"/>
      <c r="U191" s="284"/>
      <c r="V191" s="284"/>
      <c r="W191" s="284"/>
      <c r="X191" s="284"/>
      <c r="Y191" s="284"/>
      <c r="Z191" s="284"/>
      <c r="AA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354"/>
      <c r="AX191" s="354"/>
      <c r="AY191" s="354"/>
    </row>
    <row r="192" spans="1:51" ht="12.75">
      <c r="A192" s="354"/>
      <c r="B192" s="658"/>
      <c r="C192" s="284"/>
      <c r="D192" s="284"/>
      <c r="E192" s="284"/>
      <c r="F192" s="284"/>
      <c r="G192" s="393"/>
      <c r="H192" s="284"/>
      <c r="I192" s="284"/>
      <c r="J192" s="284"/>
      <c r="K192" s="284"/>
      <c r="L192" s="327"/>
      <c r="M192" s="327"/>
      <c r="N192" s="284"/>
      <c r="O192" s="284"/>
      <c r="P192" s="284"/>
      <c r="Q192" s="284"/>
      <c r="R192" s="284"/>
      <c r="S192" s="284"/>
      <c r="T192" s="284"/>
      <c r="U192" s="284"/>
      <c r="V192" s="284"/>
      <c r="W192" s="284"/>
      <c r="X192" s="284"/>
      <c r="Y192" s="284"/>
      <c r="Z192" s="284"/>
      <c r="AA192" s="284"/>
      <c r="AC192" s="284"/>
      <c r="AD192" s="284"/>
      <c r="AE192" s="284"/>
      <c r="AF192" s="284"/>
      <c r="AG192" s="284"/>
      <c r="AH192" s="284"/>
      <c r="AI192" s="284"/>
      <c r="AJ192" s="284"/>
      <c r="AK192" s="284"/>
      <c r="AL192" s="284"/>
      <c r="AM192" s="284"/>
      <c r="AN192" s="284"/>
      <c r="AO192" s="284"/>
      <c r="AP192" s="284"/>
      <c r="AQ192" s="284"/>
      <c r="AR192" s="284"/>
      <c r="AS192" s="284"/>
      <c r="AT192" s="284"/>
      <c r="AU192" s="284"/>
      <c r="AV192" s="284"/>
      <c r="AW192" s="354"/>
      <c r="AX192" s="354"/>
      <c r="AY192" s="354"/>
    </row>
    <row r="193" spans="1:51" ht="12.75">
      <c r="A193" s="354"/>
      <c r="B193" s="658"/>
      <c r="C193" s="284"/>
      <c r="D193" s="284"/>
      <c r="E193" s="284"/>
      <c r="F193" s="284"/>
      <c r="G193" s="393"/>
      <c r="H193" s="284"/>
      <c r="I193" s="284"/>
      <c r="J193" s="284"/>
      <c r="K193" s="284"/>
      <c r="L193" s="327"/>
      <c r="M193" s="327"/>
      <c r="N193" s="284"/>
      <c r="O193" s="284"/>
      <c r="P193" s="284"/>
      <c r="Q193" s="284"/>
      <c r="R193" s="284"/>
      <c r="S193" s="284"/>
      <c r="T193" s="284"/>
      <c r="U193" s="284"/>
      <c r="V193" s="284"/>
      <c r="W193" s="284"/>
      <c r="X193" s="284"/>
      <c r="Y193" s="284"/>
      <c r="Z193" s="284"/>
      <c r="AA193" s="284"/>
      <c r="AC193" s="284"/>
      <c r="AD193" s="284"/>
      <c r="AE193" s="284"/>
      <c r="AF193" s="284"/>
      <c r="AG193" s="284"/>
      <c r="AH193" s="284"/>
      <c r="AI193" s="284"/>
      <c r="AJ193" s="284"/>
      <c r="AK193" s="284"/>
      <c r="AL193" s="284"/>
      <c r="AM193" s="284"/>
      <c r="AN193" s="284"/>
      <c r="AO193" s="284"/>
      <c r="AP193" s="284"/>
      <c r="AQ193" s="284"/>
      <c r="AR193" s="284"/>
      <c r="AS193" s="284"/>
      <c r="AT193" s="284"/>
      <c r="AU193" s="284"/>
      <c r="AV193" s="284"/>
      <c r="AW193" s="354"/>
      <c r="AX193" s="354"/>
      <c r="AY193" s="354"/>
    </row>
    <row r="194" spans="1:51" ht="12.75">
      <c r="A194" s="354"/>
      <c r="B194" s="658"/>
      <c r="C194" s="284"/>
      <c r="D194" s="284"/>
      <c r="E194" s="284"/>
      <c r="F194" s="284"/>
      <c r="G194" s="393"/>
      <c r="H194" s="284"/>
      <c r="I194" s="284"/>
      <c r="J194" s="284"/>
      <c r="K194" s="284"/>
      <c r="L194" s="327"/>
      <c r="M194" s="327"/>
      <c r="N194" s="284"/>
      <c r="O194" s="284"/>
      <c r="P194" s="284"/>
      <c r="Q194" s="284"/>
      <c r="R194" s="284"/>
      <c r="S194" s="284"/>
      <c r="T194" s="284"/>
      <c r="U194" s="284"/>
      <c r="V194" s="284"/>
      <c r="W194" s="284"/>
      <c r="X194" s="284"/>
      <c r="Y194" s="284"/>
      <c r="Z194" s="284"/>
      <c r="AA194" s="284"/>
      <c r="AC194" s="284"/>
      <c r="AD194" s="284"/>
      <c r="AE194" s="284"/>
      <c r="AF194" s="284"/>
      <c r="AG194" s="284"/>
      <c r="AH194" s="284"/>
      <c r="AI194" s="284"/>
      <c r="AJ194" s="284"/>
      <c r="AK194" s="284"/>
      <c r="AL194" s="284"/>
      <c r="AM194" s="284"/>
      <c r="AN194" s="284"/>
      <c r="AO194" s="284"/>
      <c r="AP194" s="284"/>
      <c r="AQ194" s="284"/>
      <c r="AR194" s="284"/>
      <c r="AS194" s="284"/>
      <c r="AT194" s="284"/>
      <c r="AU194" s="284"/>
      <c r="AV194" s="284"/>
      <c r="AW194" s="354"/>
      <c r="AX194" s="354"/>
      <c r="AY194" s="354"/>
    </row>
    <row r="195" spans="1:51" ht="12.75">
      <c r="A195" s="354"/>
      <c r="B195" s="658"/>
      <c r="C195" s="284"/>
      <c r="D195" s="284"/>
      <c r="E195" s="284"/>
      <c r="F195" s="284"/>
      <c r="G195" s="393"/>
      <c r="H195" s="284"/>
      <c r="I195" s="284"/>
      <c r="J195" s="284"/>
      <c r="K195" s="284"/>
      <c r="L195" s="327"/>
      <c r="M195" s="327"/>
      <c r="N195" s="284"/>
      <c r="O195" s="284"/>
      <c r="P195" s="284"/>
      <c r="Q195" s="284"/>
      <c r="R195" s="284"/>
      <c r="S195" s="284"/>
      <c r="T195" s="284"/>
      <c r="U195" s="284"/>
      <c r="V195" s="284"/>
      <c r="W195" s="284"/>
      <c r="X195" s="284"/>
      <c r="Y195" s="284"/>
      <c r="Z195" s="284"/>
      <c r="AA195" s="284"/>
      <c r="AC195" s="284"/>
      <c r="AD195" s="284"/>
      <c r="AE195" s="284"/>
      <c r="AF195" s="284"/>
      <c r="AG195" s="284"/>
      <c r="AH195" s="284"/>
      <c r="AI195" s="284"/>
      <c r="AJ195" s="284"/>
      <c r="AK195" s="284"/>
      <c r="AL195" s="284"/>
      <c r="AM195" s="284"/>
      <c r="AN195" s="284"/>
      <c r="AO195" s="284"/>
      <c r="AP195" s="284"/>
      <c r="AQ195" s="284"/>
      <c r="AR195" s="284"/>
      <c r="AS195" s="284"/>
      <c r="AT195" s="284"/>
      <c r="AU195" s="284"/>
      <c r="AV195" s="284"/>
      <c r="AW195" s="354"/>
      <c r="AX195" s="354"/>
      <c r="AY195" s="354"/>
    </row>
    <row r="196" spans="1:51" ht="12.75">
      <c r="A196" s="354"/>
      <c r="B196" s="658"/>
      <c r="C196" s="284"/>
      <c r="D196" s="284"/>
      <c r="E196" s="284"/>
      <c r="F196" s="284"/>
      <c r="G196" s="393"/>
      <c r="H196" s="284"/>
      <c r="I196" s="284"/>
      <c r="J196" s="284"/>
      <c r="K196" s="284"/>
      <c r="L196" s="327"/>
      <c r="M196" s="327"/>
      <c r="N196" s="284"/>
      <c r="O196" s="284"/>
      <c r="P196" s="284"/>
      <c r="Q196" s="284"/>
      <c r="R196" s="284"/>
      <c r="S196" s="284"/>
      <c r="T196" s="284"/>
      <c r="U196" s="284"/>
      <c r="V196" s="284"/>
      <c r="W196" s="284"/>
      <c r="X196" s="284"/>
      <c r="Y196" s="284"/>
      <c r="Z196" s="284"/>
      <c r="AA196" s="284"/>
      <c r="AC196" s="284"/>
      <c r="AD196" s="284"/>
      <c r="AE196" s="284"/>
      <c r="AF196" s="284"/>
      <c r="AG196" s="284"/>
      <c r="AH196" s="284"/>
      <c r="AI196" s="284"/>
      <c r="AJ196" s="284"/>
      <c r="AK196" s="284"/>
      <c r="AL196" s="284"/>
      <c r="AM196" s="284"/>
      <c r="AN196" s="284"/>
      <c r="AO196" s="284"/>
      <c r="AP196" s="284"/>
      <c r="AQ196" s="284"/>
      <c r="AR196" s="284"/>
      <c r="AS196" s="284"/>
      <c r="AT196" s="284"/>
      <c r="AU196" s="284"/>
      <c r="AV196" s="284"/>
      <c r="AW196" s="354"/>
      <c r="AX196" s="354"/>
      <c r="AY196" s="354"/>
    </row>
    <row r="197" spans="1:51" ht="12.75">
      <c r="A197" s="354"/>
      <c r="B197" s="658"/>
      <c r="C197" s="284"/>
      <c r="D197" s="284"/>
      <c r="E197" s="284"/>
      <c r="F197" s="284"/>
      <c r="G197" s="393"/>
      <c r="H197" s="284"/>
      <c r="I197" s="284"/>
      <c r="J197" s="284"/>
      <c r="K197" s="284"/>
      <c r="L197" s="327"/>
      <c r="M197" s="327"/>
      <c r="N197" s="284"/>
      <c r="O197" s="284"/>
      <c r="P197" s="284"/>
      <c r="Q197" s="284"/>
      <c r="R197" s="284"/>
      <c r="S197" s="284"/>
      <c r="T197" s="284"/>
      <c r="U197" s="284"/>
      <c r="V197" s="284"/>
      <c r="W197" s="284"/>
      <c r="X197" s="284"/>
      <c r="Y197" s="284"/>
      <c r="Z197" s="284"/>
      <c r="AA197" s="284"/>
      <c r="AC197" s="284"/>
      <c r="AD197" s="284"/>
      <c r="AE197" s="284"/>
      <c r="AF197" s="284"/>
      <c r="AG197" s="284"/>
      <c r="AH197" s="284"/>
      <c r="AI197" s="284"/>
      <c r="AJ197" s="284"/>
      <c r="AK197" s="284"/>
      <c r="AL197" s="284"/>
      <c r="AM197" s="284"/>
      <c r="AN197" s="284"/>
      <c r="AO197" s="284"/>
      <c r="AP197" s="284"/>
      <c r="AQ197" s="284"/>
      <c r="AR197" s="284"/>
      <c r="AS197" s="284"/>
      <c r="AT197" s="284"/>
      <c r="AU197" s="284"/>
      <c r="AV197" s="284"/>
      <c r="AW197" s="354"/>
      <c r="AX197" s="354"/>
      <c r="AY197" s="354"/>
    </row>
    <row r="198" spans="1:51" ht="12.75">
      <c r="A198" s="354"/>
      <c r="B198" s="658"/>
      <c r="C198" s="284"/>
      <c r="D198" s="284"/>
      <c r="E198" s="284"/>
      <c r="F198" s="284"/>
      <c r="G198" s="393"/>
      <c r="H198" s="284"/>
      <c r="I198" s="284"/>
      <c r="J198" s="284"/>
      <c r="K198" s="284"/>
      <c r="L198" s="327"/>
      <c r="M198" s="327"/>
      <c r="N198" s="284"/>
      <c r="O198" s="284"/>
      <c r="P198" s="284"/>
      <c r="Q198" s="284"/>
      <c r="R198" s="284"/>
      <c r="S198" s="284"/>
      <c r="T198" s="284"/>
      <c r="U198" s="284"/>
      <c r="V198" s="284"/>
      <c r="W198" s="284"/>
      <c r="X198" s="284"/>
      <c r="Y198" s="284"/>
      <c r="Z198" s="284"/>
      <c r="AA198" s="284"/>
      <c r="AC198" s="284"/>
      <c r="AD198" s="284"/>
      <c r="AE198" s="284"/>
      <c r="AF198" s="284"/>
      <c r="AG198" s="284"/>
      <c r="AH198" s="284"/>
      <c r="AI198" s="284"/>
      <c r="AJ198" s="284"/>
      <c r="AK198" s="284"/>
      <c r="AL198" s="284"/>
      <c r="AM198" s="284"/>
      <c r="AN198" s="284"/>
      <c r="AO198" s="284"/>
      <c r="AP198" s="284"/>
      <c r="AQ198" s="284"/>
      <c r="AR198" s="284"/>
      <c r="AS198" s="284"/>
      <c r="AT198" s="284"/>
      <c r="AU198" s="284"/>
      <c r="AV198" s="284"/>
      <c r="AW198" s="354"/>
      <c r="AX198" s="354"/>
      <c r="AY198" s="354"/>
    </row>
    <row r="199" spans="1:51" ht="12.75">
      <c r="A199" s="354"/>
      <c r="B199" s="658"/>
      <c r="C199" s="284"/>
      <c r="D199" s="284"/>
      <c r="E199" s="284"/>
      <c r="F199" s="284"/>
      <c r="G199" s="393"/>
      <c r="H199" s="284"/>
      <c r="I199" s="284"/>
      <c r="J199" s="284"/>
      <c r="K199" s="284"/>
      <c r="L199" s="327"/>
      <c r="M199" s="327"/>
      <c r="N199" s="284"/>
      <c r="O199" s="284"/>
      <c r="P199" s="284"/>
      <c r="Q199" s="284"/>
      <c r="R199" s="284"/>
      <c r="S199" s="284"/>
      <c r="T199" s="284"/>
      <c r="U199" s="284"/>
      <c r="V199" s="284"/>
      <c r="W199" s="284"/>
      <c r="X199" s="284"/>
      <c r="Y199" s="284"/>
      <c r="Z199" s="284"/>
      <c r="AA199" s="284"/>
      <c r="AC199" s="284"/>
      <c r="AD199" s="284"/>
      <c r="AE199" s="284"/>
      <c r="AF199" s="284"/>
      <c r="AG199" s="284"/>
      <c r="AH199" s="284"/>
      <c r="AI199" s="284"/>
      <c r="AJ199" s="284"/>
      <c r="AK199" s="284"/>
      <c r="AL199" s="284"/>
      <c r="AM199" s="284"/>
      <c r="AN199" s="284"/>
      <c r="AO199" s="284"/>
      <c r="AP199" s="284"/>
      <c r="AQ199" s="284"/>
      <c r="AR199" s="284"/>
      <c r="AS199" s="284"/>
      <c r="AT199" s="284"/>
      <c r="AU199" s="284"/>
      <c r="AV199" s="284"/>
      <c r="AW199" s="354"/>
      <c r="AX199" s="354"/>
      <c r="AY199" s="354"/>
    </row>
    <row r="200" spans="1:51" ht="12.75">
      <c r="A200" s="354"/>
      <c r="B200" s="658"/>
      <c r="C200" s="284"/>
      <c r="D200" s="284"/>
      <c r="E200" s="284"/>
      <c r="F200" s="284"/>
      <c r="G200" s="393"/>
      <c r="H200" s="284"/>
      <c r="I200" s="284"/>
      <c r="J200" s="284"/>
      <c r="K200" s="284"/>
      <c r="L200" s="327"/>
      <c r="M200" s="327"/>
      <c r="N200" s="284"/>
      <c r="O200" s="284"/>
      <c r="P200" s="284"/>
      <c r="Q200" s="284"/>
      <c r="R200" s="284"/>
      <c r="S200" s="284"/>
      <c r="T200" s="284"/>
      <c r="U200" s="284"/>
      <c r="V200" s="284"/>
      <c r="W200" s="284"/>
      <c r="X200" s="284"/>
      <c r="Y200" s="284"/>
      <c r="Z200" s="284"/>
      <c r="AA200" s="284"/>
      <c r="AC200" s="284"/>
      <c r="AD200" s="284"/>
      <c r="AE200" s="284"/>
      <c r="AF200" s="284"/>
      <c r="AG200" s="284"/>
      <c r="AH200" s="284"/>
      <c r="AI200" s="284"/>
      <c r="AJ200" s="284"/>
      <c r="AK200" s="284"/>
      <c r="AL200" s="284"/>
      <c r="AM200" s="284"/>
      <c r="AN200" s="284"/>
      <c r="AO200" s="284"/>
      <c r="AP200" s="284"/>
      <c r="AQ200" s="284"/>
      <c r="AR200" s="284"/>
      <c r="AS200" s="284"/>
      <c r="AT200" s="284"/>
      <c r="AU200" s="284"/>
      <c r="AV200" s="284"/>
      <c r="AW200" s="354"/>
      <c r="AX200" s="354"/>
      <c r="AY200" s="354"/>
    </row>
    <row r="201" spans="1:51" ht="12.75">
      <c r="A201" s="354"/>
      <c r="B201" s="658"/>
      <c r="C201" s="284"/>
      <c r="D201" s="284"/>
      <c r="E201" s="284"/>
      <c r="F201" s="284"/>
      <c r="G201" s="393"/>
      <c r="H201" s="284"/>
      <c r="I201" s="284"/>
      <c r="J201" s="284"/>
      <c r="K201" s="284"/>
      <c r="L201" s="327"/>
      <c r="M201" s="327"/>
      <c r="N201" s="284"/>
      <c r="O201" s="284"/>
      <c r="P201" s="284"/>
      <c r="Q201" s="284"/>
      <c r="R201" s="284"/>
      <c r="S201" s="284"/>
      <c r="T201" s="284"/>
      <c r="U201" s="284"/>
      <c r="V201" s="284"/>
      <c r="W201" s="284"/>
      <c r="X201" s="284"/>
      <c r="Y201" s="284"/>
      <c r="Z201" s="284"/>
      <c r="AA201" s="284"/>
      <c r="AC201" s="284"/>
      <c r="AD201" s="284"/>
      <c r="AE201" s="284"/>
      <c r="AF201" s="284"/>
      <c r="AG201" s="284"/>
      <c r="AH201" s="284"/>
      <c r="AI201" s="284"/>
      <c r="AJ201" s="284"/>
      <c r="AK201" s="284"/>
      <c r="AL201" s="284"/>
      <c r="AM201" s="284"/>
      <c r="AN201" s="284"/>
      <c r="AO201" s="284"/>
      <c r="AP201" s="284"/>
      <c r="AQ201" s="284"/>
      <c r="AR201" s="284"/>
      <c r="AS201" s="284"/>
      <c r="AT201" s="284"/>
      <c r="AU201" s="284"/>
      <c r="AV201" s="284"/>
      <c r="AW201" s="354"/>
      <c r="AX201" s="354"/>
      <c r="AY201" s="354"/>
    </row>
    <row r="202" spans="1:51" ht="12.75">
      <c r="A202" s="354"/>
      <c r="B202" s="658"/>
      <c r="C202" s="284"/>
      <c r="D202" s="284"/>
      <c r="E202" s="284"/>
      <c r="F202" s="284"/>
      <c r="G202" s="393"/>
      <c r="H202" s="284"/>
      <c r="I202" s="284"/>
      <c r="J202" s="284"/>
      <c r="K202" s="284"/>
      <c r="L202" s="327"/>
      <c r="M202" s="327"/>
      <c r="N202" s="284"/>
      <c r="O202" s="284"/>
      <c r="P202" s="284"/>
      <c r="Q202" s="284"/>
      <c r="R202" s="284"/>
      <c r="S202" s="284"/>
      <c r="T202" s="284"/>
      <c r="U202" s="284"/>
      <c r="V202" s="284"/>
      <c r="W202" s="284"/>
      <c r="X202" s="284"/>
      <c r="Y202" s="284"/>
      <c r="Z202" s="284"/>
      <c r="AA202" s="284"/>
      <c r="AC202" s="284"/>
      <c r="AD202" s="284"/>
      <c r="AE202" s="284"/>
      <c r="AF202" s="284"/>
      <c r="AG202" s="284"/>
      <c r="AH202" s="284"/>
      <c r="AI202" s="284"/>
      <c r="AJ202" s="284"/>
      <c r="AK202" s="284"/>
      <c r="AL202" s="284"/>
      <c r="AM202" s="284"/>
      <c r="AN202" s="284"/>
      <c r="AO202" s="284"/>
      <c r="AP202" s="284"/>
      <c r="AQ202" s="284"/>
      <c r="AR202" s="284"/>
      <c r="AS202" s="284"/>
      <c r="AT202" s="284"/>
      <c r="AU202" s="284"/>
      <c r="AV202" s="284"/>
      <c r="AW202" s="354"/>
      <c r="AX202" s="354"/>
      <c r="AY202" s="354"/>
    </row>
    <row r="203" spans="1:51" ht="12.75">
      <c r="A203" s="354"/>
      <c r="B203" s="658"/>
      <c r="C203" s="284"/>
      <c r="D203" s="284"/>
      <c r="E203" s="284"/>
      <c r="F203" s="284"/>
      <c r="G203" s="393"/>
      <c r="H203" s="284"/>
      <c r="I203" s="284"/>
      <c r="J203" s="284"/>
      <c r="K203" s="284"/>
      <c r="L203" s="327"/>
      <c r="M203" s="327"/>
      <c r="N203" s="284"/>
      <c r="O203" s="284"/>
      <c r="P203" s="284"/>
      <c r="Q203" s="284"/>
      <c r="R203" s="284"/>
      <c r="S203" s="284"/>
      <c r="T203" s="284"/>
      <c r="U203" s="284"/>
      <c r="V203" s="284"/>
      <c r="W203" s="284"/>
      <c r="X203" s="284"/>
      <c r="Y203" s="284"/>
      <c r="Z203" s="284"/>
      <c r="AA203" s="284"/>
      <c r="AC203" s="284"/>
      <c r="AD203" s="284"/>
      <c r="AE203" s="284"/>
      <c r="AF203" s="284"/>
      <c r="AG203" s="284"/>
      <c r="AH203" s="284"/>
      <c r="AI203" s="284"/>
      <c r="AJ203" s="284"/>
      <c r="AK203" s="284"/>
      <c r="AL203" s="284"/>
      <c r="AM203" s="284"/>
      <c r="AN203" s="284"/>
      <c r="AO203" s="284"/>
      <c r="AP203" s="284"/>
      <c r="AQ203" s="284"/>
      <c r="AR203" s="284"/>
      <c r="AS203" s="284"/>
      <c r="AT203" s="284"/>
      <c r="AU203" s="284"/>
      <c r="AV203" s="284"/>
      <c r="AW203" s="354"/>
      <c r="AX203" s="354"/>
      <c r="AY203" s="354"/>
    </row>
    <row r="204" spans="1:51" ht="12.75">
      <c r="A204" s="354"/>
      <c r="B204" s="658"/>
      <c r="C204" s="284"/>
      <c r="D204" s="284"/>
      <c r="E204" s="284"/>
      <c r="F204" s="284"/>
      <c r="G204" s="393"/>
      <c r="H204" s="284"/>
      <c r="I204" s="284"/>
      <c r="J204" s="284"/>
      <c r="K204" s="284"/>
      <c r="L204" s="327"/>
      <c r="M204" s="327"/>
      <c r="N204" s="284"/>
      <c r="O204" s="284"/>
      <c r="P204" s="284"/>
      <c r="Q204" s="284"/>
      <c r="R204" s="284"/>
      <c r="S204" s="284"/>
      <c r="T204" s="284"/>
      <c r="U204" s="284"/>
      <c r="V204" s="284"/>
      <c r="W204" s="284"/>
      <c r="X204" s="284"/>
      <c r="Y204" s="284"/>
      <c r="Z204" s="284"/>
      <c r="AA204" s="284"/>
      <c r="AC204" s="284"/>
      <c r="AD204" s="284"/>
      <c r="AE204" s="284"/>
      <c r="AF204" s="284"/>
      <c r="AG204" s="284"/>
      <c r="AH204" s="284"/>
      <c r="AI204" s="284"/>
      <c r="AJ204" s="284"/>
      <c r="AK204" s="284"/>
      <c r="AL204" s="284"/>
      <c r="AM204" s="284"/>
      <c r="AN204" s="284"/>
      <c r="AO204" s="284"/>
      <c r="AP204" s="284"/>
      <c r="AQ204" s="284"/>
      <c r="AR204" s="284"/>
      <c r="AS204" s="284"/>
      <c r="AT204" s="284"/>
      <c r="AU204" s="284"/>
      <c r="AV204" s="284"/>
      <c r="AW204" s="354"/>
      <c r="AX204" s="354"/>
      <c r="AY204" s="354"/>
    </row>
    <row r="205" spans="1:51" ht="12.75">
      <c r="A205" s="354"/>
      <c r="B205" s="658"/>
      <c r="C205" s="284"/>
      <c r="D205" s="284"/>
      <c r="E205" s="284"/>
      <c r="F205" s="284"/>
      <c r="G205" s="393"/>
      <c r="H205" s="284"/>
      <c r="I205" s="284"/>
      <c r="J205" s="284"/>
      <c r="K205" s="284"/>
      <c r="L205" s="327"/>
      <c r="M205" s="327"/>
      <c r="N205" s="284"/>
      <c r="O205" s="284"/>
      <c r="P205" s="284"/>
      <c r="Q205" s="284"/>
      <c r="R205" s="284"/>
      <c r="S205" s="284"/>
      <c r="T205" s="284"/>
      <c r="U205" s="284"/>
      <c r="V205" s="284"/>
      <c r="W205" s="284"/>
      <c r="X205" s="284"/>
      <c r="Y205" s="284"/>
      <c r="Z205" s="284"/>
      <c r="AA205" s="284"/>
      <c r="AC205" s="284"/>
      <c r="AD205" s="284"/>
      <c r="AE205" s="284"/>
      <c r="AF205" s="284"/>
      <c r="AG205" s="284"/>
      <c r="AH205" s="284"/>
      <c r="AI205" s="284"/>
      <c r="AJ205" s="284"/>
      <c r="AK205" s="284"/>
      <c r="AL205" s="284"/>
      <c r="AM205" s="284"/>
      <c r="AN205" s="284"/>
      <c r="AO205" s="284"/>
      <c r="AP205" s="284"/>
      <c r="AQ205" s="284"/>
      <c r="AR205" s="284"/>
      <c r="AS205" s="284"/>
      <c r="AT205" s="284"/>
      <c r="AU205" s="284"/>
      <c r="AV205" s="284"/>
      <c r="AW205" s="354"/>
      <c r="AX205" s="354"/>
      <c r="AY205" s="354"/>
    </row>
    <row r="206" spans="1:51" ht="12.75">
      <c r="A206" s="354"/>
      <c r="B206" s="658"/>
      <c r="C206" s="284"/>
      <c r="D206" s="284"/>
      <c r="E206" s="284"/>
      <c r="F206" s="284"/>
      <c r="G206" s="393"/>
      <c r="H206" s="284"/>
      <c r="I206" s="284"/>
      <c r="J206" s="284"/>
      <c r="K206" s="284"/>
      <c r="L206" s="327"/>
      <c r="M206" s="327"/>
      <c r="N206" s="284"/>
      <c r="O206" s="284"/>
      <c r="P206" s="284"/>
      <c r="Q206" s="284"/>
      <c r="R206" s="284"/>
      <c r="S206" s="284"/>
      <c r="T206" s="284"/>
      <c r="U206" s="284"/>
      <c r="V206" s="284"/>
      <c r="W206" s="284"/>
      <c r="X206" s="284"/>
      <c r="Y206" s="284"/>
      <c r="Z206" s="284"/>
      <c r="AA206" s="284"/>
      <c r="AC206" s="284"/>
      <c r="AD206" s="284"/>
      <c r="AE206" s="284"/>
      <c r="AF206" s="284"/>
      <c r="AG206" s="284"/>
      <c r="AH206" s="284"/>
      <c r="AI206" s="284"/>
      <c r="AJ206" s="284"/>
      <c r="AK206" s="284"/>
      <c r="AL206" s="284"/>
      <c r="AM206" s="284"/>
      <c r="AN206" s="284"/>
      <c r="AO206" s="284"/>
      <c r="AP206" s="284"/>
      <c r="AQ206" s="284"/>
      <c r="AR206" s="284"/>
      <c r="AS206" s="284"/>
      <c r="AT206" s="284"/>
      <c r="AU206" s="284"/>
      <c r="AV206" s="284"/>
      <c r="AW206" s="354"/>
      <c r="AX206" s="354"/>
      <c r="AY206" s="354"/>
    </row>
    <row r="207" spans="1:51" ht="12.75">
      <c r="A207" s="354"/>
      <c r="B207" s="658"/>
      <c r="C207" s="284"/>
      <c r="D207" s="284"/>
      <c r="E207" s="284"/>
      <c r="F207" s="284"/>
      <c r="G207" s="393"/>
      <c r="H207" s="284"/>
      <c r="I207" s="284"/>
      <c r="J207" s="284"/>
      <c r="K207" s="284"/>
      <c r="L207" s="327"/>
      <c r="M207" s="327"/>
      <c r="N207" s="284"/>
      <c r="O207" s="284"/>
      <c r="P207" s="284"/>
      <c r="Q207" s="284"/>
      <c r="R207" s="284"/>
      <c r="S207" s="284"/>
      <c r="T207" s="284"/>
      <c r="U207" s="284"/>
      <c r="V207" s="284"/>
      <c r="W207" s="284"/>
      <c r="X207" s="284"/>
      <c r="Y207" s="284"/>
      <c r="Z207" s="284"/>
      <c r="AA207" s="284"/>
      <c r="AC207" s="284"/>
      <c r="AD207" s="284"/>
      <c r="AE207" s="284"/>
      <c r="AF207" s="284"/>
      <c r="AG207" s="284"/>
      <c r="AH207" s="284"/>
      <c r="AI207" s="284"/>
      <c r="AJ207" s="284"/>
      <c r="AK207" s="284"/>
      <c r="AL207" s="284"/>
      <c r="AM207" s="284"/>
      <c r="AN207" s="284"/>
      <c r="AO207" s="284"/>
      <c r="AP207" s="284"/>
      <c r="AQ207" s="284"/>
      <c r="AR207" s="284"/>
      <c r="AS207" s="284"/>
      <c r="AT207" s="284"/>
      <c r="AU207" s="284"/>
      <c r="AV207" s="284"/>
      <c r="AW207" s="354"/>
      <c r="AX207" s="354"/>
      <c r="AY207" s="354"/>
    </row>
  </sheetData>
  <sheetProtection algorithmName="SHA-512" hashValue="Y8OkhHTsygNNlWMIUpN4vvM+3asZl0aEgNKyBE8h0IxV82v6nwcCBIX16+dsvn8CSSCLvO6KnA/ug5BiYgecjA==" saltValue="8pG2OwjxNaP65atP3BVHZg==" spinCount="100000" sheet="1" formatColumns="0"/>
  <mergeCells count="5">
    <mergeCell ref="B6:C6"/>
    <mergeCell ref="J6:K6"/>
    <mergeCell ref="D6:E6"/>
    <mergeCell ref="F6:G6"/>
    <mergeCell ref="H6:I6"/>
  </mergeCells>
  <conditionalFormatting sqref="D7">
    <cfRule type="expression" priority="2" dxfId="2" stopIfTrue="1">
      <formula>$D$4="NA"</formula>
    </cfRule>
  </conditionalFormatting>
  <conditionalFormatting sqref="F7">
    <cfRule type="expression" priority="1" dxfId="2" stopIfTrue="1">
      <formula>$F$4="NA"</formula>
    </cfRule>
  </conditionalFormatting>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8000860214233"/>
  </sheetPr>
  <dimension ref="A1:X312"/>
  <sheetViews>
    <sheetView showGridLines="0" workbookViewId="0" topLeftCell="A1">
      <selection activeCell="B79" sqref="B79:D90"/>
    </sheetView>
  </sheetViews>
  <sheetFormatPr defaultColWidth="9.140625" defaultRowHeight="12.75"/>
  <cols>
    <col min="1" max="1" width="4.28125" style="21" customWidth="1"/>
    <col min="2" max="2" width="48.00390625" style="21" customWidth="1"/>
    <col min="3" max="3" width="8.140625" style="21" customWidth="1"/>
    <col min="4" max="4" width="31.421875" style="22" customWidth="1"/>
    <col min="5" max="5" width="0.9921875" style="22" hidden="1" customWidth="1"/>
    <col min="6" max="6" width="14.57421875" style="599" customWidth="1"/>
    <col min="7" max="7" width="5.7109375" style="21" customWidth="1"/>
    <col min="8" max="8" width="27.140625" style="112" customWidth="1"/>
    <col min="9" max="9" width="4.00390625" style="94" customWidth="1"/>
    <col min="10" max="10" width="16.140625" style="94" customWidth="1"/>
    <col min="11" max="11" width="10.421875" style="94" customWidth="1"/>
    <col min="12" max="12" width="9.421875" style="94" bestFit="1" customWidth="1"/>
    <col min="13" max="21" width="9.140625" style="94" customWidth="1"/>
    <col min="22" max="16384" width="9.140625" style="21" customWidth="1"/>
  </cols>
  <sheetData>
    <row r="1" spans="1:10" ht="27.75" customHeight="1">
      <c r="A1" s="128"/>
      <c r="B1" s="129" t="s">
        <v>232</v>
      </c>
      <c r="C1" s="130"/>
      <c r="D1" s="131"/>
      <c r="E1" s="194"/>
      <c r="F1" s="567"/>
      <c r="G1" s="192"/>
      <c r="H1" s="193" t="str">
        <f>IF(COUNTIF(F3:F8,"=Required")=0,"Section Complete!",COUNTIF(F3:F8,"=Required")&amp;" Fields still need to be Entered")</f>
        <v>5 Fields still need to be Entered</v>
      </c>
      <c r="I1" s="132"/>
      <c r="J1" s="195"/>
    </row>
    <row r="2" spans="1:10" ht="23.25" customHeight="1">
      <c r="A2" s="94"/>
      <c r="B2" s="54"/>
      <c r="C2" s="27"/>
      <c r="D2" s="67" t="s">
        <v>1324</v>
      </c>
      <c r="E2" s="26"/>
      <c r="F2" s="568"/>
      <c r="G2" s="94"/>
      <c r="H2" s="170" t="s">
        <v>584</v>
      </c>
      <c r="J2" s="196"/>
    </row>
    <row r="3" spans="1:10" ht="15.75">
      <c r="A3" s="94"/>
      <c r="B3" s="27" t="s">
        <v>1275</v>
      </c>
      <c r="C3" s="27"/>
      <c r="D3" s="516" t="str">
        <f>IF(ISBLANK('Project Information'!$D$4),"Enter in Project Information",'Project Information'!$D$4)</f>
        <v>Enter in Project Information</v>
      </c>
      <c r="E3" s="99"/>
      <c r="F3" s="569" t="s">
        <v>180</v>
      </c>
      <c r="G3" s="94"/>
      <c r="J3" s="196"/>
    </row>
    <row r="4" spans="1:10" ht="15.75">
      <c r="A4" s="94"/>
      <c r="B4" s="27" t="s">
        <v>193</v>
      </c>
      <c r="C4" s="27"/>
      <c r="D4" s="634"/>
      <c r="E4" s="95"/>
      <c r="F4" s="570" t="str">
        <f>IF(ISBLANK(D4),"Required","")</f>
        <v>Required</v>
      </c>
      <c r="G4" s="94"/>
      <c r="H4" s="39">
        <v>41072</v>
      </c>
      <c r="J4" s="196"/>
    </row>
    <row r="5" spans="1:10" ht="15.75">
      <c r="A5" s="94"/>
      <c r="B5" s="27" t="s">
        <v>1181</v>
      </c>
      <c r="C5" s="27"/>
      <c r="D5" s="634"/>
      <c r="E5" s="95"/>
      <c r="F5" s="570" t="str">
        <f>IF(ISBLANK(D5),"Required","")</f>
        <v>Required</v>
      </c>
      <c r="G5" s="94"/>
      <c r="H5" s="39">
        <v>40399</v>
      </c>
      <c r="J5" s="196"/>
    </row>
    <row r="6" spans="1:10" ht="15.75">
      <c r="A6" s="94"/>
      <c r="B6" s="27" t="s">
        <v>190</v>
      </c>
      <c r="C6" s="27"/>
      <c r="D6" s="634"/>
      <c r="E6" s="95"/>
      <c r="F6" s="570" t="str">
        <f>IF(ISBLANK(D6),"Required","")</f>
        <v>Required</v>
      </c>
      <c r="G6" s="94"/>
      <c r="H6" s="39">
        <v>39300</v>
      </c>
      <c r="J6" s="196"/>
    </row>
    <row r="7" spans="1:10" ht="15.75">
      <c r="A7" s="94"/>
      <c r="B7" s="28" t="s">
        <v>5</v>
      </c>
      <c r="C7" s="27"/>
      <c r="D7" s="234"/>
      <c r="E7" s="95"/>
      <c r="F7" s="570" t="str">
        <f>IF(ISBLANK(D7),"Required","")</f>
        <v>Required</v>
      </c>
      <c r="G7" s="94"/>
      <c r="H7" s="39" t="s">
        <v>117</v>
      </c>
      <c r="J7" s="196"/>
    </row>
    <row r="8" spans="1:11" ht="15.75">
      <c r="A8" s="94"/>
      <c r="B8" s="137" t="s">
        <v>182</v>
      </c>
      <c r="C8" s="35"/>
      <c r="D8" s="517" t="str">
        <f>IF(ISBLANK(Proposal!D155),"Enter in Project Information",Proposal!D155)</f>
        <v>BPA Input Required</v>
      </c>
      <c r="E8" s="99"/>
      <c r="F8" s="561" t="str">
        <f>IF(D8="BPA Input Required","Required","")</f>
        <v>Required</v>
      </c>
      <c r="H8" s="187"/>
      <c r="J8" s="196"/>
      <c r="K8" s="120"/>
    </row>
    <row r="9" spans="1:21" s="9" customFormat="1" ht="15.75">
      <c r="A9" s="27"/>
      <c r="B9" s="28"/>
      <c r="C9" s="28"/>
      <c r="D9" s="28"/>
      <c r="E9" s="28"/>
      <c r="F9" s="571"/>
      <c r="G9" s="28"/>
      <c r="H9" s="28"/>
      <c r="I9" s="27"/>
      <c r="J9" s="86"/>
      <c r="K9" s="27"/>
      <c r="L9" s="27"/>
      <c r="M9" s="27"/>
      <c r="N9" s="27"/>
      <c r="O9" s="27"/>
      <c r="P9" s="27"/>
      <c r="Q9" s="27"/>
      <c r="R9" s="27"/>
      <c r="S9" s="27"/>
      <c r="T9" s="27"/>
      <c r="U9" s="27"/>
    </row>
    <row r="10" spans="1:21" s="9" customFormat="1" ht="24" thickBot="1">
      <c r="A10" s="128"/>
      <c r="B10" s="129" t="s">
        <v>1874</v>
      </c>
      <c r="C10" s="130"/>
      <c r="D10" s="131"/>
      <c r="E10" s="194"/>
      <c r="F10" s="567"/>
      <c r="G10" s="192"/>
      <c r="H10" s="193" t="str">
        <f>IF(COUNTIF(F24:F29,"=Required")=0,"Section Complete!",COUNTIF(F24:F29,"=Required")&amp;" Fields still need to be Entered")</f>
        <v>Section Complete!</v>
      </c>
      <c r="I10" s="132"/>
      <c r="J10" s="86"/>
      <c r="K10" s="27"/>
      <c r="L10" s="27"/>
      <c r="M10" s="27"/>
      <c r="N10" s="27"/>
      <c r="O10" s="27"/>
      <c r="P10" s="27"/>
      <c r="Q10" s="27"/>
      <c r="R10" s="27"/>
      <c r="S10" s="27"/>
      <c r="T10" s="27"/>
      <c r="U10" s="27"/>
    </row>
    <row r="11" spans="1:21" s="9" customFormat="1" ht="117" thickBot="1">
      <c r="A11" s="137"/>
      <c r="B11" s="613" t="s">
        <v>2013</v>
      </c>
      <c r="C11" s="419"/>
      <c r="D11" s="443" t="s">
        <v>274</v>
      </c>
      <c r="E11" s="614"/>
      <c r="F11" s="615"/>
      <c r="G11" s="616"/>
      <c r="H11" s="617"/>
      <c r="I11" s="420"/>
      <c r="J11" s="86"/>
      <c r="K11" s="27"/>
      <c r="L11" s="27"/>
      <c r="M11" s="27"/>
      <c r="N11" s="27"/>
      <c r="O11" s="27"/>
      <c r="P11" s="27"/>
      <c r="Q11" s="27"/>
      <c r="R11" s="27"/>
      <c r="S11" s="27"/>
      <c r="T11" s="27"/>
      <c r="U11" s="27"/>
    </row>
    <row r="12" spans="1:21" s="9" customFormat="1" ht="51" customHeight="1">
      <c r="A12" s="137"/>
      <c r="B12" s="718" t="s">
        <v>2009</v>
      </c>
      <c r="C12" s="718"/>
      <c r="D12" s="718"/>
      <c r="E12" s="614"/>
      <c r="F12" s="615"/>
      <c r="G12" s="616"/>
      <c r="H12" s="617"/>
      <c r="I12" s="420"/>
      <c r="J12" s="86"/>
      <c r="K12" s="27"/>
      <c r="L12" s="27"/>
      <c r="M12" s="27"/>
      <c r="N12" s="27"/>
      <c r="O12" s="27"/>
      <c r="P12" s="27"/>
      <c r="Q12" s="27"/>
      <c r="R12" s="27"/>
      <c r="S12" s="27"/>
      <c r="T12" s="27"/>
      <c r="U12" s="27"/>
    </row>
    <row r="13" spans="1:21" s="9" customFormat="1" ht="23.25">
      <c r="A13" s="137"/>
      <c r="B13" s="613"/>
      <c r="C13" s="419"/>
      <c r="D13" s="618"/>
      <c r="E13" s="614"/>
      <c r="F13" s="615"/>
      <c r="G13" s="616"/>
      <c r="H13" s="617"/>
      <c r="I13" s="420"/>
      <c r="J13" s="86"/>
      <c r="K13" s="27"/>
      <c r="L13" s="27"/>
      <c r="M13" s="27"/>
      <c r="N13" s="27"/>
      <c r="O13" s="27"/>
      <c r="P13" s="27"/>
      <c r="Q13" s="27"/>
      <c r="R13" s="27"/>
      <c r="S13" s="27"/>
      <c r="T13" s="27"/>
      <c r="U13" s="27"/>
    </row>
    <row r="14" spans="1:21" s="9" customFormat="1" ht="31.5">
      <c r="A14" s="137"/>
      <c r="B14" s="72" t="s">
        <v>759</v>
      </c>
      <c r="C14" s="28"/>
      <c r="D14" s="635">
        <f>ROUND('Project Summary'!C23,2)</f>
        <v>0</v>
      </c>
      <c r="E14" s="86"/>
      <c r="F14" s="559" t="s">
        <v>180</v>
      </c>
      <c r="G14" s="27"/>
      <c r="H14" s="619"/>
      <c r="I14" s="420"/>
      <c r="J14" s="86"/>
      <c r="K14" s="27"/>
      <c r="L14" s="27"/>
      <c r="M14" s="27"/>
      <c r="N14" s="27"/>
      <c r="O14" s="27"/>
      <c r="P14" s="27"/>
      <c r="Q14" s="27"/>
      <c r="R14" s="27"/>
      <c r="S14" s="27"/>
      <c r="T14" s="27"/>
      <c r="U14" s="27"/>
    </row>
    <row r="15" spans="1:21" s="9" customFormat="1" ht="15.75">
      <c r="A15" s="137"/>
      <c r="B15" s="28"/>
      <c r="C15" s="28"/>
      <c r="D15" s="28"/>
      <c r="E15" s="28"/>
      <c r="F15" s="571"/>
      <c r="G15" s="28"/>
      <c r="H15" s="40"/>
      <c r="I15" s="420"/>
      <c r="J15" s="86"/>
      <c r="K15" s="27"/>
      <c r="L15" s="27"/>
      <c r="M15" s="27"/>
      <c r="N15" s="27"/>
      <c r="O15" s="27"/>
      <c r="P15" s="27"/>
      <c r="Q15" s="27"/>
      <c r="R15" s="27"/>
      <c r="S15" s="27"/>
      <c r="T15" s="27"/>
      <c r="U15" s="27"/>
    </row>
    <row r="16" spans="1:21" s="9" customFormat="1" ht="15.75">
      <c r="A16" s="137"/>
      <c r="B16" s="604" t="s">
        <v>2014</v>
      </c>
      <c r="C16" s="28"/>
      <c r="D16" s="28"/>
      <c r="E16" s="28"/>
      <c r="F16" s="571"/>
      <c r="G16" s="28"/>
      <c r="H16" s="40"/>
      <c r="I16" s="420"/>
      <c r="J16" s="86"/>
      <c r="K16" s="27"/>
      <c r="L16" s="27"/>
      <c r="M16" s="27"/>
      <c r="N16" s="27"/>
      <c r="O16" s="27"/>
      <c r="P16" s="27"/>
      <c r="Q16" s="27"/>
      <c r="R16" s="27"/>
      <c r="S16" s="27"/>
      <c r="T16" s="27"/>
      <c r="U16" s="27"/>
    </row>
    <row r="17" spans="1:21" s="9" customFormat="1" ht="15.75">
      <c r="A17" s="137"/>
      <c r="B17" s="28" t="s">
        <v>2015</v>
      </c>
      <c r="C17" s="28"/>
      <c r="D17" s="620"/>
      <c r="E17" s="95"/>
      <c r="F17" s="570" t="str">
        <f>IF($D$11="Yes",IF(ISBLANK(D17),"Required",""),"NA")</f>
        <v>NA</v>
      </c>
      <c r="G17" s="94"/>
      <c r="H17" s="608">
        <v>0.25</v>
      </c>
      <c r="I17" s="420"/>
      <c r="J17" s="86"/>
      <c r="K17" s="27"/>
      <c r="L17" s="27"/>
      <c r="M17" s="27"/>
      <c r="N17" s="27"/>
      <c r="O17" s="27"/>
      <c r="P17" s="27"/>
      <c r="Q17" s="27"/>
      <c r="R17" s="27"/>
      <c r="S17" s="27"/>
      <c r="T17" s="27"/>
      <c r="U17" s="27"/>
    </row>
    <row r="18" spans="1:21" s="9" customFormat="1" ht="15.75">
      <c r="A18" s="137"/>
      <c r="B18" s="28" t="s">
        <v>200</v>
      </c>
      <c r="C18" s="28"/>
      <c r="D18" s="625" t="str">
        <f>IF(D11="No","",1-D17)</f>
        <v/>
      </c>
      <c r="E18" s="100"/>
      <c r="F18" s="569" t="s">
        <v>180</v>
      </c>
      <c r="G18" s="94"/>
      <c r="H18" s="621"/>
      <c r="I18" s="420"/>
      <c r="J18" s="86"/>
      <c r="K18" s="27"/>
      <c r="L18" s="27"/>
      <c r="M18" s="27"/>
      <c r="N18" s="27"/>
      <c r="O18" s="27"/>
      <c r="P18" s="27"/>
      <c r="Q18" s="27"/>
      <c r="R18" s="27"/>
      <c r="S18" s="27"/>
      <c r="T18" s="27"/>
      <c r="U18" s="27"/>
    </row>
    <row r="19" spans="1:21" s="9" customFormat="1" ht="15.75">
      <c r="A19" s="137"/>
      <c r="B19" s="28"/>
      <c r="C19" s="28"/>
      <c r="D19" s="622"/>
      <c r="E19" s="100"/>
      <c r="F19" s="572"/>
      <c r="G19" s="94"/>
      <c r="H19" s="608"/>
      <c r="I19" s="420"/>
      <c r="J19" s="86"/>
      <c r="K19" s="27"/>
      <c r="L19" s="27"/>
      <c r="M19" s="27"/>
      <c r="N19" s="27"/>
      <c r="O19" s="27"/>
      <c r="P19" s="27"/>
      <c r="Q19" s="27"/>
      <c r="R19" s="27"/>
      <c r="S19" s="27"/>
      <c r="T19" s="27"/>
      <c r="U19" s="27"/>
    </row>
    <row r="20" spans="1:21" s="9" customFormat="1" ht="15.75">
      <c r="A20" s="137"/>
      <c r="B20" s="74" t="s">
        <v>2030</v>
      </c>
      <c r="C20" s="28"/>
      <c r="D20" s="622"/>
      <c r="E20" s="100"/>
      <c r="F20" s="572"/>
      <c r="G20" s="94"/>
      <c r="H20" s="608"/>
      <c r="I20" s="420"/>
      <c r="J20" s="86"/>
      <c r="K20" s="27"/>
      <c r="L20" s="27"/>
      <c r="M20" s="27"/>
      <c r="N20" s="27"/>
      <c r="O20" s="27"/>
      <c r="P20" s="27"/>
      <c r="Q20" s="27"/>
      <c r="R20" s="27"/>
      <c r="S20" s="27"/>
      <c r="T20" s="27"/>
      <c r="U20" s="27"/>
    </row>
    <row r="21" spans="1:21" s="9" customFormat="1" ht="15.75">
      <c r="A21" s="137"/>
      <c r="B21" s="28" t="s">
        <v>1291</v>
      </c>
      <c r="C21" s="28"/>
      <c r="D21" s="235"/>
      <c r="E21" s="100"/>
      <c r="F21" s="569" t="str">
        <f>IF(D11="Yes","",IF(D21="","Required",IF($D$11="Yes","NA","")))</f>
        <v>Required</v>
      </c>
      <c r="G21" s="94"/>
      <c r="H21" s="608"/>
      <c r="I21" s="420"/>
      <c r="J21" s="86"/>
      <c r="K21" s="27"/>
      <c r="L21" s="27"/>
      <c r="M21" s="27"/>
      <c r="N21" s="27"/>
      <c r="O21" s="27"/>
      <c r="P21" s="27"/>
      <c r="Q21" s="27"/>
      <c r="R21" s="27"/>
      <c r="S21" s="27"/>
      <c r="T21" s="27"/>
      <c r="U21" s="27"/>
    </row>
    <row r="22" spans="1:21" s="9" customFormat="1" ht="15.75">
      <c r="A22" s="137"/>
      <c r="B22" s="28" t="s">
        <v>2016</v>
      </c>
      <c r="C22" s="28"/>
      <c r="D22" s="623" t="str">
        <f>IF(OR(D21="",D11="Yes"),"",D14-D21)</f>
        <v/>
      </c>
      <c r="E22" s="100"/>
      <c r="F22" s="569" t="s">
        <v>180</v>
      </c>
      <c r="G22" s="94"/>
      <c r="H22" s="608"/>
      <c r="I22" s="420"/>
      <c r="J22" s="86"/>
      <c r="K22" s="27"/>
      <c r="L22" s="27"/>
      <c r="M22" s="27"/>
      <c r="N22" s="27"/>
      <c r="O22" s="27"/>
      <c r="P22" s="27"/>
      <c r="Q22" s="27"/>
      <c r="R22" s="27"/>
      <c r="S22" s="27"/>
      <c r="T22" s="27"/>
      <c r="U22" s="27"/>
    </row>
    <row r="23" spans="1:21" s="9" customFormat="1" ht="15.75">
      <c r="A23" s="137"/>
      <c r="B23" s="28"/>
      <c r="C23" s="28"/>
      <c r="D23" s="622"/>
      <c r="E23" s="100"/>
      <c r="F23" s="572"/>
      <c r="G23" s="94"/>
      <c r="H23" s="608"/>
      <c r="I23" s="420"/>
      <c r="J23" s="86"/>
      <c r="K23" s="27"/>
      <c r="L23" s="27"/>
      <c r="M23" s="27"/>
      <c r="N23" s="27"/>
      <c r="O23" s="27"/>
      <c r="P23" s="27"/>
      <c r="Q23" s="27"/>
      <c r="R23" s="27"/>
      <c r="S23" s="27"/>
      <c r="T23" s="27"/>
      <c r="U23" s="27"/>
    </row>
    <row r="24" spans="1:10" ht="15.75" customHeight="1">
      <c r="A24" s="94"/>
      <c r="B24" s="74" t="s">
        <v>1621</v>
      </c>
      <c r="C24" s="28"/>
      <c r="D24" s="242"/>
      <c r="E24" s="100"/>
      <c r="F24" s="572"/>
      <c r="G24" s="94"/>
      <c r="H24" s="203"/>
      <c r="J24" s="196"/>
    </row>
    <row r="25" spans="1:10" ht="15.75">
      <c r="A25" s="94"/>
      <c r="B25" s="72" t="s">
        <v>1291</v>
      </c>
      <c r="C25" s="28"/>
      <c r="D25" s="444">
        <f>IF(D11="Yes",IF(SUM(D17:D18)&lt;&gt;1,"Funding must sum to 100%",ROUND(D$14*D17,2)),D21)</f>
        <v>0</v>
      </c>
      <c r="E25" s="101"/>
      <c r="F25" s="569" t="s">
        <v>180</v>
      </c>
      <c r="G25" s="94"/>
      <c r="J25" s="196"/>
    </row>
    <row r="26" spans="1:12" ht="15.6" customHeight="1">
      <c r="A26" s="94"/>
      <c r="B26" s="28" t="s">
        <v>248</v>
      </c>
      <c r="C26" s="28"/>
      <c r="D26" s="235"/>
      <c r="E26" s="99"/>
      <c r="F26" s="570" t="s">
        <v>239</v>
      </c>
      <c r="G26" s="237"/>
      <c r="H26" s="245">
        <v>10000</v>
      </c>
      <c r="I26" s="241"/>
      <c r="J26" s="196"/>
      <c r="K26" s="401"/>
      <c r="L26" s="400"/>
    </row>
    <row r="27" spans="1:10" ht="31.15" customHeight="1">
      <c r="A27" s="94"/>
      <c r="B27" s="75" t="s">
        <v>753</v>
      </c>
      <c r="C27" s="72"/>
      <c r="D27" s="248"/>
      <c r="E27" s="95"/>
      <c r="F27" s="557" t="s">
        <v>239</v>
      </c>
      <c r="G27" s="112"/>
      <c r="H27" s="245">
        <v>5000</v>
      </c>
      <c r="I27" s="241"/>
      <c r="J27" s="196"/>
    </row>
    <row r="28" spans="1:10" ht="15.6" customHeight="1">
      <c r="A28" s="94"/>
      <c r="B28" s="72" t="s">
        <v>771</v>
      </c>
      <c r="C28" s="72"/>
      <c r="D28" s="348">
        <f>IF(D25&lt;D27,"Error: Requested EEI $ Must Be Greater Than Progress Payments",IF(D25="Funding must sum to 100%",D25,D25-D27))</f>
        <v>0</v>
      </c>
      <c r="E28" s="95"/>
      <c r="F28" s="559" t="s">
        <v>180</v>
      </c>
      <c r="G28" s="112"/>
      <c r="H28" s="245"/>
      <c r="I28" s="241"/>
      <c r="J28" s="257"/>
    </row>
    <row r="29" spans="1:11" ht="17.25" customHeight="1" thickBot="1">
      <c r="A29" s="94"/>
      <c r="B29" s="28"/>
      <c r="C29" s="28"/>
      <c r="D29" s="242"/>
      <c r="E29" s="100"/>
      <c r="F29" s="572"/>
      <c r="G29" s="237"/>
      <c r="H29" s="246"/>
      <c r="I29" s="21"/>
      <c r="J29" s="258"/>
      <c r="K29" s="188"/>
    </row>
    <row r="30" spans="1:24" s="9" customFormat="1" ht="46.5" customHeight="1" thickBot="1">
      <c r="A30" s="27"/>
      <c r="B30" s="645" t="s">
        <v>2035</v>
      </c>
      <c r="C30" s="28"/>
      <c r="D30" s="524"/>
      <c r="E30" s="95"/>
      <c r="F30" s="570"/>
      <c r="G30" s="34"/>
      <c r="H30" s="523" t="s">
        <v>1639</v>
      </c>
      <c r="I30" s="34"/>
      <c r="J30" s="118"/>
      <c r="K30" s="28"/>
      <c r="L30" s="27"/>
      <c r="M30" s="27"/>
      <c r="N30" s="27"/>
      <c r="O30" s="27"/>
      <c r="P30" s="27"/>
      <c r="Q30" s="27"/>
      <c r="R30" s="27"/>
      <c r="S30" s="27"/>
      <c r="T30" s="27"/>
      <c r="U30" s="27"/>
      <c r="V30" s="27"/>
      <c r="W30" s="27"/>
      <c r="X30" s="27"/>
    </row>
    <row r="31" spans="1:10" ht="15.75">
      <c r="A31" s="94"/>
      <c r="B31" s="75"/>
      <c r="C31" s="75"/>
      <c r="D31" s="75"/>
      <c r="E31" s="75"/>
      <c r="F31" s="569"/>
      <c r="G31" s="94"/>
      <c r="J31" s="196"/>
    </row>
    <row r="32" spans="1:10" ht="15.75">
      <c r="A32" s="94"/>
      <c r="B32" s="75" t="s">
        <v>772</v>
      </c>
      <c r="C32" s="75"/>
      <c r="D32" s="668">
        <f>'Project Summary'!C7</f>
        <v>0</v>
      </c>
      <c r="E32" s="75"/>
      <c r="F32" s="569" t="s">
        <v>180</v>
      </c>
      <c r="G32" s="94"/>
      <c r="J32" s="196"/>
    </row>
    <row r="33" spans="1:10" ht="15.75">
      <c r="A33" s="94"/>
      <c r="B33" s="75"/>
      <c r="C33" s="75"/>
      <c r="D33" s="75"/>
      <c r="E33" s="75"/>
      <c r="F33" s="573"/>
      <c r="G33" s="94"/>
      <c r="J33" s="196"/>
    </row>
    <row r="34" spans="1:10" ht="23.25">
      <c r="A34" s="128"/>
      <c r="B34" s="129" t="s">
        <v>2020</v>
      </c>
      <c r="C34" s="130"/>
      <c r="D34" s="131"/>
      <c r="E34" s="194"/>
      <c r="F34" s="567"/>
      <c r="G34" s="192"/>
      <c r="H34" s="193" t="str">
        <f>IF(COUNTIF(F36:F39,"=Required")=0,"Section Complete!",COUNTIF(F36:F39,"=Required")&amp;" Fields still need to be Entered")</f>
        <v>Section Complete!</v>
      </c>
      <c r="I34" s="132"/>
      <c r="J34" s="196"/>
    </row>
    <row r="35" spans="1:10" ht="15.75">
      <c r="A35" s="94"/>
      <c r="B35" s="630"/>
      <c r="C35" s="75"/>
      <c r="D35" s="75"/>
      <c r="E35" s="75"/>
      <c r="F35" s="569"/>
      <c r="G35" s="94"/>
      <c r="J35" s="196"/>
    </row>
    <row r="36" spans="1:10" ht="15.75">
      <c r="A36" s="94"/>
      <c r="B36" s="75" t="s">
        <v>772</v>
      </c>
      <c r="C36" s="75"/>
      <c r="D36" s="668">
        <f>'Project Summary'!C7</f>
        <v>0</v>
      </c>
      <c r="E36" s="75"/>
      <c r="F36" s="569" t="s">
        <v>180</v>
      </c>
      <c r="G36" s="94"/>
      <c r="J36" s="196"/>
    </row>
    <row r="37" spans="1:10" ht="15.75">
      <c r="A37" s="94"/>
      <c r="B37" s="75" t="s">
        <v>2017</v>
      </c>
      <c r="C37" s="75"/>
      <c r="D37" s="668">
        <f>IF(ISTEXT(D39),D39,IF(ISTEXT(D23),D23,IF(OR(D39=1,D25=0),0,('Project Summary'!$C$7-$D$38))))</f>
        <v>0</v>
      </c>
      <c r="E37" s="75"/>
      <c r="F37" s="624" t="s">
        <v>180</v>
      </c>
      <c r="G37" s="94"/>
      <c r="J37" s="196"/>
    </row>
    <row r="38" spans="1:10" ht="15.75">
      <c r="A38" s="94"/>
      <c r="B38" s="75" t="s">
        <v>2021</v>
      </c>
      <c r="C38" s="75"/>
      <c r="D38" s="669">
        <f>IF(ISTEXT(D39),D39,D39*'Project Summary'!$C$7)</f>
        <v>0</v>
      </c>
      <c r="E38" s="75"/>
      <c r="F38" s="624" t="s">
        <v>180</v>
      </c>
      <c r="G38" s="94"/>
      <c r="J38" s="196"/>
    </row>
    <row r="39" spans="1:10" ht="15.75">
      <c r="A39" s="94"/>
      <c r="B39" s="75" t="s">
        <v>754</v>
      </c>
      <c r="C39" s="75"/>
      <c r="D39" s="631">
        <f>IF(D14=0,0,IF(D11="yes",IF(OR(F26="Optional",Proposal!D149&lt;41306),D18,IF(MIN(D26,D14)=0,0,1-(MIN(1,(D25)/MIN(D26,D14))))),IF(OR(F26="Optional",Proposal!D149&lt;41306),(D22/(D21+D22)),IF(MIN(D26,D14)=0,0,1-(MIN(1,(D25)/MIN(D26,D14)))))))</f>
        <v>0</v>
      </c>
      <c r="E39" s="75"/>
      <c r="F39" s="624" t="s">
        <v>180</v>
      </c>
      <c r="G39" s="94"/>
      <c r="J39" s="196"/>
    </row>
    <row r="40" spans="1:10" ht="15.75">
      <c r="A40" s="94"/>
      <c r="B40" s="75"/>
      <c r="C40" s="75"/>
      <c r="D40" s="75"/>
      <c r="E40" s="75"/>
      <c r="F40" s="573"/>
      <c r="G40" s="94"/>
      <c r="J40" s="196"/>
    </row>
    <row r="41" spans="1:10" ht="27.75" customHeight="1">
      <c r="A41" s="128"/>
      <c r="B41" s="129" t="s">
        <v>1622</v>
      </c>
      <c r="C41" s="130"/>
      <c r="D41" s="131"/>
      <c r="E41" s="194"/>
      <c r="F41" s="567"/>
      <c r="G41" s="132"/>
      <c r="H41" s="193" t="str">
        <f>IF(COUNTIF(F44:F58,"=Required")=0,"Section Complete!",COUNTIF(F44:F58,"=Required")&amp;" Fields still need to be Entered")</f>
        <v>2 Fields still need to be Entered</v>
      </c>
      <c r="I41" s="132"/>
      <c r="J41" s="195"/>
    </row>
    <row r="42" spans="1:10" ht="23.25" customHeight="1">
      <c r="A42" s="94"/>
      <c r="B42" s="108" t="s">
        <v>1632</v>
      </c>
      <c r="C42" s="102"/>
      <c r="D42" s="103"/>
      <c r="E42" s="103"/>
      <c r="F42" s="574"/>
      <c r="G42" s="94"/>
      <c r="J42" s="196"/>
    </row>
    <row r="43" spans="1:10" ht="33.75" customHeight="1" thickBot="1">
      <c r="A43" s="94"/>
      <c r="B43" s="767" t="s">
        <v>587</v>
      </c>
      <c r="C43" s="768"/>
      <c r="D43" s="768"/>
      <c r="E43" s="103"/>
      <c r="F43" s="574"/>
      <c r="G43" s="94"/>
      <c r="J43" s="196"/>
    </row>
    <row r="44" spans="1:10" ht="15.75" customHeight="1">
      <c r="A44" s="94"/>
      <c r="B44" s="678" t="str">
        <f>IF(ISBLANK(Proposal!B59),"Nothing entered previously, please enter information",Proposal!B59)</f>
        <v>Nothing entered previously, please enter information</v>
      </c>
      <c r="C44" s="679"/>
      <c r="D44" s="680"/>
      <c r="E44" s="96"/>
      <c r="F44" s="570" t="str">
        <f>IF(B44="Nothing entered previously, please enter information","Required","")</f>
        <v>Required</v>
      </c>
      <c r="G44" s="94"/>
      <c r="J44" s="196"/>
    </row>
    <row r="45" spans="1:10" ht="15.75">
      <c r="A45" s="94"/>
      <c r="B45" s="681"/>
      <c r="C45" s="682"/>
      <c r="D45" s="683"/>
      <c r="E45" s="96"/>
      <c r="F45" s="570"/>
      <c r="G45" s="94"/>
      <c r="J45" s="196"/>
    </row>
    <row r="46" spans="1:10" ht="15.75">
      <c r="A46" s="94"/>
      <c r="B46" s="681"/>
      <c r="C46" s="682"/>
      <c r="D46" s="683"/>
      <c r="E46" s="96"/>
      <c r="F46" s="570"/>
      <c r="G46" s="94"/>
      <c r="J46" s="196"/>
    </row>
    <row r="47" spans="1:10" ht="15.75">
      <c r="A47" s="94"/>
      <c r="B47" s="681"/>
      <c r="C47" s="682"/>
      <c r="D47" s="683"/>
      <c r="E47" s="96"/>
      <c r="F47" s="570"/>
      <c r="G47" s="94"/>
      <c r="J47" s="196"/>
    </row>
    <row r="48" spans="1:10" ht="15.75">
      <c r="A48" s="94"/>
      <c r="B48" s="681"/>
      <c r="C48" s="682"/>
      <c r="D48" s="683"/>
      <c r="E48" s="96"/>
      <c r="F48" s="570"/>
      <c r="G48" s="94"/>
      <c r="J48" s="196"/>
    </row>
    <row r="49" spans="1:10" ht="20.25" customHeight="1">
      <c r="A49" s="94"/>
      <c r="B49" s="681"/>
      <c r="C49" s="682"/>
      <c r="D49" s="683"/>
      <c r="E49" s="96"/>
      <c r="F49" s="570"/>
      <c r="G49" s="94"/>
      <c r="J49" s="196"/>
    </row>
    <row r="50" spans="1:10" ht="15.75" customHeight="1">
      <c r="A50" s="94"/>
      <c r="B50" s="681"/>
      <c r="C50" s="682"/>
      <c r="D50" s="683"/>
      <c r="E50" s="64"/>
      <c r="F50" s="570"/>
      <c r="G50" s="94"/>
      <c r="J50" s="196"/>
    </row>
    <row r="51" spans="1:10" ht="15" customHeight="1">
      <c r="A51" s="94"/>
      <c r="B51" s="681"/>
      <c r="C51" s="682"/>
      <c r="D51" s="683"/>
      <c r="E51" s="64"/>
      <c r="F51" s="570"/>
      <c r="G51" s="94"/>
      <c r="J51" s="196"/>
    </row>
    <row r="52" spans="1:10" ht="13.5" customHeight="1">
      <c r="A52" s="94"/>
      <c r="B52" s="681"/>
      <c r="C52" s="682"/>
      <c r="D52" s="683"/>
      <c r="E52" s="64"/>
      <c r="F52" s="570"/>
      <c r="G52" s="94"/>
      <c r="J52" s="196"/>
    </row>
    <row r="53" spans="1:10" ht="13.5" customHeight="1">
      <c r="A53" s="94"/>
      <c r="B53" s="681"/>
      <c r="C53" s="682"/>
      <c r="D53" s="683"/>
      <c r="E53" s="64"/>
      <c r="F53" s="570"/>
      <c r="G53" s="94"/>
      <c r="J53" s="196"/>
    </row>
    <row r="54" spans="1:10" ht="12.75" customHeight="1" thickBot="1">
      <c r="A54" s="94"/>
      <c r="B54" s="684"/>
      <c r="C54" s="685"/>
      <c r="D54" s="686"/>
      <c r="E54" s="64"/>
      <c r="F54" s="570"/>
      <c r="G54" s="94"/>
      <c r="J54" s="196"/>
    </row>
    <row r="55" spans="1:10" ht="15.75">
      <c r="A55" s="94"/>
      <c r="B55" s="27"/>
      <c r="C55" s="27"/>
      <c r="D55" s="105"/>
      <c r="E55" s="105"/>
      <c r="F55" s="570"/>
      <c r="G55" s="94"/>
      <c r="J55" s="196"/>
    </row>
    <row r="56" spans="1:10" ht="14.25" customHeight="1">
      <c r="A56" s="94"/>
      <c r="B56" s="102" t="s">
        <v>1631</v>
      </c>
      <c r="C56" s="102"/>
      <c r="D56" s="103"/>
      <c r="E56" s="103"/>
      <c r="F56" s="575"/>
      <c r="G56" s="94"/>
      <c r="J56" s="196"/>
    </row>
    <row r="57" spans="1:10" ht="33.75" customHeight="1" thickBot="1">
      <c r="A57" s="94"/>
      <c r="B57" s="767" t="s">
        <v>1480</v>
      </c>
      <c r="C57" s="768"/>
      <c r="D57" s="768"/>
      <c r="E57" s="107"/>
      <c r="F57" s="576"/>
      <c r="G57" s="94"/>
      <c r="J57" s="196"/>
    </row>
    <row r="58" spans="1:10" ht="15.75">
      <c r="A58" s="94"/>
      <c r="B58" s="678"/>
      <c r="C58" s="679"/>
      <c r="D58" s="680"/>
      <c r="E58" s="96"/>
      <c r="F58" s="570" t="str">
        <f>IF(ISBLANK(B58),"Required","")</f>
        <v>Required</v>
      </c>
      <c r="G58" s="94"/>
      <c r="J58" s="196"/>
    </row>
    <row r="59" spans="1:10" ht="12.75" customHeight="1">
      <c r="A59" s="94"/>
      <c r="B59" s="681"/>
      <c r="C59" s="682"/>
      <c r="D59" s="683"/>
      <c r="E59" s="64"/>
      <c r="F59" s="570"/>
      <c r="G59" s="94"/>
      <c r="J59" s="196"/>
    </row>
    <row r="60" spans="1:12" ht="12.75" customHeight="1">
      <c r="A60" s="94"/>
      <c r="B60" s="681"/>
      <c r="C60" s="682"/>
      <c r="D60" s="683"/>
      <c r="E60" s="64"/>
      <c r="F60" s="570"/>
      <c r="G60" s="94"/>
      <c r="J60" s="196"/>
      <c r="K60" s="104"/>
      <c r="L60" s="104"/>
    </row>
    <row r="61" spans="1:12" ht="12.75" customHeight="1">
      <c r="A61" s="94"/>
      <c r="B61" s="681"/>
      <c r="C61" s="682"/>
      <c r="D61" s="683"/>
      <c r="E61" s="64"/>
      <c r="F61" s="570"/>
      <c r="G61" s="94"/>
      <c r="J61" s="196"/>
      <c r="K61" s="104"/>
      <c r="L61" s="104"/>
    </row>
    <row r="62" spans="1:12" ht="12.75" customHeight="1">
      <c r="A62" s="94"/>
      <c r="B62" s="681"/>
      <c r="C62" s="682"/>
      <c r="D62" s="683"/>
      <c r="E62" s="64"/>
      <c r="F62" s="570"/>
      <c r="G62" s="94"/>
      <c r="J62" s="196"/>
      <c r="K62" s="104"/>
      <c r="L62" s="104"/>
    </row>
    <row r="63" spans="1:12" ht="12.75" customHeight="1">
      <c r="A63" s="94"/>
      <c r="B63" s="681"/>
      <c r="C63" s="682"/>
      <c r="D63" s="683"/>
      <c r="E63" s="64"/>
      <c r="F63" s="570"/>
      <c r="G63" s="94"/>
      <c r="J63" s="196"/>
      <c r="K63" s="104"/>
      <c r="L63" s="104"/>
    </row>
    <row r="64" spans="1:12" ht="12.75" customHeight="1">
      <c r="A64" s="94"/>
      <c r="B64" s="681"/>
      <c r="C64" s="682"/>
      <c r="D64" s="683"/>
      <c r="E64" s="64"/>
      <c r="F64" s="570"/>
      <c r="G64" s="94"/>
      <c r="J64" s="196"/>
      <c r="K64" s="104"/>
      <c r="L64" s="104"/>
    </row>
    <row r="65" spans="1:12" ht="12.75" customHeight="1">
      <c r="A65" s="94"/>
      <c r="B65" s="681"/>
      <c r="C65" s="682"/>
      <c r="D65" s="683"/>
      <c r="E65" s="64"/>
      <c r="F65" s="570"/>
      <c r="G65" s="94"/>
      <c r="J65" s="196"/>
      <c r="K65" s="104"/>
      <c r="L65" s="104"/>
    </row>
    <row r="66" spans="1:12" ht="12.75" customHeight="1">
      <c r="A66" s="94"/>
      <c r="B66" s="681"/>
      <c r="C66" s="682"/>
      <c r="D66" s="683"/>
      <c r="E66" s="64"/>
      <c r="F66" s="570"/>
      <c r="G66" s="94"/>
      <c r="J66" s="196"/>
      <c r="K66" s="104"/>
      <c r="L66" s="104"/>
    </row>
    <row r="67" spans="1:12" ht="12.75" customHeight="1">
      <c r="A67" s="94"/>
      <c r="B67" s="681"/>
      <c r="C67" s="682"/>
      <c r="D67" s="683"/>
      <c r="E67" s="64"/>
      <c r="F67" s="570"/>
      <c r="G67" s="94"/>
      <c r="J67" s="196"/>
      <c r="K67" s="104"/>
      <c r="L67" s="104"/>
    </row>
    <row r="68" spans="1:12" ht="12.75" customHeight="1">
      <c r="A68" s="94"/>
      <c r="B68" s="681"/>
      <c r="C68" s="682"/>
      <c r="D68" s="683"/>
      <c r="E68" s="64"/>
      <c r="F68" s="570"/>
      <c r="G68" s="94"/>
      <c r="J68" s="196"/>
      <c r="K68" s="104"/>
      <c r="L68" s="104"/>
    </row>
    <row r="69" spans="1:10" ht="12.75" customHeight="1">
      <c r="A69" s="94"/>
      <c r="B69" s="681"/>
      <c r="C69" s="682"/>
      <c r="D69" s="683"/>
      <c r="E69" s="64"/>
      <c r="F69" s="570"/>
      <c r="G69" s="94"/>
      <c r="J69" s="196"/>
    </row>
    <row r="70" spans="1:10" ht="12.75" customHeight="1" thickBot="1">
      <c r="A70" s="94"/>
      <c r="B70" s="684"/>
      <c r="C70" s="685"/>
      <c r="D70" s="686"/>
      <c r="E70" s="64"/>
      <c r="F70" s="570"/>
      <c r="G70" s="94"/>
      <c r="J70" s="196"/>
    </row>
    <row r="71" spans="1:10" ht="63.75" customHeight="1">
      <c r="A71" s="94"/>
      <c r="B71" s="109"/>
      <c r="C71" s="109"/>
      <c r="D71" s="109"/>
      <c r="E71" s="109"/>
      <c r="F71" s="577"/>
      <c r="G71" s="94"/>
      <c r="J71" s="196"/>
    </row>
    <row r="72" spans="1:10" ht="27.75" customHeight="1">
      <c r="A72" s="128"/>
      <c r="B72" s="129" t="s">
        <v>784</v>
      </c>
      <c r="C72" s="130"/>
      <c r="D72" s="131"/>
      <c r="E72" s="194"/>
      <c r="F72" s="567"/>
      <c r="G72" s="132"/>
      <c r="H72" s="193" t="str">
        <f>IF(COUNTIF(F74:F93,"=Required")=0,"Section Complete!",COUNTIF(F74:F93,"=Required")&amp;" Fields still need to be Entered")</f>
        <v>2 Fields still need to be Entered</v>
      </c>
      <c r="I72" s="132"/>
      <c r="J72" s="195"/>
    </row>
    <row r="73" spans="1:10" ht="23.25" customHeight="1" thickBot="1">
      <c r="A73" s="94"/>
      <c r="B73" s="50"/>
      <c r="C73" s="55"/>
      <c r="D73" s="55"/>
      <c r="E73" s="55"/>
      <c r="F73" s="578"/>
      <c r="G73" s="94"/>
      <c r="J73" s="196"/>
    </row>
    <row r="74" spans="1:10" ht="15.6" customHeight="1" thickBot="1">
      <c r="A74" s="94"/>
      <c r="B74" s="106" t="s">
        <v>1605</v>
      </c>
      <c r="C74" s="55"/>
      <c r="D74" s="518" t="str">
        <f>IF(Proposal!D149="","No","Yes")</f>
        <v>No</v>
      </c>
      <c r="E74" s="55"/>
      <c r="F74" s="570"/>
      <c r="G74" s="94"/>
      <c r="J74" s="196"/>
    </row>
    <row r="75" spans="1:10" ht="27" customHeight="1" thickBot="1">
      <c r="A75" s="94"/>
      <c r="B75" s="106"/>
      <c r="C75" s="55"/>
      <c r="D75" s="467"/>
      <c r="E75" s="55"/>
      <c r="F75" s="570"/>
      <c r="G75" s="94"/>
      <c r="J75" s="196"/>
    </row>
    <row r="76" spans="1:24" s="9" customFormat="1" ht="30.75" thickBot="1">
      <c r="A76" s="27"/>
      <c r="B76" s="431" t="s">
        <v>1562</v>
      </c>
      <c r="C76"/>
      <c r="D76" s="495"/>
      <c r="E76" s="64"/>
      <c r="F76" s="557" t="str">
        <f>IF(D76="","Required","")</f>
        <v>Required</v>
      </c>
      <c r="G76" s="29"/>
      <c r="H76" s="29"/>
      <c r="I76" s="29"/>
      <c r="J76" s="142"/>
      <c r="K76" s="73"/>
      <c r="L76" s="65"/>
      <c r="M76" s="27"/>
      <c r="N76" s="27"/>
      <c r="O76" s="27"/>
      <c r="P76" s="27"/>
      <c r="Q76" s="27"/>
      <c r="R76" s="27"/>
      <c r="S76" s="27"/>
      <c r="T76" s="27"/>
      <c r="U76" s="27"/>
      <c r="V76" s="27"/>
      <c r="W76" s="27"/>
      <c r="X76" s="27"/>
    </row>
    <row r="77" spans="1:10" ht="15.75" customHeight="1">
      <c r="A77" s="94"/>
      <c r="B77" s="646" t="s">
        <v>1563</v>
      </c>
      <c r="C77" s="55"/>
      <c r="D77" s="467"/>
      <c r="E77" s="55"/>
      <c r="F77" s="570"/>
      <c r="G77" s="94"/>
      <c r="J77" s="196"/>
    </row>
    <row r="78" spans="1:24" s="9" customFormat="1" ht="111.6" customHeight="1" thickBot="1">
      <c r="A78" s="27"/>
      <c r="B78" s="698" t="s">
        <v>2026</v>
      </c>
      <c r="C78" s="698"/>
      <c r="D78" s="698"/>
      <c r="E78" s="68"/>
      <c r="F78" s="579"/>
      <c r="G78" s="69"/>
      <c r="H78" s="69"/>
      <c r="I78" s="69"/>
      <c r="J78" s="90"/>
      <c r="K78" s="69"/>
      <c r="L78" s="27"/>
      <c r="M78" s="27"/>
      <c r="N78" s="27"/>
      <c r="O78" s="27"/>
      <c r="P78" s="27"/>
      <c r="Q78" s="27"/>
      <c r="R78" s="27"/>
      <c r="S78" s="27"/>
      <c r="T78" s="27"/>
      <c r="U78" s="27"/>
      <c r="V78" s="27"/>
      <c r="W78" s="27"/>
      <c r="X78" s="27"/>
    </row>
    <row r="79" spans="1:24" s="9" customFormat="1" ht="15.6" customHeight="1">
      <c r="A79" s="27"/>
      <c r="B79" s="757" t="str">
        <f>IF(ISBLANK(Proposal!B103),"Nothing entered previously, please enter information",Proposal!B103)</f>
        <v>Nothing entered previously, please enter information</v>
      </c>
      <c r="C79" s="758"/>
      <c r="D79" s="759"/>
      <c r="E79" s="96" t="str">
        <f>IF(ISBLANK(B79),"&lt;&lt;&lt;","")</f>
        <v/>
      </c>
      <c r="F79" s="570" t="str">
        <f>IF(OR(B79="Nothing entered previously, please enter information",B79=""),"Required","")</f>
        <v>Required</v>
      </c>
      <c r="G79" s="29"/>
      <c r="H79" s="29"/>
      <c r="I79" s="29"/>
      <c r="J79" s="89"/>
      <c r="K79" s="73"/>
      <c r="L79" s="65"/>
      <c r="M79" s="27"/>
      <c r="N79" s="27"/>
      <c r="O79" s="27"/>
      <c r="P79" s="27"/>
      <c r="Q79" s="27"/>
      <c r="R79" s="27"/>
      <c r="S79" s="27"/>
      <c r="T79" s="27"/>
      <c r="U79" s="27"/>
      <c r="V79" s="27"/>
      <c r="W79" s="27"/>
      <c r="X79" s="27"/>
    </row>
    <row r="80" spans="1:24" s="9" customFormat="1" ht="15.75">
      <c r="A80" s="27"/>
      <c r="B80" s="760"/>
      <c r="C80" s="761"/>
      <c r="D80" s="762"/>
      <c r="E80" s="64"/>
      <c r="F80" s="570"/>
      <c r="G80" s="29"/>
      <c r="H80" s="29"/>
      <c r="I80" s="29"/>
      <c r="J80" s="89"/>
      <c r="K80" s="73"/>
      <c r="L80" s="65"/>
      <c r="M80" s="27"/>
      <c r="N80" s="27"/>
      <c r="O80" s="27"/>
      <c r="P80" s="27"/>
      <c r="Q80" s="27"/>
      <c r="R80" s="27"/>
      <c r="S80" s="27"/>
      <c r="T80" s="27"/>
      <c r="U80" s="27"/>
      <c r="V80" s="27"/>
      <c r="W80" s="27"/>
      <c r="X80" s="27"/>
    </row>
    <row r="81" spans="1:24" s="9" customFormat="1" ht="15.75">
      <c r="A81" s="27"/>
      <c r="B81" s="760"/>
      <c r="C81" s="761"/>
      <c r="D81" s="762"/>
      <c r="E81" s="64"/>
      <c r="F81" s="570"/>
      <c r="G81" s="29"/>
      <c r="H81" s="29"/>
      <c r="I81" s="29"/>
      <c r="J81" s="89"/>
      <c r="K81" s="73"/>
      <c r="L81" s="65"/>
      <c r="M81" s="27"/>
      <c r="N81" s="27"/>
      <c r="O81" s="27"/>
      <c r="P81" s="27"/>
      <c r="Q81" s="27"/>
      <c r="R81" s="27"/>
      <c r="S81" s="27"/>
      <c r="T81" s="27"/>
      <c r="U81" s="27"/>
      <c r="V81" s="27"/>
      <c r="W81" s="27"/>
      <c r="X81" s="27"/>
    </row>
    <row r="82" spans="1:24" s="9" customFormat="1" ht="16.5" thickBot="1">
      <c r="A82" s="27"/>
      <c r="B82" s="760"/>
      <c r="C82" s="761"/>
      <c r="D82" s="762"/>
      <c r="E82" s="64"/>
      <c r="F82" s="570"/>
      <c r="G82" s="29"/>
      <c r="H82" s="643" t="s">
        <v>1772</v>
      </c>
      <c r="I82" s="29"/>
      <c r="J82" s="89"/>
      <c r="K82" s="73"/>
      <c r="L82" s="65"/>
      <c r="M82" s="27"/>
      <c r="N82" s="27"/>
      <c r="O82" s="27"/>
      <c r="P82" s="27"/>
      <c r="Q82" s="27"/>
      <c r="R82" s="27"/>
      <c r="S82" s="27"/>
      <c r="T82" s="27"/>
      <c r="U82" s="27"/>
      <c r="V82" s="27"/>
      <c r="W82" s="27"/>
      <c r="X82" s="27"/>
    </row>
    <row r="83" spans="1:24" s="9" customFormat="1" ht="16.5" thickBot="1">
      <c r="A83" s="27"/>
      <c r="B83" s="760"/>
      <c r="C83" s="761"/>
      <c r="D83" s="762"/>
      <c r="E83" s="64"/>
      <c r="F83" s="570"/>
      <c r="G83" s="29"/>
      <c r="H83" s="526" t="str">
        <f>IF('Project Summary'!C6&lt;1,"",'Project Summary'!C6)</f>
        <v/>
      </c>
      <c r="I83" s="29"/>
      <c r="J83" s="89"/>
      <c r="K83" s="73"/>
      <c r="L83" s="65"/>
      <c r="M83" s="27"/>
      <c r="N83" s="27"/>
      <c r="O83" s="27"/>
      <c r="P83" s="27"/>
      <c r="Q83" s="27"/>
      <c r="R83" s="27"/>
      <c r="S83" s="27"/>
      <c r="T83" s="27"/>
      <c r="U83" s="27"/>
      <c r="V83" s="27"/>
      <c r="W83" s="27"/>
      <c r="X83" s="27"/>
    </row>
    <row r="84" spans="1:24" s="9" customFormat="1" ht="15.75">
      <c r="A84" s="27"/>
      <c r="B84" s="760"/>
      <c r="C84" s="761"/>
      <c r="D84" s="762"/>
      <c r="E84" s="64"/>
      <c r="F84" s="570"/>
      <c r="G84" s="29"/>
      <c r="H84" s="29"/>
      <c r="I84" s="29"/>
      <c r="J84" s="89"/>
      <c r="K84" s="73"/>
      <c r="L84" s="65"/>
      <c r="M84" s="27"/>
      <c r="N84" s="27"/>
      <c r="O84" s="27"/>
      <c r="P84" s="27"/>
      <c r="Q84" s="27"/>
      <c r="R84" s="27"/>
      <c r="S84" s="27"/>
      <c r="T84" s="27"/>
      <c r="U84" s="27"/>
      <c r="V84" s="27"/>
      <c r="W84" s="27"/>
      <c r="X84" s="27"/>
    </row>
    <row r="85" spans="1:24" s="9" customFormat="1" ht="15.75">
      <c r="A85" s="27"/>
      <c r="B85" s="760"/>
      <c r="C85" s="761"/>
      <c r="D85" s="762"/>
      <c r="E85" s="64"/>
      <c r="F85" s="570"/>
      <c r="G85" s="29"/>
      <c r="H85" s="29"/>
      <c r="I85" s="29"/>
      <c r="J85" s="89"/>
      <c r="K85" s="73"/>
      <c r="L85" s="65"/>
      <c r="M85" s="27"/>
      <c r="N85" s="27"/>
      <c r="O85" s="27"/>
      <c r="P85" s="27"/>
      <c r="Q85" s="27"/>
      <c r="R85" s="27"/>
      <c r="S85" s="27"/>
      <c r="T85" s="27"/>
      <c r="U85" s="27"/>
      <c r="V85" s="27"/>
      <c r="W85" s="27"/>
      <c r="X85" s="27"/>
    </row>
    <row r="86" spans="1:24" s="9" customFormat="1" ht="15.75">
      <c r="A86" s="27"/>
      <c r="B86" s="760"/>
      <c r="C86" s="761"/>
      <c r="D86" s="762"/>
      <c r="E86" s="64"/>
      <c r="F86" s="570"/>
      <c r="G86" s="29"/>
      <c r="H86" s="29"/>
      <c r="I86" s="29"/>
      <c r="J86" s="89"/>
      <c r="K86" s="73"/>
      <c r="L86" s="65"/>
      <c r="M86" s="27"/>
      <c r="N86" s="27"/>
      <c r="O86" s="27"/>
      <c r="P86" s="27"/>
      <c r="Q86" s="27"/>
      <c r="R86" s="27"/>
      <c r="S86" s="27"/>
      <c r="T86" s="27"/>
      <c r="U86" s="27"/>
      <c r="V86" s="27"/>
      <c r="W86" s="27"/>
      <c r="X86" s="27"/>
    </row>
    <row r="87" spans="1:24" s="9" customFormat="1" ht="15.75">
      <c r="A87" s="27"/>
      <c r="B87" s="760"/>
      <c r="C87" s="761"/>
      <c r="D87" s="762"/>
      <c r="E87" s="64"/>
      <c r="F87" s="570"/>
      <c r="G87" s="29"/>
      <c r="H87" s="29"/>
      <c r="I87" s="29"/>
      <c r="J87" s="89"/>
      <c r="K87" s="73"/>
      <c r="L87" s="65"/>
      <c r="M87" s="27"/>
      <c r="N87" s="27"/>
      <c r="O87" s="27"/>
      <c r="P87" s="27"/>
      <c r="Q87" s="27"/>
      <c r="R87" s="27"/>
      <c r="S87" s="27"/>
      <c r="T87" s="27"/>
      <c r="U87" s="27"/>
      <c r="V87" s="27"/>
      <c r="W87" s="27"/>
      <c r="X87" s="27"/>
    </row>
    <row r="88" spans="1:24" s="9" customFormat="1" ht="15.75">
      <c r="A88" s="27"/>
      <c r="B88" s="760"/>
      <c r="C88" s="761"/>
      <c r="D88" s="762"/>
      <c r="E88" s="64"/>
      <c r="F88" s="570"/>
      <c r="G88" s="29"/>
      <c r="H88" s="29"/>
      <c r="I88" s="29"/>
      <c r="J88" s="89"/>
      <c r="K88" s="73"/>
      <c r="L88" s="65"/>
      <c r="M88" s="27"/>
      <c r="N88" s="27"/>
      <c r="O88" s="27"/>
      <c r="P88" s="27"/>
      <c r="Q88" s="27"/>
      <c r="R88" s="27"/>
      <c r="S88" s="27"/>
      <c r="T88" s="27"/>
      <c r="U88" s="27"/>
      <c r="V88" s="27"/>
      <c r="W88" s="27"/>
      <c r="X88" s="27"/>
    </row>
    <row r="89" spans="1:24" s="9" customFormat="1" ht="15.75">
      <c r="A89" s="27"/>
      <c r="B89" s="760"/>
      <c r="C89" s="761"/>
      <c r="D89" s="762"/>
      <c r="E89" s="64"/>
      <c r="F89" s="570"/>
      <c r="G89" s="29"/>
      <c r="H89" s="29"/>
      <c r="I89" s="29"/>
      <c r="J89" s="89"/>
      <c r="K89" s="73"/>
      <c r="L89" s="65"/>
      <c r="M89" s="27"/>
      <c r="N89" s="27"/>
      <c r="O89" s="27"/>
      <c r="P89" s="27"/>
      <c r="Q89" s="27"/>
      <c r="R89" s="27"/>
      <c r="S89" s="27"/>
      <c r="T89" s="27"/>
      <c r="U89" s="27"/>
      <c r="V89" s="27"/>
      <c r="W89" s="27"/>
      <c r="X89" s="27"/>
    </row>
    <row r="90" spans="1:24" s="9" customFormat="1" ht="16.5" thickBot="1">
      <c r="A90" s="27"/>
      <c r="B90" s="763"/>
      <c r="C90" s="764"/>
      <c r="D90" s="765"/>
      <c r="E90" s="64"/>
      <c r="F90" s="570"/>
      <c r="G90" s="29"/>
      <c r="H90" s="29"/>
      <c r="I90" s="29"/>
      <c r="J90" s="89"/>
      <c r="K90" s="73"/>
      <c r="L90" s="65"/>
      <c r="M90" s="27"/>
      <c r="N90" s="27"/>
      <c r="O90" s="27"/>
      <c r="P90" s="27"/>
      <c r="Q90" s="27"/>
      <c r="R90" s="27"/>
      <c r="S90" s="27"/>
      <c r="T90" s="27"/>
      <c r="U90" s="27"/>
      <c r="V90" s="27"/>
      <c r="W90" s="27"/>
      <c r="X90" s="27"/>
    </row>
    <row r="91" spans="1:10" ht="17.25" customHeight="1">
      <c r="A91" s="94"/>
      <c r="B91" s="770"/>
      <c r="C91" s="770"/>
      <c r="D91" s="770"/>
      <c r="E91" s="55"/>
      <c r="F91" s="570"/>
      <c r="G91" s="94"/>
      <c r="J91" s="196"/>
    </row>
    <row r="92" spans="1:10" ht="25.5" customHeight="1" thickBot="1">
      <c r="A92" s="94"/>
      <c r="B92" s="766" t="s">
        <v>1606</v>
      </c>
      <c r="C92" s="766"/>
      <c r="D92" s="766"/>
      <c r="E92" s="103"/>
      <c r="F92" s="575"/>
      <c r="G92" s="94"/>
      <c r="J92" s="196"/>
    </row>
    <row r="93" spans="1:10" ht="15.75">
      <c r="A93" s="94"/>
      <c r="B93" s="678"/>
      <c r="C93" s="679"/>
      <c r="D93" s="680"/>
      <c r="E93" s="96"/>
      <c r="F93" s="570" t="str">
        <f>IF(AND(ISBLANK(B93),D74="Yes"),"Required","")</f>
        <v/>
      </c>
      <c r="G93" s="94"/>
      <c r="J93" s="196"/>
    </row>
    <row r="94" spans="1:10" ht="12.75" customHeight="1">
      <c r="A94" s="94"/>
      <c r="B94" s="681"/>
      <c r="C94" s="682"/>
      <c r="D94" s="683"/>
      <c r="E94" s="64"/>
      <c r="F94" s="570"/>
      <c r="G94" s="94"/>
      <c r="J94" s="196"/>
    </row>
    <row r="95" spans="1:10" ht="12.75" customHeight="1">
      <c r="A95" s="94"/>
      <c r="B95" s="681"/>
      <c r="C95" s="682"/>
      <c r="D95" s="683"/>
      <c r="E95" s="64"/>
      <c r="F95" s="570"/>
      <c r="G95" s="94"/>
      <c r="J95" s="196"/>
    </row>
    <row r="96" spans="1:10" ht="12.75" customHeight="1">
      <c r="A96" s="94"/>
      <c r="B96" s="681"/>
      <c r="C96" s="682"/>
      <c r="D96" s="683"/>
      <c r="E96" s="64"/>
      <c r="F96" s="570"/>
      <c r="G96" s="94"/>
      <c r="J96" s="196"/>
    </row>
    <row r="97" spans="1:10" ht="12.75" customHeight="1">
      <c r="A97" s="94"/>
      <c r="B97" s="681"/>
      <c r="C97" s="682"/>
      <c r="D97" s="683"/>
      <c r="E97" s="64"/>
      <c r="F97" s="570"/>
      <c r="G97" s="94"/>
      <c r="J97" s="196"/>
    </row>
    <row r="98" spans="1:10" ht="12.75" customHeight="1">
      <c r="A98" s="94"/>
      <c r="B98" s="681"/>
      <c r="C98" s="682"/>
      <c r="D98" s="683"/>
      <c r="E98" s="64"/>
      <c r="F98" s="570"/>
      <c r="G98" s="94"/>
      <c r="J98" s="196"/>
    </row>
    <row r="99" spans="1:10" ht="12.75" customHeight="1">
      <c r="A99" s="94"/>
      <c r="B99" s="681"/>
      <c r="C99" s="682"/>
      <c r="D99" s="683"/>
      <c r="E99" s="64"/>
      <c r="F99" s="570"/>
      <c r="G99" s="94"/>
      <c r="J99" s="196"/>
    </row>
    <row r="100" spans="1:10" ht="12.75" customHeight="1">
      <c r="A100" s="94"/>
      <c r="B100" s="681"/>
      <c r="C100" s="682"/>
      <c r="D100" s="683"/>
      <c r="E100" s="64"/>
      <c r="F100" s="570"/>
      <c r="G100" s="94"/>
      <c r="J100" s="196"/>
    </row>
    <row r="101" spans="1:10" ht="12.75" customHeight="1">
      <c r="A101" s="94"/>
      <c r="B101" s="681"/>
      <c r="C101" s="682"/>
      <c r="D101" s="683"/>
      <c r="E101" s="64"/>
      <c r="F101" s="570"/>
      <c r="G101" s="94"/>
      <c r="J101" s="196"/>
    </row>
    <row r="102" spans="1:10" ht="12.75" customHeight="1">
      <c r="A102" s="94"/>
      <c r="B102" s="681"/>
      <c r="C102" s="682"/>
      <c r="D102" s="683"/>
      <c r="E102" s="64"/>
      <c r="F102" s="570"/>
      <c r="G102" s="94"/>
      <c r="J102" s="196"/>
    </row>
    <row r="103" spans="1:10" ht="12.75" customHeight="1">
      <c r="A103" s="94"/>
      <c r="B103" s="681"/>
      <c r="C103" s="682"/>
      <c r="D103" s="683"/>
      <c r="E103" s="64"/>
      <c r="F103" s="570"/>
      <c r="G103" s="94"/>
      <c r="J103" s="196"/>
    </row>
    <row r="104" spans="1:10" ht="12.75" customHeight="1" thickBot="1">
      <c r="A104" s="94"/>
      <c r="B104" s="684"/>
      <c r="C104" s="685"/>
      <c r="D104" s="686"/>
      <c r="E104" s="64"/>
      <c r="F104" s="580"/>
      <c r="G104" s="94"/>
      <c r="J104" s="196"/>
    </row>
    <row r="105" spans="1:10" ht="63.75" customHeight="1">
      <c r="A105" s="94"/>
      <c r="B105" s="27"/>
      <c r="C105" s="27"/>
      <c r="D105" s="105"/>
      <c r="E105" s="105"/>
      <c r="F105" s="580"/>
      <c r="G105" s="94"/>
      <c r="J105" s="196"/>
    </row>
    <row r="106" spans="1:10" ht="27.75" customHeight="1">
      <c r="A106" s="128"/>
      <c r="B106" s="129" t="s">
        <v>1623</v>
      </c>
      <c r="C106" s="130"/>
      <c r="D106" s="131"/>
      <c r="E106" s="194"/>
      <c r="F106" s="567"/>
      <c r="G106" s="132"/>
      <c r="H106" s="193" t="str">
        <f>IF(COUNTIF(F108:F108,"=Required")=0,"Section Complete!",COUNTIF(F108:F108,"=Required")&amp;" Fields still need to be Entered")</f>
        <v>1 Fields still need to be Entered</v>
      </c>
      <c r="I106" s="132"/>
      <c r="J106" s="195"/>
    </row>
    <row r="107" spans="1:10" ht="42" customHeight="1" thickBot="1">
      <c r="A107" s="94"/>
      <c r="B107" s="766" t="s">
        <v>1633</v>
      </c>
      <c r="C107" s="766"/>
      <c r="D107" s="766"/>
      <c r="E107" s="103"/>
      <c r="F107" s="574"/>
      <c r="G107" s="94"/>
      <c r="J107" s="196"/>
    </row>
    <row r="108" spans="1:16" ht="15.75">
      <c r="A108" s="94"/>
      <c r="B108" s="678"/>
      <c r="C108" s="679"/>
      <c r="D108" s="680"/>
      <c r="E108" s="96"/>
      <c r="F108" s="570" t="str">
        <f>IF(ISBLANK(B108),"Required","")</f>
        <v>Required</v>
      </c>
      <c r="G108" s="94"/>
      <c r="J108" s="196"/>
      <c r="K108" s="104"/>
      <c r="L108" s="104"/>
      <c r="M108" s="104"/>
      <c r="N108" s="104"/>
      <c r="O108" s="104"/>
      <c r="P108" s="104"/>
    </row>
    <row r="109" spans="1:16" ht="12.75" customHeight="1">
      <c r="A109" s="94"/>
      <c r="B109" s="681"/>
      <c r="C109" s="682"/>
      <c r="D109" s="683"/>
      <c r="E109" s="64"/>
      <c r="F109" s="580"/>
      <c r="G109" s="94"/>
      <c r="J109" s="196"/>
      <c r="K109" s="104"/>
      <c r="L109" s="104"/>
      <c r="M109" s="104"/>
      <c r="N109" s="104"/>
      <c r="O109" s="104"/>
      <c r="P109" s="104"/>
    </row>
    <row r="110" spans="1:16" ht="12.75" customHeight="1">
      <c r="A110" s="94"/>
      <c r="B110" s="681"/>
      <c r="C110" s="682"/>
      <c r="D110" s="683"/>
      <c r="E110" s="64"/>
      <c r="F110" s="581"/>
      <c r="G110" s="94"/>
      <c r="J110" s="196"/>
      <c r="K110" s="104"/>
      <c r="L110" s="104"/>
      <c r="M110" s="104"/>
      <c r="N110" s="104"/>
      <c r="O110" s="104"/>
      <c r="P110" s="104"/>
    </row>
    <row r="111" spans="1:16" ht="12.75" customHeight="1">
      <c r="A111" s="94"/>
      <c r="B111" s="681"/>
      <c r="C111" s="682"/>
      <c r="D111" s="683"/>
      <c r="E111" s="64"/>
      <c r="F111" s="581"/>
      <c r="G111" s="94"/>
      <c r="J111" s="196"/>
      <c r="K111" s="104"/>
      <c r="L111" s="104"/>
      <c r="M111" s="104"/>
      <c r="N111" s="104"/>
      <c r="O111" s="104"/>
      <c r="P111" s="104"/>
    </row>
    <row r="112" spans="1:16" ht="12.75" customHeight="1" thickBot="1">
      <c r="A112" s="94"/>
      <c r="B112" s="681"/>
      <c r="C112" s="682"/>
      <c r="D112" s="683"/>
      <c r="E112" s="64"/>
      <c r="F112" s="581"/>
      <c r="G112" s="94"/>
      <c r="H112" s="643" t="s">
        <v>1773</v>
      </c>
      <c r="J112" s="196"/>
      <c r="K112" s="104"/>
      <c r="L112" s="104"/>
      <c r="M112" s="104"/>
      <c r="N112" s="104"/>
      <c r="O112" s="104"/>
      <c r="P112" s="104"/>
    </row>
    <row r="113" spans="1:16" ht="12.75" customHeight="1" thickBot="1">
      <c r="A113" s="94"/>
      <c r="B113" s="681"/>
      <c r="C113" s="682"/>
      <c r="D113" s="683"/>
      <c r="E113" s="64"/>
      <c r="F113" s="581"/>
      <c r="G113" s="94"/>
      <c r="H113" s="527" t="str">
        <f>IF('Project Summary'!C16=0,"",'Project Summary'!C16)</f>
        <v/>
      </c>
      <c r="J113" s="196"/>
      <c r="K113" s="104"/>
      <c r="L113" s="104"/>
      <c r="M113" s="104"/>
      <c r="N113" s="104"/>
      <c r="O113" s="104"/>
      <c r="P113" s="104"/>
    </row>
    <row r="114" spans="1:16" ht="12.75" customHeight="1">
      <c r="A114" s="94"/>
      <c r="B114" s="681"/>
      <c r="C114" s="682"/>
      <c r="D114" s="683"/>
      <c r="E114" s="64"/>
      <c r="F114" s="581"/>
      <c r="G114" s="94"/>
      <c r="J114" s="196"/>
      <c r="K114" s="104"/>
      <c r="L114" s="104"/>
      <c r="M114" s="104"/>
      <c r="N114" s="104"/>
      <c r="O114" s="104"/>
      <c r="P114" s="104"/>
    </row>
    <row r="115" spans="1:16" ht="12.75" customHeight="1">
      <c r="A115" s="94"/>
      <c r="B115" s="681"/>
      <c r="C115" s="682"/>
      <c r="D115" s="683"/>
      <c r="E115" s="64"/>
      <c r="F115" s="581"/>
      <c r="G115" s="94"/>
      <c r="J115" s="196"/>
      <c r="K115" s="104"/>
      <c r="L115" s="104"/>
      <c r="M115" s="104"/>
      <c r="N115" s="104"/>
      <c r="O115" s="104"/>
      <c r="P115" s="104"/>
    </row>
    <row r="116" spans="1:16" ht="12.75" customHeight="1">
      <c r="A116" s="94"/>
      <c r="B116" s="681"/>
      <c r="C116" s="682"/>
      <c r="D116" s="683"/>
      <c r="E116" s="64"/>
      <c r="F116" s="581"/>
      <c r="G116" s="94"/>
      <c r="J116" s="196"/>
      <c r="K116" s="104"/>
      <c r="L116" s="104"/>
      <c r="M116" s="104"/>
      <c r="N116" s="104"/>
      <c r="O116" s="104"/>
      <c r="P116" s="104"/>
    </row>
    <row r="117" spans="1:16" ht="12.75" customHeight="1">
      <c r="A117" s="94"/>
      <c r="B117" s="681"/>
      <c r="C117" s="682"/>
      <c r="D117" s="683"/>
      <c r="E117" s="64"/>
      <c r="F117" s="581"/>
      <c r="G117" s="94"/>
      <c r="J117" s="196"/>
      <c r="K117" s="104"/>
      <c r="L117" s="104"/>
      <c r="M117" s="104"/>
      <c r="N117" s="104"/>
      <c r="O117" s="104"/>
      <c r="P117" s="104"/>
    </row>
    <row r="118" spans="1:10" ht="12.75" customHeight="1">
      <c r="A118" s="94"/>
      <c r="B118" s="681"/>
      <c r="C118" s="682"/>
      <c r="D118" s="683"/>
      <c r="E118" s="64"/>
      <c r="F118" s="581"/>
      <c r="G118" s="94"/>
      <c r="J118" s="196"/>
    </row>
    <row r="119" spans="1:10" ht="12.75" customHeight="1">
      <c r="A119" s="94"/>
      <c r="B119" s="681"/>
      <c r="C119" s="682"/>
      <c r="D119" s="683"/>
      <c r="E119" s="64"/>
      <c r="F119" s="581"/>
      <c r="G119" s="94"/>
      <c r="J119" s="196"/>
    </row>
    <row r="120" spans="1:10" ht="12.75" customHeight="1" thickBot="1">
      <c r="A120" s="94"/>
      <c r="B120" s="684"/>
      <c r="C120" s="685"/>
      <c r="D120" s="686"/>
      <c r="E120" s="64"/>
      <c r="F120" s="581"/>
      <c r="G120" s="94"/>
      <c r="J120" s="196"/>
    </row>
    <row r="121" spans="1:10" ht="63.75" customHeight="1">
      <c r="A121" s="94"/>
      <c r="B121" s="94"/>
      <c r="C121" s="94"/>
      <c r="D121" s="105"/>
      <c r="E121" s="105"/>
      <c r="F121" s="582"/>
      <c r="G121" s="94"/>
      <c r="J121" s="196"/>
    </row>
    <row r="122" spans="1:10" ht="27.75" customHeight="1">
      <c r="A122" s="128"/>
      <c r="B122" s="129" t="s">
        <v>1321</v>
      </c>
      <c r="C122" s="130"/>
      <c r="D122" s="131"/>
      <c r="E122" s="194"/>
      <c r="F122" s="583"/>
      <c r="G122" s="132"/>
      <c r="H122" s="193"/>
      <c r="I122" s="132"/>
      <c r="J122" s="195"/>
    </row>
    <row r="123" spans="1:10" ht="13.5" customHeight="1">
      <c r="A123" s="94"/>
      <c r="B123" s="769" t="s">
        <v>1322</v>
      </c>
      <c r="C123" s="769"/>
      <c r="D123" s="769"/>
      <c r="E123" s="769"/>
      <c r="F123" s="769"/>
      <c r="G123" s="94"/>
      <c r="J123" s="196"/>
    </row>
    <row r="124" spans="2:10" s="94" customFormat="1" ht="12.75">
      <c r="B124" s="769"/>
      <c r="C124" s="769"/>
      <c r="D124" s="769"/>
      <c r="E124" s="769"/>
      <c r="F124" s="769"/>
      <c r="H124" s="112"/>
      <c r="J124" s="196"/>
    </row>
    <row r="125" spans="2:10" s="94" customFormat="1" ht="12.75">
      <c r="B125" s="769"/>
      <c r="C125" s="769"/>
      <c r="D125" s="769"/>
      <c r="E125" s="769"/>
      <c r="F125" s="769"/>
      <c r="H125" s="112"/>
      <c r="J125" s="196"/>
    </row>
    <row r="126" spans="2:10" s="94" customFormat="1" ht="12.75">
      <c r="B126" s="769"/>
      <c r="C126" s="769"/>
      <c r="D126" s="769"/>
      <c r="E126" s="769"/>
      <c r="F126" s="769"/>
      <c r="H126" s="112"/>
      <c r="J126" s="196"/>
    </row>
    <row r="127" spans="2:10" s="94" customFormat="1" ht="12.75">
      <c r="B127" s="769"/>
      <c r="C127" s="769"/>
      <c r="D127" s="769"/>
      <c r="E127" s="769"/>
      <c r="F127" s="769"/>
      <c r="H127" s="112"/>
      <c r="J127" s="196"/>
    </row>
    <row r="128" spans="2:24" s="94" customFormat="1" ht="12.75">
      <c r="B128" s="769"/>
      <c r="C128" s="769"/>
      <c r="D128" s="769"/>
      <c r="E128" s="769"/>
      <c r="F128" s="769"/>
      <c r="H128" s="112"/>
      <c r="J128" s="196"/>
      <c r="V128" s="21"/>
      <c r="W128" s="21"/>
      <c r="X128" s="21"/>
    </row>
    <row r="129" spans="2:24" s="94" customFormat="1" ht="15.75">
      <c r="B129" s="104" t="s">
        <v>1323</v>
      </c>
      <c r="C129" s="104"/>
      <c r="D129" s="105"/>
      <c r="E129" s="105"/>
      <c r="F129" s="582"/>
      <c r="H129" s="112"/>
      <c r="J129" s="196"/>
      <c r="V129" s="21"/>
      <c r="W129" s="21"/>
      <c r="X129" s="21"/>
    </row>
    <row r="130" spans="2:24" s="94" customFormat="1" ht="15.75">
      <c r="B130" s="104" t="s">
        <v>1329</v>
      </c>
      <c r="C130" s="104"/>
      <c r="D130" s="105"/>
      <c r="E130" s="105"/>
      <c r="F130" s="582"/>
      <c r="H130" s="112"/>
      <c r="J130" s="196"/>
      <c r="V130" s="21"/>
      <c r="W130" s="21"/>
      <c r="X130" s="21"/>
    </row>
    <row r="131" spans="4:24" s="94" customFormat="1" ht="18" customHeight="1" thickBot="1">
      <c r="D131" s="105"/>
      <c r="E131" s="105"/>
      <c r="F131" s="582"/>
      <c r="H131" s="112"/>
      <c r="J131" s="196"/>
      <c r="V131" s="21"/>
      <c r="W131" s="21"/>
      <c r="X131" s="21"/>
    </row>
    <row r="132" spans="1:10" ht="33" customHeight="1" thickBot="1">
      <c r="A132" s="94"/>
      <c r="B132" s="156" t="s">
        <v>10</v>
      </c>
      <c r="C132" s="157"/>
      <c r="D132" s="148" t="s">
        <v>233</v>
      </c>
      <c r="E132" s="755" t="s">
        <v>234</v>
      </c>
      <c r="F132" s="756"/>
      <c r="G132" s="94"/>
      <c r="J132" s="196"/>
    </row>
    <row r="133" spans="1:10" ht="15.75">
      <c r="A133" s="94"/>
      <c r="B133" s="151" t="s">
        <v>1311</v>
      </c>
      <c r="C133" s="152"/>
      <c r="D133" s="276">
        <f>'Project Summary'!B6</f>
        <v>0</v>
      </c>
      <c r="E133" s="747">
        <f>'Project Summary'!C6</f>
        <v>0</v>
      </c>
      <c r="F133" s="748"/>
      <c r="G133" s="94"/>
      <c r="J133" s="196"/>
    </row>
    <row r="134" spans="1:10" ht="15.75">
      <c r="A134" s="94"/>
      <c r="B134" s="153" t="s">
        <v>1312</v>
      </c>
      <c r="C134" s="149"/>
      <c r="D134" s="277">
        <f>'Project Summary'!B7</f>
        <v>0</v>
      </c>
      <c r="E134" s="749">
        <f>'Project Summary'!C7</f>
        <v>0</v>
      </c>
      <c r="F134" s="750"/>
      <c r="G134" s="94"/>
      <c r="J134" s="196"/>
    </row>
    <row r="135" spans="1:10" ht="15.75">
      <c r="A135" s="94"/>
      <c r="B135" s="153" t="s">
        <v>1313</v>
      </c>
      <c r="C135" s="149"/>
      <c r="D135" s="252">
        <f>'Project Summary'!B22</f>
        <v>0</v>
      </c>
      <c r="E135" s="745">
        <f>'Project Summary'!C22</f>
        <v>0</v>
      </c>
      <c r="F135" s="746"/>
      <c r="G135" s="94"/>
      <c r="J135" s="196"/>
    </row>
    <row r="136" spans="1:11" ht="15.75">
      <c r="A136" s="94"/>
      <c r="B136" s="153" t="s">
        <v>290</v>
      </c>
      <c r="C136" s="149"/>
      <c r="D136" s="252">
        <f>'Project Summary'!B16</f>
        <v>0</v>
      </c>
      <c r="E136" s="745">
        <f>'Project Summary'!C16</f>
        <v>0</v>
      </c>
      <c r="F136" s="746"/>
      <c r="G136" s="94"/>
      <c r="J136" s="196"/>
      <c r="K136" s="112"/>
    </row>
    <row r="137" spans="1:11" ht="15.75">
      <c r="A137" s="94"/>
      <c r="B137" s="153" t="s">
        <v>235</v>
      </c>
      <c r="C137" s="149"/>
      <c r="D137" s="252">
        <f>'Project Summary'!$B$21</f>
        <v>0</v>
      </c>
      <c r="E137" s="745">
        <f>'Project Summary'!C21</f>
        <v>0</v>
      </c>
      <c r="F137" s="746"/>
      <c r="G137" s="94"/>
      <c r="J137" s="196"/>
      <c r="K137" s="249"/>
    </row>
    <row r="138" spans="1:11" ht="15.75">
      <c r="A138" s="94"/>
      <c r="B138" s="153" t="s">
        <v>236</v>
      </c>
      <c r="C138" s="149"/>
      <c r="D138" s="252">
        <f>IF($D$137&lt;$D$135,$D$137,$D$135)</f>
        <v>0</v>
      </c>
      <c r="E138" s="745">
        <f>IF($E$137&lt;$E$135,$E$137,$E$135)</f>
        <v>0</v>
      </c>
      <c r="F138" s="746"/>
      <c r="G138" s="94"/>
      <c r="J138" s="196"/>
      <c r="K138" s="249"/>
    </row>
    <row r="139" spans="1:11" ht="15.75">
      <c r="A139" s="94"/>
      <c r="B139" s="153" t="s">
        <v>294</v>
      </c>
      <c r="C139" s="149"/>
      <c r="D139" s="150">
        <f>'Project Summary'!B24</f>
        <v>0</v>
      </c>
      <c r="E139" s="751">
        <f>D26</f>
        <v>0</v>
      </c>
      <c r="F139" s="752"/>
      <c r="G139" s="94"/>
      <c r="J139" s="196"/>
      <c r="K139" s="250"/>
    </row>
    <row r="140" spans="1:11" ht="31.5">
      <c r="A140" s="94"/>
      <c r="B140" s="153" t="s">
        <v>202</v>
      </c>
      <c r="C140" s="149"/>
      <c r="D140" s="150">
        <f>'Project Summary'!B25</f>
        <v>0</v>
      </c>
      <c r="E140" s="751">
        <f>IF(F27="NA","NA",D27)</f>
        <v>0</v>
      </c>
      <c r="F140" s="752"/>
      <c r="G140" s="94"/>
      <c r="J140" s="196"/>
      <c r="K140" s="249"/>
    </row>
    <row r="141" spans="1:11" ht="16.5" thickBot="1">
      <c r="A141" s="94"/>
      <c r="B141" s="251" t="s">
        <v>755</v>
      </c>
      <c r="C141" s="155"/>
      <c r="D141" s="265">
        <f>IF('Project Information'!D2="No","",'Project Summary'!B26)</f>
        <v>0</v>
      </c>
      <c r="E141" s="753">
        <f>'Project Summary'!C26</f>
        <v>0</v>
      </c>
      <c r="F141" s="754"/>
      <c r="G141" s="94"/>
      <c r="J141" s="196"/>
      <c r="K141" s="112"/>
    </row>
    <row r="142" spans="1:10" ht="12.75">
      <c r="A142" s="94"/>
      <c r="B142" s="94"/>
      <c r="C142" s="94"/>
      <c r="D142" s="105"/>
      <c r="E142" s="105"/>
      <c r="F142" s="582"/>
      <c r="G142" s="94"/>
      <c r="J142" s="196"/>
    </row>
    <row r="143" spans="1:10" ht="12.75">
      <c r="A143" s="113"/>
      <c r="B143" s="113"/>
      <c r="C143" s="113"/>
      <c r="D143" s="114"/>
      <c r="E143" s="114"/>
      <c r="F143" s="584"/>
      <c r="G143" s="113"/>
      <c r="H143" s="113"/>
      <c r="I143" s="115"/>
      <c r="J143" s="196"/>
    </row>
    <row r="144" spans="4:24" s="94" customFormat="1" ht="12.75">
      <c r="D144" s="105"/>
      <c r="E144" s="105"/>
      <c r="F144" s="582"/>
      <c r="H144" s="112"/>
      <c r="V144" s="21"/>
      <c r="W144" s="21"/>
      <c r="X144" s="21"/>
    </row>
    <row r="145" spans="4:24" s="94" customFormat="1" ht="12.75">
      <c r="D145" s="105"/>
      <c r="E145" s="105"/>
      <c r="F145" s="582"/>
      <c r="H145" s="112"/>
      <c r="V145" s="21"/>
      <c r="W145" s="21"/>
      <c r="X145" s="21"/>
    </row>
    <row r="146" spans="1:24" s="9" customFormat="1" ht="27.75" customHeight="1">
      <c r="A146" s="452"/>
      <c r="B146" s="453" t="s">
        <v>186</v>
      </c>
      <c r="C146" s="454"/>
      <c r="D146" s="455"/>
      <c r="E146" s="454"/>
      <c r="F146" s="585"/>
      <c r="G146" s="454"/>
      <c r="H146" s="515" t="str">
        <f>IF(COUNTIF(F148:F153,"=Required")=0,"Section Complete!",COUNTIF(F148:F153,"=Required")&amp;" Fields still need to be Entered")</f>
        <v>2 Fields still need to be Entered</v>
      </c>
      <c r="I146" s="456"/>
      <c r="J146" s="87"/>
      <c r="K146" s="116"/>
      <c r="L146" s="27"/>
      <c r="M146" s="27"/>
      <c r="N146" s="27"/>
      <c r="O146" s="27"/>
      <c r="P146" s="27"/>
      <c r="Q146" s="27"/>
      <c r="R146" s="27"/>
      <c r="S146" s="27"/>
      <c r="T146" s="27"/>
      <c r="U146" s="27"/>
      <c r="V146" s="27"/>
      <c r="W146" s="27"/>
      <c r="X146" s="27"/>
    </row>
    <row r="147" spans="1:24" s="9" customFormat="1" ht="23.25" customHeight="1">
      <c r="A147" s="86"/>
      <c r="B147" s="53"/>
      <c r="C147" s="55"/>
      <c r="D147" s="67" t="s">
        <v>1325</v>
      </c>
      <c r="E147" s="55"/>
      <c r="F147" s="586"/>
      <c r="G147" s="116"/>
      <c r="H147" s="116"/>
      <c r="I147" s="457"/>
      <c r="J147" s="87"/>
      <c r="K147" s="116"/>
      <c r="L147" s="27"/>
      <c r="M147" s="27"/>
      <c r="N147" s="27"/>
      <c r="O147" s="27"/>
      <c r="P147" s="27"/>
      <c r="Q147" s="27"/>
      <c r="R147" s="27"/>
      <c r="S147" s="27"/>
      <c r="T147" s="27"/>
      <c r="U147" s="27"/>
      <c r="V147" s="27"/>
      <c r="W147" s="27"/>
      <c r="X147" s="27"/>
    </row>
    <row r="148" spans="1:24" s="9" customFormat="1" ht="29.45" customHeight="1">
      <c r="A148" s="86"/>
      <c r="B148" s="76" t="s">
        <v>2031</v>
      </c>
      <c r="C148" s="57"/>
      <c r="D148" s="231"/>
      <c r="E148" s="96" t="str">
        <f aca="true" t="shared" si="0" ref="E148:E153">IF(ISBLANK(D148),"&lt;&lt;&lt;","")</f>
        <v>&lt;&lt;&lt;</v>
      </c>
      <c r="F148" s="587" t="str">
        <f>IF(ISBLANK(D148),"Required","")</f>
        <v>Required</v>
      </c>
      <c r="G148" s="33"/>
      <c r="H148" s="33"/>
      <c r="I148" s="458"/>
      <c r="J148" s="83"/>
      <c r="K148" s="33"/>
      <c r="L148" s="27"/>
      <c r="M148" s="27"/>
      <c r="N148" s="27"/>
      <c r="O148" s="27"/>
      <c r="P148" s="27"/>
      <c r="Q148" s="27"/>
      <c r="R148" s="27"/>
      <c r="S148" s="27"/>
      <c r="T148" s="27"/>
      <c r="U148" s="27"/>
      <c r="V148" s="27"/>
      <c r="W148" s="27"/>
      <c r="X148" s="27"/>
    </row>
    <row r="149" spans="1:24" s="9" customFormat="1" ht="45">
      <c r="A149" s="86"/>
      <c r="B149" s="76" t="s">
        <v>1573</v>
      </c>
      <c r="C149" s="57"/>
      <c r="D149" s="451" t="str">
        <f>IF('Project Summary'!C16&gt;0,"Yes","No")</f>
        <v>No</v>
      </c>
      <c r="E149" s="96" t="str">
        <f t="shared" si="0"/>
        <v/>
      </c>
      <c r="F149" s="587"/>
      <c r="G149" s="33"/>
      <c r="H149" s="33"/>
      <c r="I149" s="458"/>
      <c r="J149" s="83"/>
      <c r="K149" s="33"/>
      <c r="L149" s="27"/>
      <c r="M149" s="27"/>
      <c r="N149" s="27"/>
      <c r="O149" s="27"/>
      <c r="P149" s="27"/>
      <c r="Q149" s="27"/>
      <c r="R149" s="27"/>
      <c r="S149" s="27"/>
      <c r="T149" s="27"/>
      <c r="U149" s="27"/>
      <c r="V149" s="27"/>
      <c r="W149" s="27"/>
      <c r="X149" s="27"/>
    </row>
    <row r="150" spans="1:24" s="9" customFormat="1" ht="30">
      <c r="A150" s="86"/>
      <c r="B150" s="76" t="s">
        <v>1574</v>
      </c>
      <c r="C150" s="57"/>
      <c r="D150" s="231"/>
      <c r="E150" s="96" t="str">
        <f>IF(ISBLANK(D150),"&lt;&lt;&lt;","")</f>
        <v>&lt;&lt;&lt;</v>
      </c>
      <c r="F150" s="587" t="str">
        <f>IF(ISBLANK(D150),"Required","")</f>
        <v>Required</v>
      </c>
      <c r="G150" s="33"/>
      <c r="H150" s="33"/>
      <c r="I150" s="458"/>
      <c r="J150" s="83"/>
      <c r="K150" s="33"/>
      <c r="L150" s="27"/>
      <c r="M150" s="27"/>
      <c r="N150" s="27"/>
      <c r="O150" s="27"/>
      <c r="P150" s="27"/>
      <c r="Q150" s="27"/>
      <c r="R150" s="27"/>
      <c r="S150" s="27"/>
      <c r="T150" s="27"/>
      <c r="U150" s="27"/>
      <c r="V150" s="27"/>
      <c r="W150" s="27"/>
      <c r="X150" s="27"/>
    </row>
    <row r="151" spans="1:24" s="9" customFormat="1" ht="45">
      <c r="A151" s="86"/>
      <c r="B151" s="76" t="s">
        <v>1642</v>
      </c>
      <c r="C151" s="57"/>
      <c r="D151" s="451" t="str">
        <f>IF(B44="Nothing entered previously, please enter information","No","Yes")</f>
        <v>No</v>
      </c>
      <c r="E151" s="96" t="str">
        <f t="shared" si="0"/>
        <v/>
      </c>
      <c r="F151" s="588"/>
      <c r="G151" s="33"/>
      <c r="H151" s="33"/>
      <c r="I151" s="458"/>
      <c r="J151" s="83"/>
      <c r="K151" s="33"/>
      <c r="L151" s="27"/>
      <c r="M151" s="27"/>
      <c r="N151" s="27"/>
      <c r="O151" s="27"/>
      <c r="P151" s="27"/>
      <c r="Q151" s="27"/>
      <c r="R151" s="27"/>
      <c r="S151" s="27"/>
      <c r="T151" s="27"/>
      <c r="U151" s="27"/>
      <c r="V151" s="27"/>
      <c r="W151" s="27"/>
      <c r="X151" s="27"/>
    </row>
    <row r="152" spans="1:24" s="9" customFormat="1" ht="45">
      <c r="A152" s="86"/>
      <c r="B152" s="76" t="s">
        <v>1641</v>
      </c>
      <c r="C152" s="57"/>
      <c r="D152" s="451" t="str">
        <f>IF(B79&gt;0,"Yes",IF(D74="Yes","Yes","No"))</f>
        <v>Yes</v>
      </c>
      <c r="E152" s="96" t="str">
        <f t="shared" si="0"/>
        <v/>
      </c>
      <c r="F152" s="587"/>
      <c r="G152" s="33"/>
      <c r="H152" s="33"/>
      <c r="I152" s="458"/>
      <c r="J152" s="83"/>
      <c r="K152" s="33"/>
      <c r="L152" s="27"/>
      <c r="M152" s="27"/>
      <c r="N152" s="27"/>
      <c r="O152" s="27"/>
      <c r="P152" s="27"/>
      <c r="Q152" s="27"/>
      <c r="R152" s="27"/>
      <c r="S152" s="27"/>
      <c r="T152" s="27"/>
      <c r="U152" s="27"/>
      <c r="V152" s="27"/>
      <c r="W152" s="27"/>
      <c r="X152" s="27"/>
    </row>
    <row r="153" spans="1:24" s="9" customFormat="1" ht="30">
      <c r="A153" s="86"/>
      <c r="B153" s="442" t="s">
        <v>1640</v>
      </c>
      <c r="C153" s="57"/>
      <c r="D153" s="451" t="str">
        <f>IF('Project Information'!D21="Utility System Efficiency",IF('Project Summary'!C6&lt;800001,"NA",IF(D155&gt;0.4999,"Yes","No")),IF('Project Summary'!C6&lt;200001,"NA",IF(D155&gt;0.4999,"Yes","No")))</f>
        <v>NA</v>
      </c>
      <c r="E153" s="96" t="str">
        <f t="shared" si="0"/>
        <v/>
      </c>
      <c r="F153" s="587"/>
      <c r="G153" s="33"/>
      <c r="H153" s="33"/>
      <c r="I153" s="458"/>
      <c r="J153" s="83"/>
      <c r="K153" s="33"/>
      <c r="L153" s="27"/>
      <c r="M153" s="27"/>
      <c r="N153" s="27"/>
      <c r="O153" s="27"/>
      <c r="P153" s="27"/>
      <c r="Q153" s="27"/>
      <c r="R153" s="27"/>
      <c r="S153" s="27"/>
      <c r="T153" s="27"/>
      <c r="U153" s="27"/>
      <c r="V153" s="27"/>
      <c r="W153" s="27"/>
      <c r="X153" s="27"/>
    </row>
    <row r="154" spans="1:11" s="137" customFormat="1" ht="16.5" thickBot="1">
      <c r="A154" s="459"/>
      <c r="B154" s="158"/>
      <c r="C154" s="159"/>
      <c r="D154" s="460"/>
      <c r="E154" s="160"/>
      <c r="F154" s="589"/>
      <c r="G154" s="161"/>
      <c r="H154" s="161"/>
      <c r="I154" s="461"/>
      <c r="J154" s="162"/>
      <c r="K154" s="161"/>
    </row>
    <row r="155" spans="1:24" s="9" customFormat="1" ht="19.5" customHeight="1">
      <c r="A155" s="186"/>
      <c r="B155" s="462" t="s">
        <v>1624</v>
      </c>
      <c r="C155" s="463"/>
      <c r="D155" s="464">
        <f>'Project Summary'!C18</f>
        <v>0</v>
      </c>
      <c r="E155" s="426" t="s">
        <v>228</v>
      </c>
      <c r="F155" s="590" t="str">
        <f>IF(ISBLANK(D155),"Required","")</f>
        <v/>
      </c>
      <c r="G155" s="465"/>
      <c r="H155" s="465"/>
      <c r="I155" s="466"/>
      <c r="J155" s="83"/>
      <c r="K155" s="33"/>
      <c r="L155" s="27"/>
      <c r="M155" s="27"/>
      <c r="N155" s="27"/>
      <c r="O155" s="27"/>
      <c r="P155" s="27"/>
      <c r="Q155" s="27"/>
      <c r="R155" s="27"/>
      <c r="S155" s="27"/>
      <c r="T155" s="27"/>
      <c r="U155" s="27"/>
      <c r="V155" s="27"/>
      <c r="W155" s="27"/>
      <c r="X155" s="27"/>
    </row>
    <row r="156" spans="4:24" s="94" customFormat="1" ht="12.75">
      <c r="D156" s="105"/>
      <c r="E156" s="105"/>
      <c r="F156" s="582"/>
      <c r="H156" s="112"/>
      <c r="V156" s="21"/>
      <c r="W156" s="21"/>
      <c r="X156" s="21"/>
    </row>
    <row r="157" spans="4:24" s="94" customFormat="1" ht="12.75">
      <c r="D157" s="105"/>
      <c r="E157" s="105"/>
      <c r="F157" s="582"/>
      <c r="H157" s="112"/>
      <c r="V157" s="21"/>
      <c r="W157" s="21"/>
      <c r="X157" s="21"/>
    </row>
    <row r="158" spans="4:6" s="112" customFormat="1" ht="12.75">
      <c r="D158" s="111"/>
      <c r="E158" s="111"/>
      <c r="F158" s="591"/>
    </row>
    <row r="159" spans="1:10" ht="27.75" customHeight="1">
      <c r="A159" s="174"/>
      <c r="B159" s="175" t="s">
        <v>1625</v>
      </c>
      <c r="C159" s="176"/>
      <c r="D159" s="177"/>
      <c r="E159" s="197"/>
      <c r="F159" s="592"/>
      <c r="G159" s="198"/>
      <c r="H159" s="178" t="str">
        <f>IF(COUNTIF(F161:F170,"=Required")=0,"All Required Fields Complete!","BPA Use Only:  "&amp;COUNTIF(F161:F170,"=Required")&amp;" Fields still need to be Entered")</f>
        <v>All Required Fields Complete!</v>
      </c>
      <c r="I159" s="179"/>
      <c r="J159" s="110"/>
    </row>
    <row r="160" spans="1:24" s="94" customFormat="1" ht="23.25" customHeight="1" thickBot="1">
      <c r="A160" s="86"/>
      <c r="B160" s="180"/>
      <c r="C160" s="181"/>
      <c r="D160" s="67" t="s">
        <v>1324</v>
      </c>
      <c r="E160" s="199"/>
      <c r="F160" s="593"/>
      <c r="G160" s="147"/>
      <c r="H160" s="170" t="s">
        <v>584</v>
      </c>
      <c r="I160" s="182"/>
      <c r="J160" s="110"/>
      <c r="V160" s="21"/>
      <c r="W160" s="21"/>
      <c r="X160" s="21"/>
    </row>
    <row r="161" spans="1:10" ht="15" customHeight="1">
      <c r="A161" s="86"/>
      <c r="B161" s="28" t="s">
        <v>1319</v>
      </c>
      <c r="C161" s="28"/>
      <c r="D161" s="509" t="str">
        <f>IF(ISBLANK(Proposal!D149),"",Proposal!D149)</f>
        <v/>
      </c>
      <c r="E161" s="100"/>
      <c r="F161" s="594" t="s">
        <v>180</v>
      </c>
      <c r="G161" s="28"/>
      <c r="H161" s="39">
        <v>41072</v>
      </c>
      <c r="I161" s="182"/>
      <c r="J161" s="110"/>
    </row>
    <row r="162" spans="1:9" s="112" customFormat="1" ht="15.75">
      <c r="A162" s="86"/>
      <c r="B162" s="28" t="s">
        <v>1320</v>
      </c>
      <c r="C162" s="28"/>
      <c r="D162" s="513" t="str">
        <f>IF(ISBLANK(C216),"",C216)</f>
        <v/>
      </c>
      <c r="E162" s="95"/>
      <c r="F162" s="594" t="s">
        <v>180</v>
      </c>
      <c r="G162" s="28"/>
      <c r="H162" s="39">
        <v>41112</v>
      </c>
      <c r="I162" s="184"/>
    </row>
    <row r="163" spans="1:9" s="112" customFormat="1" ht="15.75">
      <c r="A163" s="86"/>
      <c r="B163" s="28" t="s">
        <v>586</v>
      </c>
      <c r="C163" s="28"/>
      <c r="D163" s="511" t="str">
        <f>IF(ISBLANK(C215),"",C215)</f>
        <v/>
      </c>
      <c r="E163" s="95"/>
      <c r="F163" s="594" t="s">
        <v>180</v>
      </c>
      <c r="G163" s="28"/>
      <c r="H163" s="39" t="s">
        <v>788</v>
      </c>
      <c r="I163" s="184"/>
    </row>
    <row r="164" spans="1:9" s="112" customFormat="1" ht="15.75">
      <c r="A164" s="196"/>
      <c r="B164" s="28" t="s">
        <v>783</v>
      </c>
      <c r="C164" s="28"/>
      <c r="D164" s="513" t="str">
        <f>IF(ISBLANK(C198),"",C198)</f>
        <v/>
      </c>
      <c r="E164" s="95"/>
      <c r="F164" s="594" t="s">
        <v>180</v>
      </c>
      <c r="H164" s="39">
        <v>41175</v>
      </c>
      <c r="I164" s="200"/>
    </row>
    <row r="165" spans="1:9" s="112" customFormat="1" ht="15.75">
      <c r="A165" s="86"/>
      <c r="B165" s="28" t="s">
        <v>1619</v>
      </c>
      <c r="C165" s="28"/>
      <c r="D165" s="511" t="str">
        <f>IF(ISBLANK(C197),"",C197)</f>
        <v/>
      </c>
      <c r="E165" s="95"/>
      <c r="F165" s="594" t="s">
        <v>180</v>
      </c>
      <c r="G165" s="28"/>
      <c r="H165" s="39" t="s">
        <v>789</v>
      </c>
      <c r="I165" s="184"/>
    </row>
    <row r="166" spans="1:9" s="112" customFormat="1" ht="15.75">
      <c r="A166" s="86"/>
      <c r="B166" s="28" t="s">
        <v>1630</v>
      </c>
      <c r="C166" s="28"/>
      <c r="D166" s="513" t="str">
        <f>IF(ISBLANK(C205),"",C205)</f>
        <v/>
      </c>
      <c r="E166" s="95"/>
      <c r="F166" s="569" t="s">
        <v>1629</v>
      </c>
      <c r="G166" s="28"/>
      <c r="H166" s="39"/>
      <c r="I166" s="184"/>
    </row>
    <row r="167" spans="1:9" s="112" customFormat="1" ht="16.5" thickBot="1">
      <c r="A167" s="86"/>
      <c r="B167" s="28" t="s">
        <v>1628</v>
      </c>
      <c r="C167" s="28"/>
      <c r="D167" s="512" t="str">
        <f>IF(ISBLANK(C204),"",C204)</f>
        <v/>
      </c>
      <c r="E167" s="95"/>
      <c r="F167" s="569" t="s">
        <v>1629</v>
      </c>
      <c r="G167" s="28"/>
      <c r="H167" s="39"/>
      <c r="I167" s="184"/>
    </row>
    <row r="168" spans="1:9" s="112" customFormat="1" ht="15.75">
      <c r="A168" s="196"/>
      <c r="B168" s="28"/>
      <c r="C168" s="28"/>
      <c r="D168" s="31"/>
      <c r="E168" s="111"/>
      <c r="F168" s="591"/>
      <c r="I168" s="200"/>
    </row>
    <row r="169" spans="1:9" s="112" customFormat="1" ht="16.5" thickBot="1">
      <c r="A169" s="196"/>
      <c r="B169" s="647" t="s">
        <v>1310</v>
      </c>
      <c r="C169" s="28"/>
      <c r="E169" s="171"/>
      <c r="F169" s="595"/>
      <c r="G169" s="171"/>
      <c r="I169" s="200"/>
    </row>
    <row r="170" spans="1:9" s="112" customFormat="1" ht="15.75">
      <c r="A170" s="196"/>
      <c r="B170" s="678"/>
      <c r="C170" s="679"/>
      <c r="D170" s="680"/>
      <c r="E170" s="171"/>
      <c r="F170" s="557" t="str">
        <f>IF(ISBLANK(B170),"Optional","")</f>
        <v>Optional</v>
      </c>
      <c r="G170" s="171"/>
      <c r="I170" s="200"/>
    </row>
    <row r="171" spans="1:9" s="112" customFormat="1" ht="15.75">
      <c r="A171" s="196"/>
      <c r="B171" s="681"/>
      <c r="C171" s="682"/>
      <c r="D171" s="683"/>
      <c r="E171" s="171"/>
      <c r="F171" s="595"/>
      <c r="G171" s="171"/>
      <c r="I171" s="200"/>
    </row>
    <row r="172" spans="1:9" s="112" customFormat="1" ht="15.75">
      <c r="A172" s="196"/>
      <c r="B172" s="681"/>
      <c r="C172" s="682"/>
      <c r="D172" s="683"/>
      <c r="E172" s="171"/>
      <c r="F172" s="595"/>
      <c r="G172" s="171"/>
      <c r="I172" s="200"/>
    </row>
    <row r="173" spans="1:9" s="112" customFormat="1" ht="15.75">
      <c r="A173" s="196"/>
      <c r="B173" s="681"/>
      <c r="C173" s="682"/>
      <c r="D173" s="683"/>
      <c r="E173" s="171"/>
      <c r="F173" s="595"/>
      <c r="G173" s="171"/>
      <c r="I173" s="200"/>
    </row>
    <row r="174" spans="1:9" s="112" customFormat="1" ht="15.75">
      <c r="A174" s="196"/>
      <c r="B174" s="681"/>
      <c r="C174" s="682"/>
      <c r="D174" s="683"/>
      <c r="E174" s="171"/>
      <c r="F174" s="595"/>
      <c r="G174" s="171"/>
      <c r="I174" s="200"/>
    </row>
    <row r="175" spans="1:9" s="112" customFormat="1" ht="12.75" customHeight="1">
      <c r="A175" s="196"/>
      <c r="B175" s="681"/>
      <c r="C175" s="682"/>
      <c r="D175" s="683"/>
      <c r="E175" s="171"/>
      <c r="F175" s="595"/>
      <c r="G175" s="171"/>
      <c r="I175" s="200"/>
    </row>
    <row r="176" spans="1:9" s="112" customFormat="1" ht="12.75" customHeight="1">
      <c r="A176" s="196"/>
      <c r="B176" s="681"/>
      <c r="C176" s="682"/>
      <c r="D176" s="683"/>
      <c r="E176" s="171"/>
      <c r="F176" s="595"/>
      <c r="G176" s="171"/>
      <c r="I176" s="200"/>
    </row>
    <row r="177" spans="1:9" s="112" customFormat="1" ht="12.75" customHeight="1">
      <c r="A177" s="196"/>
      <c r="B177" s="681"/>
      <c r="C177" s="682"/>
      <c r="D177" s="683"/>
      <c r="E177" s="171"/>
      <c r="F177" s="595"/>
      <c r="G177" s="171"/>
      <c r="I177" s="200"/>
    </row>
    <row r="178" spans="1:9" s="112" customFormat="1" ht="12.75" customHeight="1">
      <c r="A178" s="196"/>
      <c r="B178" s="681"/>
      <c r="C178" s="682"/>
      <c r="D178" s="683"/>
      <c r="E178" s="171"/>
      <c r="F178" s="595"/>
      <c r="G178" s="171"/>
      <c r="I178" s="200"/>
    </row>
    <row r="179" spans="1:9" s="112" customFormat="1" ht="13.5" customHeight="1" thickBot="1">
      <c r="A179" s="196"/>
      <c r="B179" s="684"/>
      <c r="C179" s="685"/>
      <c r="D179" s="686"/>
      <c r="E179" s="171"/>
      <c r="F179" s="595"/>
      <c r="G179" s="171"/>
      <c r="I179" s="200"/>
    </row>
    <row r="180" spans="1:9" s="112" customFormat="1" ht="12.75">
      <c r="A180" s="201"/>
      <c r="B180" s="113"/>
      <c r="C180" s="113"/>
      <c r="D180" s="114"/>
      <c r="E180" s="114"/>
      <c r="F180" s="584"/>
      <c r="G180" s="113"/>
      <c r="H180" s="113"/>
      <c r="I180" s="115"/>
    </row>
    <row r="181" spans="4:6" s="112" customFormat="1" ht="12.75">
      <c r="D181" s="111"/>
      <c r="E181" s="111"/>
      <c r="F181" s="591"/>
    </row>
    <row r="182" spans="4:6" s="112" customFormat="1" ht="12.75">
      <c r="D182" s="111"/>
      <c r="E182" s="111"/>
      <c r="F182" s="591"/>
    </row>
    <row r="183" spans="1:11" s="112" customFormat="1" ht="23.25">
      <c r="A183" s="497"/>
      <c r="B183" s="498" t="s">
        <v>2027</v>
      </c>
      <c r="C183" s="499"/>
      <c r="D183" s="500"/>
      <c r="E183" s="499"/>
      <c r="F183" s="596"/>
      <c r="G183" s="499"/>
      <c r="H183" s="502" t="str">
        <f>IF(COUNTIF(F197:F198,"=Required")=0,"All Required Fields Complete!","BPA Use Only:  "&amp;COUNTIF(F197:F198,"=Required")&amp;" Fields still need to be Entered")</f>
        <v>BPA Use Only:  2 Fields still need to be Entered</v>
      </c>
      <c r="I183" s="503"/>
      <c r="J183" s="503"/>
      <c r="K183" s="504"/>
    </row>
    <row r="184" spans="1:11" s="112" customFormat="1" ht="15.75">
      <c r="A184" s="27"/>
      <c r="B184" s="27"/>
      <c r="C184" s="27"/>
      <c r="D184" s="32"/>
      <c r="E184" s="32"/>
      <c r="F184" s="553"/>
      <c r="G184" s="27"/>
      <c r="H184" s="27"/>
      <c r="I184" s="27"/>
      <c r="J184" s="27"/>
      <c r="K184" s="27"/>
    </row>
    <row r="185" spans="1:11" s="112" customFormat="1" ht="15">
      <c r="A185" s="705" t="s">
        <v>1598</v>
      </c>
      <c r="B185" s="715"/>
      <c r="C185" s="706"/>
      <c r="D185" s="445" t="s">
        <v>284</v>
      </c>
      <c r="E185" s="445" t="s">
        <v>274</v>
      </c>
      <c r="F185" s="687" t="s">
        <v>274</v>
      </c>
      <c r="G185" s="688"/>
      <c r="H185" s="687" t="s">
        <v>1579</v>
      </c>
      <c r="I185" s="688"/>
      <c r="J185" s="711" t="s">
        <v>1580</v>
      </c>
      <c r="K185" s="711"/>
    </row>
    <row r="186" spans="1:11" s="112" customFormat="1" ht="15.6" customHeight="1">
      <c r="A186" s="642">
        <v>1</v>
      </c>
      <c r="B186" s="691" t="s">
        <v>1581</v>
      </c>
      <c r="C186" s="692"/>
      <c r="D186" s="482"/>
      <c r="E186" s="514"/>
      <c r="F186" s="742"/>
      <c r="G186" s="743"/>
      <c r="H186" s="701" t="s">
        <v>1582</v>
      </c>
      <c r="I186" s="702"/>
      <c r="J186" s="744"/>
      <c r="K186" s="744"/>
    </row>
    <row r="187" spans="1:11" s="112" customFormat="1" ht="15.6" customHeight="1">
      <c r="A187" s="642">
        <v>2</v>
      </c>
      <c r="B187" s="691" t="s">
        <v>1583</v>
      </c>
      <c r="C187" s="692"/>
      <c r="D187" s="482"/>
      <c r="E187" s="514"/>
      <c r="F187" s="742"/>
      <c r="G187" s="743"/>
      <c r="H187" s="701" t="s">
        <v>1584</v>
      </c>
      <c r="I187" s="702"/>
      <c r="J187" s="744"/>
      <c r="K187" s="744"/>
    </row>
    <row r="188" spans="1:11" s="112" customFormat="1" ht="15.6" customHeight="1">
      <c r="A188" s="642">
        <v>3</v>
      </c>
      <c r="B188" s="691" t="s">
        <v>1585</v>
      </c>
      <c r="C188" s="692"/>
      <c r="D188" s="482"/>
      <c r="E188" s="514"/>
      <c r="F188" s="742"/>
      <c r="G188" s="743"/>
      <c r="H188" s="701" t="s">
        <v>1584</v>
      </c>
      <c r="I188" s="702"/>
      <c r="J188" s="744"/>
      <c r="K188" s="744"/>
    </row>
    <row r="189" spans="1:11" s="112" customFormat="1" ht="15.6" customHeight="1">
      <c r="A189" s="642">
        <v>4</v>
      </c>
      <c r="B189" s="691" t="s">
        <v>1588</v>
      </c>
      <c r="C189" s="692"/>
      <c r="D189" s="483"/>
      <c r="E189" s="514"/>
      <c r="F189" s="742"/>
      <c r="G189" s="743"/>
      <c r="H189" s="701" t="s">
        <v>1584</v>
      </c>
      <c r="I189" s="702"/>
      <c r="J189" s="744"/>
      <c r="K189" s="744"/>
    </row>
    <row r="190" spans="1:11" s="112" customFormat="1" ht="15.6" customHeight="1">
      <c r="A190" s="642">
        <v>5</v>
      </c>
      <c r="B190" s="691" t="s">
        <v>1589</v>
      </c>
      <c r="C190" s="692"/>
      <c r="D190" s="483"/>
      <c r="E190" s="514"/>
      <c r="F190" s="742"/>
      <c r="G190" s="743"/>
      <c r="H190" s="740" t="s">
        <v>1590</v>
      </c>
      <c r="I190" s="741"/>
      <c r="J190" s="744"/>
      <c r="K190" s="744"/>
    </row>
    <row r="191" spans="1:11" s="112" customFormat="1" ht="31.15" customHeight="1">
      <c r="A191" s="642">
        <v>6</v>
      </c>
      <c r="B191" s="691" t="s">
        <v>1609</v>
      </c>
      <c r="C191" s="692"/>
      <c r="D191" s="482"/>
      <c r="E191" s="514"/>
      <c r="F191" s="742"/>
      <c r="G191" s="743"/>
      <c r="H191" s="701" t="s">
        <v>1584</v>
      </c>
      <c r="I191" s="702"/>
      <c r="J191" s="744"/>
      <c r="K191" s="744"/>
    </row>
    <row r="192" spans="1:11" s="112" customFormat="1" ht="15.6" customHeight="1">
      <c r="A192" s="642">
        <v>7</v>
      </c>
      <c r="B192" s="691" t="s">
        <v>1610</v>
      </c>
      <c r="C192" s="692"/>
      <c r="D192" s="482"/>
      <c r="E192" s="514"/>
      <c r="F192" s="742"/>
      <c r="G192" s="743"/>
      <c r="H192" s="701" t="s">
        <v>1584</v>
      </c>
      <c r="I192" s="702"/>
      <c r="J192" s="744"/>
      <c r="K192" s="744"/>
    </row>
    <row r="193" spans="1:11" s="112" customFormat="1" ht="15.6" customHeight="1">
      <c r="A193" s="642">
        <v>8</v>
      </c>
      <c r="B193" s="691" t="s">
        <v>1591</v>
      </c>
      <c r="C193" s="692"/>
      <c r="D193" s="483"/>
      <c r="E193" s="514"/>
      <c r="F193" s="742"/>
      <c r="G193" s="743"/>
      <c r="H193" s="740" t="s">
        <v>1584</v>
      </c>
      <c r="I193" s="741"/>
      <c r="J193" s="744"/>
      <c r="K193" s="744"/>
    </row>
    <row r="194" spans="1:11" s="112" customFormat="1" ht="15.6" customHeight="1">
      <c r="A194" s="642">
        <v>9</v>
      </c>
      <c r="B194" s="709" t="s">
        <v>1611</v>
      </c>
      <c r="C194" s="710"/>
      <c r="D194" s="483"/>
      <c r="E194" s="514"/>
      <c r="F194" s="742"/>
      <c r="G194" s="743"/>
      <c r="H194" s="701" t="s">
        <v>1593</v>
      </c>
      <c r="I194" s="702"/>
      <c r="J194" s="744"/>
      <c r="K194" s="744"/>
    </row>
    <row r="195" spans="1:11" s="112" customFormat="1" ht="15.6" customHeight="1">
      <c r="A195" s="642">
        <v>10</v>
      </c>
      <c r="B195" s="691" t="s">
        <v>1594</v>
      </c>
      <c r="C195" s="692"/>
      <c r="D195" s="483"/>
      <c r="E195" s="514"/>
      <c r="F195" s="742"/>
      <c r="G195" s="743"/>
      <c r="H195" s="701" t="s">
        <v>1595</v>
      </c>
      <c r="I195" s="702"/>
      <c r="J195" s="744"/>
      <c r="K195" s="744"/>
    </row>
    <row r="196" spans="1:11" s="112" customFormat="1" ht="15.75">
      <c r="A196" s="486"/>
      <c r="B196" s="487"/>
      <c r="C196" s="487"/>
      <c r="D196" s="488"/>
      <c r="E196" s="488"/>
      <c r="F196" s="597"/>
      <c r="G196" s="488"/>
      <c r="H196" s="488"/>
      <c r="I196" s="488"/>
      <c r="J196"/>
      <c r="K196"/>
    </row>
    <row r="197" spans="1:11" s="112" customFormat="1" ht="15.75">
      <c r="A197" s="486"/>
      <c r="B197" s="489" t="s">
        <v>1596</v>
      </c>
      <c r="C197" s="729"/>
      <c r="D197" s="730"/>
      <c r="E197" s="483"/>
      <c r="F197" s="566" t="str">
        <f>IF(C197="","Required","")</f>
        <v>Required</v>
      </c>
      <c r="G197" s="488"/>
      <c r="H197" s="488"/>
      <c r="I197" s="488"/>
      <c r="J197"/>
      <c r="K197"/>
    </row>
    <row r="198" spans="1:11" s="112" customFormat="1" ht="15.75">
      <c r="A198" s="486"/>
      <c r="B198" s="490" t="s">
        <v>1539</v>
      </c>
      <c r="C198" s="731"/>
      <c r="D198" s="732"/>
      <c r="E198" s="483"/>
      <c r="F198" s="566" t="str">
        <f>IF(C198="","Required","")</f>
        <v>Required</v>
      </c>
      <c r="G198" s="488"/>
      <c r="H198" s="488"/>
      <c r="I198" s="488"/>
      <c r="J198"/>
      <c r="K198"/>
    </row>
    <row r="199" spans="1:11" s="112" customFormat="1" ht="15.75">
      <c r="A199" s="486"/>
      <c r="B199" s="487"/>
      <c r="C199" s="487"/>
      <c r="D199" s="488"/>
      <c r="E199" s="488"/>
      <c r="F199" s="597"/>
      <c r="G199" s="488"/>
      <c r="H199" s="488"/>
      <c r="I199" s="488"/>
      <c r="J199"/>
      <c r="K199"/>
    </row>
    <row r="200" spans="1:11" s="112" customFormat="1" ht="48.75" customHeight="1">
      <c r="A200" s="716" t="s">
        <v>2049</v>
      </c>
      <c r="B200" s="716"/>
      <c r="C200" s="717"/>
      <c r="D200" s="491" t="s">
        <v>284</v>
      </c>
      <c r="E200" s="488"/>
      <c r="F200" s="737" t="s">
        <v>274</v>
      </c>
      <c r="G200" s="739"/>
      <c r="H200" s="687" t="s">
        <v>1579</v>
      </c>
      <c r="I200" s="688"/>
      <c r="J200" s="705" t="s">
        <v>1310</v>
      </c>
      <c r="K200" s="706"/>
    </row>
    <row r="201" spans="1:11" s="112" customFormat="1" ht="15.6" customHeight="1">
      <c r="A201" s="642">
        <v>12</v>
      </c>
      <c r="B201" s="691" t="s">
        <v>1882</v>
      </c>
      <c r="C201" s="692"/>
      <c r="D201" s="483"/>
      <c r="E201" s="483"/>
      <c r="F201" s="729"/>
      <c r="G201" s="730"/>
      <c r="H201" s="740" t="s">
        <v>1584</v>
      </c>
      <c r="I201" s="741"/>
      <c r="J201" s="713"/>
      <c r="K201" s="714"/>
    </row>
    <row r="202" spans="1:11" s="112" customFormat="1" ht="15.75">
      <c r="A202" s="642">
        <v>13</v>
      </c>
      <c r="B202" s="691" t="s">
        <v>1611</v>
      </c>
      <c r="C202" s="692"/>
      <c r="D202" s="483"/>
      <c r="E202" s="483"/>
      <c r="F202" s="729"/>
      <c r="G202" s="730"/>
      <c r="H202" s="740" t="s">
        <v>1593</v>
      </c>
      <c r="I202" s="741"/>
      <c r="J202" s="713"/>
      <c r="K202" s="714"/>
    </row>
    <row r="203" spans="1:11" s="112" customFormat="1" ht="15.75">
      <c r="A203" s="486"/>
      <c r="B203" s="487"/>
      <c r="C203" s="487"/>
      <c r="D203" s="488"/>
      <c r="E203" s="488"/>
      <c r="F203" s="597"/>
      <c r="G203" s="488"/>
      <c r="H203" s="488"/>
      <c r="I203" s="488"/>
      <c r="J203"/>
      <c r="K203"/>
    </row>
    <row r="204" spans="1:11" s="112" customFormat="1" ht="15.75">
      <c r="A204" s="486"/>
      <c r="B204" s="489" t="s">
        <v>1597</v>
      </c>
      <c r="C204" s="735"/>
      <c r="D204" s="730"/>
      <c r="E204" s="492"/>
      <c r="F204" s="597"/>
      <c r="G204" s="488"/>
      <c r="H204" s="488"/>
      <c r="I204" s="488"/>
      <c r="J204"/>
      <c r="K204"/>
    </row>
    <row r="205" spans="1:11" s="112" customFormat="1" ht="15.75">
      <c r="A205" s="486"/>
      <c r="B205" s="489" t="s">
        <v>1539</v>
      </c>
      <c r="C205" s="731"/>
      <c r="D205" s="732"/>
      <c r="E205" s="492"/>
      <c r="F205" s="597"/>
      <c r="G205" s="488"/>
      <c r="H205" s="488"/>
      <c r="I205" s="488"/>
      <c r="J205"/>
      <c r="K205"/>
    </row>
    <row r="206" spans="1:11" s="112" customFormat="1" ht="15.75">
      <c r="A206" s="484"/>
      <c r="B206" s="484"/>
      <c r="C206" s="484"/>
      <c r="D206" s="485"/>
      <c r="E206" s="485"/>
      <c r="F206" s="598"/>
      <c r="G206" s="484"/>
      <c r="H206" s="484"/>
      <c r="I206" s="484"/>
      <c r="J206" s="27"/>
      <c r="K206" s="27"/>
    </row>
    <row r="207" spans="1:11" s="112" customFormat="1" ht="15.75">
      <c r="A207" s="736" t="s">
        <v>1799</v>
      </c>
      <c r="B207" s="736"/>
      <c r="C207" s="736"/>
      <c r="D207" s="736"/>
      <c r="E207" s="736"/>
      <c r="F207" s="736"/>
      <c r="G207" s="484"/>
      <c r="H207" s="484"/>
      <c r="I207" s="484"/>
      <c r="J207" s="27"/>
      <c r="K207" s="27"/>
    </row>
    <row r="208" spans="1:11" s="112" customFormat="1" ht="15.75">
      <c r="A208" s="737" t="s">
        <v>1578</v>
      </c>
      <c r="B208" s="738"/>
      <c r="C208" s="739"/>
      <c r="D208" s="491" t="s">
        <v>284</v>
      </c>
      <c r="E208" s="484"/>
      <c r="F208" s="673" t="s">
        <v>274</v>
      </c>
      <c r="G208" s="738" t="s">
        <v>1600</v>
      </c>
      <c r="H208" s="739"/>
      <c r="I208" s="484"/>
      <c r="J208" s="27"/>
      <c r="K208" s="27"/>
    </row>
    <row r="209" spans="1:11" s="651" customFormat="1" ht="30.2" customHeight="1">
      <c r="A209" s="478">
        <v>1</v>
      </c>
      <c r="B209" s="701" t="s">
        <v>1601</v>
      </c>
      <c r="C209" s="702"/>
      <c r="D209" s="707"/>
      <c r="E209" s="708"/>
      <c r="F209" s="648"/>
      <c r="G209" s="707"/>
      <c r="H209" s="708"/>
      <c r="I209" s="649"/>
      <c r="J209" s="650"/>
      <c r="K209" s="650"/>
    </row>
    <row r="210" spans="1:11" s="651" customFormat="1" ht="15.6" customHeight="1">
      <c r="A210" s="478">
        <v>2</v>
      </c>
      <c r="B210" s="733" t="s">
        <v>2032</v>
      </c>
      <c r="C210" s="734"/>
      <c r="D210" s="637"/>
      <c r="E210" s="638"/>
      <c r="F210" s="648"/>
      <c r="G210" s="637"/>
      <c r="H210" s="638"/>
      <c r="I210" s="649"/>
      <c r="J210" s="650"/>
      <c r="K210" s="650"/>
    </row>
    <row r="211" spans="1:11" s="651" customFormat="1" ht="15.6" customHeight="1">
      <c r="A211" s="478">
        <v>3</v>
      </c>
      <c r="B211" s="701" t="s">
        <v>1612</v>
      </c>
      <c r="C211" s="702"/>
      <c r="D211" s="707"/>
      <c r="E211" s="708"/>
      <c r="F211" s="648"/>
      <c r="G211" s="707"/>
      <c r="H211" s="708"/>
      <c r="I211" s="649"/>
      <c r="J211" s="650"/>
      <c r="K211" s="650"/>
    </row>
    <row r="212" spans="1:11" s="651" customFormat="1" ht="15.6" customHeight="1">
      <c r="A212" s="478">
        <v>4</v>
      </c>
      <c r="B212" s="701" t="s">
        <v>1602</v>
      </c>
      <c r="C212" s="702"/>
      <c r="D212" s="707"/>
      <c r="E212" s="708"/>
      <c r="F212" s="648"/>
      <c r="G212" s="707"/>
      <c r="H212" s="708"/>
      <c r="I212" s="649"/>
      <c r="J212" s="650"/>
      <c r="K212" s="650"/>
    </row>
    <row r="213" spans="1:11" s="651" customFormat="1" ht="15.6" customHeight="1">
      <c r="A213" s="478">
        <v>5</v>
      </c>
      <c r="B213" s="719" t="s">
        <v>1613</v>
      </c>
      <c r="C213" s="720"/>
      <c r="D213" s="707"/>
      <c r="E213" s="708"/>
      <c r="F213" s="648"/>
      <c r="G213" s="707"/>
      <c r="H213" s="708"/>
      <c r="I213" s="649"/>
      <c r="J213" s="650"/>
      <c r="K213" s="650"/>
    </row>
    <row r="214" spans="1:11" s="112" customFormat="1" ht="15.75">
      <c r="A214" s="486"/>
      <c r="B214" s="487"/>
      <c r="C214" s="487"/>
      <c r="D214" s="488"/>
      <c r="E214" s="488"/>
      <c r="F214" s="598"/>
      <c r="G214" s="484"/>
      <c r="H214" s="484"/>
      <c r="I214" s="484"/>
      <c r="J214" s="27"/>
      <c r="K214" s="27"/>
    </row>
    <row r="215" spans="1:11" s="112" customFormat="1" ht="15.75">
      <c r="A215" s="486"/>
      <c r="B215" s="489" t="s">
        <v>1604</v>
      </c>
      <c r="C215" s="729"/>
      <c r="D215" s="730"/>
      <c r="E215" s="492"/>
      <c r="F215" s="566" t="str">
        <f>IF(C215="","Required","")</f>
        <v>Required</v>
      </c>
      <c r="G215" s="484"/>
      <c r="H215" s="484"/>
      <c r="I215" s="484"/>
      <c r="J215" s="27"/>
      <c r="K215" s="27"/>
    </row>
    <row r="216" spans="1:11" s="112" customFormat="1" ht="15.75">
      <c r="A216" s="486"/>
      <c r="B216" s="493" t="s">
        <v>1539</v>
      </c>
      <c r="C216" s="731"/>
      <c r="D216" s="732"/>
      <c r="E216" s="492"/>
      <c r="F216" s="566" t="str">
        <f>IF(C216="","Required","")</f>
        <v>Required</v>
      </c>
      <c r="G216" s="484"/>
      <c r="H216" s="484"/>
      <c r="I216" s="484"/>
      <c r="J216" s="27"/>
      <c r="K216" s="27"/>
    </row>
    <row r="217" spans="4:6" s="112" customFormat="1" ht="12.75">
      <c r="D217" s="111"/>
      <c r="E217" s="111"/>
      <c r="F217" s="591"/>
    </row>
    <row r="218" spans="4:6" s="112" customFormat="1" ht="12.75">
      <c r="D218" s="111"/>
      <c r="E218" s="111"/>
      <c r="F218" s="591"/>
    </row>
    <row r="219" spans="4:6" s="112" customFormat="1" ht="12.75">
      <c r="D219" s="111"/>
      <c r="E219" s="111"/>
      <c r="F219" s="591"/>
    </row>
    <row r="220" spans="4:6" s="112" customFormat="1" ht="12.75">
      <c r="D220" s="111"/>
      <c r="E220" s="111"/>
      <c r="F220" s="591"/>
    </row>
    <row r="221" spans="4:6" s="112" customFormat="1" ht="12.75">
      <c r="D221" s="111"/>
      <c r="E221" s="111"/>
      <c r="F221" s="591"/>
    </row>
    <row r="222" spans="4:6" s="112" customFormat="1" ht="12.75">
      <c r="D222" s="111"/>
      <c r="E222" s="111"/>
      <c r="F222" s="591"/>
    </row>
    <row r="223" spans="4:6" s="112" customFormat="1" ht="12.75">
      <c r="D223" s="111"/>
      <c r="E223" s="111"/>
      <c r="F223" s="591"/>
    </row>
    <row r="224" spans="4:6" s="112" customFormat="1" ht="12.75">
      <c r="D224" s="111"/>
      <c r="E224" s="111"/>
      <c r="F224" s="591"/>
    </row>
    <row r="225" spans="4:6" s="112" customFormat="1" ht="12.75">
      <c r="D225" s="111"/>
      <c r="E225" s="111"/>
      <c r="F225" s="591"/>
    </row>
    <row r="226" spans="4:6" s="112" customFormat="1" ht="12.75">
      <c r="D226" s="111"/>
      <c r="E226" s="111"/>
      <c r="F226" s="591"/>
    </row>
    <row r="227" spans="4:6" s="112" customFormat="1" ht="12.75">
      <c r="D227" s="111"/>
      <c r="E227" s="111"/>
      <c r="F227" s="591"/>
    </row>
    <row r="228" spans="4:6" s="112" customFormat="1" ht="12.75">
      <c r="D228" s="111"/>
      <c r="E228" s="111"/>
      <c r="F228" s="591"/>
    </row>
    <row r="229" spans="4:6" s="112" customFormat="1" ht="12.75">
      <c r="D229" s="111"/>
      <c r="E229" s="111"/>
      <c r="F229" s="591"/>
    </row>
    <row r="230" spans="4:6" s="112" customFormat="1" ht="12.75">
      <c r="D230" s="111"/>
      <c r="E230" s="111"/>
      <c r="F230" s="591"/>
    </row>
    <row r="231" spans="4:6" s="112" customFormat="1" ht="12.75">
      <c r="D231" s="111"/>
      <c r="E231" s="111"/>
      <c r="F231" s="591"/>
    </row>
    <row r="232" spans="4:6" s="112" customFormat="1" ht="12.75">
      <c r="D232" s="111"/>
      <c r="E232" s="111"/>
      <c r="F232" s="591"/>
    </row>
    <row r="233" spans="4:6" s="112" customFormat="1" ht="12.75">
      <c r="D233" s="111"/>
      <c r="E233" s="111"/>
      <c r="F233" s="591"/>
    </row>
    <row r="234" spans="4:6" s="112" customFormat="1" ht="12.75">
      <c r="D234" s="111"/>
      <c r="E234" s="111"/>
      <c r="F234" s="591"/>
    </row>
    <row r="235" spans="4:6" s="112" customFormat="1" ht="12.75">
      <c r="D235" s="111"/>
      <c r="E235" s="111"/>
      <c r="F235" s="591"/>
    </row>
    <row r="236" spans="4:6" s="112" customFormat="1" ht="12.75">
      <c r="D236" s="111"/>
      <c r="E236" s="111"/>
      <c r="F236" s="591"/>
    </row>
    <row r="237" spans="4:6" s="112" customFormat="1" ht="12.75">
      <c r="D237" s="111"/>
      <c r="E237" s="111"/>
      <c r="F237" s="591"/>
    </row>
    <row r="238" spans="4:6" s="112" customFormat="1" ht="12.75">
      <c r="D238" s="111"/>
      <c r="E238" s="111"/>
      <c r="F238" s="591"/>
    </row>
    <row r="239" spans="4:6" s="112" customFormat="1" ht="12.75">
      <c r="D239" s="111"/>
      <c r="E239" s="111"/>
      <c r="F239" s="591"/>
    </row>
    <row r="240" spans="4:6" s="112" customFormat="1" ht="12.75">
      <c r="D240" s="111"/>
      <c r="E240" s="111"/>
      <c r="F240" s="591"/>
    </row>
    <row r="241" spans="4:6" s="112" customFormat="1" ht="12.75">
      <c r="D241" s="111"/>
      <c r="E241" s="111"/>
      <c r="F241" s="591"/>
    </row>
    <row r="242" spans="4:6" s="112" customFormat="1" ht="12.75">
      <c r="D242" s="111"/>
      <c r="E242" s="111"/>
      <c r="F242" s="591"/>
    </row>
    <row r="243" spans="4:6" s="112" customFormat="1" ht="12.75">
      <c r="D243" s="111"/>
      <c r="E243" s="111"/>
      <c r="F243" s="591"/>
    </row>
    <row r="244" spans="4:6" s="112" customFormat="1" ht="12.75">
      <c r="D244" s="111"/>
      <c r="E244" s="111"/>
      <c r="F244" s="591"/>
    </row>
    <row r="245" spans="4:6" s="112" customFormat="1" ht="12.75">
      <c r="D245" s="111"/>
      <c r="E245" s="111"/>
      <c r="F245" s="591"/>
    </row>
    <row r="246" spans="4:6" s="112" customFormat="1" ht="12.75">
      <c r="D246" s="111"/>
      <c r="E246" s="111"/>
      <c r="F246" s="591"/>
    </row>
    <row r="247" spans="4:6" s="112" customFormat="1" ht="12.75">
      <c r="D247" s="111"/>
      <c r="E247" s="111"/>
      <c r="F247" s="591"/>
    </row>
    <row r="248" spans="4:6" s="112" customFormat="1" ht="12.75">
      <c r="D248" s="111"/>
      <c r="E248" s="111"/>
      <c r="F248" s="591"/>
    </row>
    <row r="249" spans="4:6" s="112" customFormat="1" ht="12.75">
      <c r="D249" s="111"/>
      <c r="E249" s="111"/>
      <c r="F249" s="591"/>
    </row>
    <row r="250" spans="4:6" s="112" customFormat="1" ht="12.75">
      <c r="D250" s="111"/>
      <c r="E250" s="111"/>
      <c r="F250" s="591"/>
    </row>
    <row r="251" spans="4:6" s="112" customFormat="1" ht="12.75">
      <c r="D251" s="111"/>
      <c r="E251" s="111"/>
      <c r="F251" s="591"/>
    </row>
    <row r="252" spans="4:6" s="112" customFormat="1" ht="12.75">
      <c r="D252" s="111"/>
      <c r="E252" s="111"/>
      <c r="F252" s="591"/>
    </row>
    <row r="253" spans="4:6" s="112" customFormat="1" ht="12.75">
      <c r="D253" s="111"/>
      <c r="E253" s="111"/>
      <c r="F253" s="591"/>
    </row>
    <row r="254" spans="4:6" s="112" customFormat="1" ht="12.75">
      <c r="D254" s="111"/>
      <c r="E254" s="111"/>
      <c r="F254" s="591"/>
    </row>
    <row r="255" spans="4:6" s="112" customFormat="1" ht="12.75">
      <c r="D255" s="111"/>
      <c r="E255" s="111"/>
      <c r="F255" s="591"/>
    </row>
    <row r="256" spans="4:6" s="112" customFormat="1" ht="12.75">
      <c r="D256" s="111"/>
      <c r="E256" s="111"/>
      <c r="F256" s="591"/>
    </row>
    <row r="257" spans="4:6" s="112" customFormat="1" ht="12.75">
      <c r="D257" s="111"/>
      <c r="E257" s="111"/>
      <c r="F257" s="591"/>
    </row>
    <row r="258" spans="4:6" s="112" customFormat="1" ht="12.75">
      <c r="D258" s="111"/>
      <c r="E258" s="111"/>
      <c r="F258" s="591"/>
    </row>
    <row r="259" spans="4:6" s="112" customFormat="1" ht="12.75">
      <c r="D259" s="111"/>
      <c r="E259" s="111"/>
      <c r="F259" s="591"/>
    </row>
    <row r="260" spans="4:6" s="112" customFormat="1" ht="12.75">
      <c r="D260" s="111"/>
      <c r="E260" s="111"/>
      <c r="F260" s="591"/>
    </row>
    <row r="261" spans="4:6" s="112" customFormat="1" ht="12.75">
      <c r="D261" s="111"/>
      <c r="E261" s="111"/>
      <c r="F261" s="591"/>
    </row>
    <row r="262" spans="4:6" s="112" customFormat="1" ht="12.75">
      <c r="D262" s="111"/>
      <c r="E262" s="111"/>
      <c r="F262" s="591"/>
    </row>
    <row r="263" spans="4:6" s="112" customFormat="1" ht="12.75">
      <c r="D263" s="111"/>
      <c r="E263" s="111"/>
      <c r="F263" s="591"/>
    </row>
    <row r="264" spans="4:6" s="112" customFormat="1" ht="12.75">
      <c r="D264" s="111"/>
      <c r="E264" s="111"/>
      <c r="F264" s="591"/>
    </row>
    <row r="265" spans="4:6" s="112" customFormat="1" ht="12.75">
      <c r="D265" s="111"/>
      <c r="E265" s="111"/>
      <c r="F265" s="591"/>
    </row>
    <row r="266" spans="4:6" s="112" customFormat="1" ht="12.75">
      <c r="D266" s="111"/>
      <c r="E266" s="111"/>
      <c r="F266" s="591"/>
    </row>
    <row r="267" spans="4:6" s="112" customFormat="1" ht="12.75">
      <c r="D267" s="111"/>
      <c r="E267" s="111"/>
      <c r="F267" s="591"/>
    </row>
    <row r="268" spans="4:6" s="112" customFormat="1" ht="12.75">
      <c r="D268" s="111"/>
      <c r="E268" s="111"/>
      <c r="F268" s="591"/>
    </row>
    <row r="269" spans="4:6" s="112" customFormat="1" ht="12.75">
      <c r="D269" s="111"/>
      <c r="E269" s="111"/>
      <c r="F269" s="591"/>
    </row>
    <row r="270" spans="4:6" s="112" customFormat="1" ht="12.75">
      <c r="D270" s="111"/>
      <c r="E270" s="111"/>
      <c r="F270" s="591"/>
    </row>
    <row r="271" spans="4:6" s="112" customFormat="1" ht="12.75">
      <c r="D271" s="111"/>
      <c r="E271" s="111"/>
      <c r="F271" s="591"/>
    </row>
    <row r="272" spans="4:6" s="112" customFormat="1" ht="12.75">
      <c r="D272" s="111"/>
      <c r="E272" s="111"/>
      <c r="F272" s="591"/>
    </row>
    <row r="273" spans="4:6" s="112" customFormat="1" ht="12.75">
      <c r="D273" s="111"/>
      <c r="E273" s="111"/>
      <c r="F273" s="591"/>
    </row>
    <row r="274" spans="4:6" s="112" customFormat="1" ht="12.75">
      <c r="D274" s="111"/>
      <c r="E274" s="111"/>
      <c r="F274" s="591"/>
    </row>
    <row r="275" spans="4:6" s="112" customFormat="1" ht="12.75">
      <c r="D275" s="111"/>
      <c r="E275" s="111"/>
      <c r="F275" s="591"/>
    </row>
    <row r="276" spans="4:6" s="112" customFormat="1" ht="12.75">
      <c r="D276" s="111"/>
      <c r="E276" s="111"/>
      <c r="F276" s="591"/>
    </row>
    <row r="277" spans="4:6" s="112" customFormat="1" ht="12.75">
      <c r="D277" s="111"/>
      <c r="E277" s="111"/>
      <c r="F277" s="591"/>
    </row>
    <row r="278" spans="4:6" s="112" customFormat="1" ht="12.75">
      <c r="D278" s="111"/>
      <c r="E278" s="111"/>
      <c r="F278" s="591"/>
    </row>
    <row r="279" spans="4:6" s="112" customFormat="1" ht="12.75">
      <c r="D279" s="111"/>
      <c r="E279" s="111"/>
      <c r="F279" s="591"/>
    </row>
    <row r="280" spans="4:6" s="112" customFormat="1" ht="12.75">
      <c r="D280" s="111"/>
      <c r="E280" s="111"/>
      <c r="F280" s="591"/>
    </row>
    <row r="281" spans="4:6" s="112" customFormat="1" ht="12.75">
      <c r="D281" s="111"/>
      <c r="E281" s="111"/>
      <c r="F281" s="591"/>
    </row>
    <row r="282" spans="4:6" s="112" customFormat="1" ht="12.75">
      <c r="D282" s="111"/>
      <c r="E282" s="111"/>
      <c r="F282" s="591"/>
    </row>
    <row r="283" spans="4:6" s="112" customFormat="1" ht="12.75">
      <c r="D283" s="111"/>
      <c r="E283" s="111"/>
      <c r="F283" s="591"/>
    </row>
    <row r="284" spans="4:6" s="112" customFormat="1" ht="12.75">
      <c r="D284" s="111"/>
      <c r="E284" s="111"/>
      <c r="F284" s="591"/>
    </row>
    <row r="285" spans="4:6" s="112" customFormat="1" ht="12.75">
      <c r="D285" s="111"/>
      <c r="E285" s="111"/>
      <c r="F285" s="591"/>
    </row>
    <row r="286" spans="4:6" s="112" customFormat="1" ht="12.75">
      <c r="D286" s="111"/>
      <c r="E286" s="111"/>
      <c r="F286" s="591"/>
    </row>
    <row r="287" spans="4:6" s="112" customFormat="1" ht="12.75">
      <c r="D287" s="111"/>
      <c r="E287" s="111"/>
      <c r="F287" s="591"/>
    </row>
    <row r="288" spans="4:6" s="112" customFormat="1" ht="12.75">
      <c r="D288" s="111"/>
      <c r="E288" s="111"/>
      <c r="F288" s="591"/>
    </row>
    <row r="289" spans="4:6" s="112" customFormat="1" ht="12.75">
      <c r="D289" s="111"/>
      <c r="E289" s="111"/>
      <c r="F289" s="591"/>
    </row>
    <row r="290" spans="4:6" s="112" customFormat="1" ht="12.75">
      <c r="D290" s="111"/>
      <c r="E290" s="111"/>
      <c r="F290" s="591"/>
    </row>
    <row r="291" spans="4:6" s="112" customFormat="1" ht="12.75">
      <c r="D291" s="111"/>
      <c r="E291" s="111"/>
      <c r="F291" s="591"/>
    </row>
    <row r="292" spans="4:6" s="112" customFormat="1" ht="12.75">
      <c r="D292" s="111"/>
      <c r="E292" s="111"/>
      <c r="F292" s="591"/>
    </row>
    <row r="293" spans="4:6" s="112" customFormat="1" ht="12.75">
      <c r="D293" s="111"/>
      <c r="E293" s="111"/>
      <c r="F293" s="591"/>
    </row>
    <row r="294" spans="4:6" s="112" customFormat="1" ht="12.75">
      <c r="D294" s="111"/>
      <c r="E294" s="111"/>
      <c r="F294" s="591"/>
    </row>
    <row r="295" spans="4:6" s="112" customFormat="1" ht="12.75">
      <c r="D295" s="111"/>
      <c r="E295" s="111"/>
      <c r="F295" s="591"/>
    </row>
    <row r="296" spans="4:6" s="112" customFormat="1" ht="12.75">
      <c r="D296" s="111"/>
      <c r="E296" s="111"/>
      <c r="F296" s="591"/>
    </row>
    <row r="297" spans="4:6" s="112" customFormat="1" ht="12.75">
      <c r="D297" s="111"/>
      <c r="E297" s="111"/>
      <c r="F297" s="591"/>
    </row>
    <row r="298" spans="4:6" s="112" customFormat="1" ht="12.75">
      <c r="D298" s="111"/>
      <c r="E298" s="111"/>
      <c r="F298" s="591"/>
    </row>
    <row r="299" spans="4:6" s="112" customFormat="1" ht="12.75">
      <c r="D299" s="111"/>
      <c r="E299" s="111"/>
      <c r="F299" s="591"/>
    </row>
    <row r="300" spans="4:6" s="112" customFormat="1" ht="12.75">
      <c r="D300" s="111"/>
      <c r="E300" s="111"/>
      <c r="F300" s="591"/>
    </row>
    <row r="301" spans="4:6" s="112" customFormat="1" ht="12.75">
      <c r="D301" s="111"/>
      <c r="E301" s="111"/>
      <c r="F301" s="591"/>
    </row>
    <row r="302" spans="4:6" s="112" customFormat="1" ht="12.75">
      <c r="D302" s="111"/>
      <c r="E302" s="111"/>
      <c r="F302" s="591"/>
    </row>
    <row r="303" spans="4:6" s="112" customFormat="1" ht="12.75">
      <c r="D303" s="111"/>
      <c r="E303" s="111"/>
      <c r="F303" s="591"/>
    </row>
    <row r="304" spans="4:6" s="112" customFormat="1" ht="12.75">
      <c r="D304" s="111"/>
      <c r="E304" s="111"/>
      <c r="F304" s="591"/>
    </row>
    <row r="305" spans="4:6" s="112" customFormat="1" ht="12.75">
      <c r="D305" s="111"/>
      <c r="E305" s="111"/>
      <c r="F305" s="591"/>
    </row>
    <row r="306" spans="4:6" s="112" customFormat="1" ht="12.75">
      <c r="D306" s="111"/>
      <c r="E306" s="111"/>
      <c r="F306" s="591"/>
    </row>
    <row r="307" spans="4:6" s="112" customFormat="1" ht="12.75">
      <c r="D307" s="111"/>
      <c r="E307" s="111"/>
      <c r="F307" s="591"/>
    </row>
    <row r="308" spans="4:6" s="112" customFormat="1" ht="12.75">
      <c r="D308" s="111"/>
      <c r="E308" s="111"/>
      <c r="F308" s="591"/>
    </row>
    <row r="309" spans="4:6" s="112" customFormat="1" ht="12.75">
      <c r="D309" s="111"/>
      <c r="E309" s="111"/>
      <c r="F309" s="591"/>
    </row>
    <row r="310" spans="4:6" s="112" customFormat="1" ht="12.75">
      <c r="D310" s="111"/>
      <c r="E310" s="111"/>
      <c r="F310" s="591"/>
    </row>
    <row r="311" spans="4:6" s="112" customFormat="1" ht="12.75">
      <c r="D311" s="111"/>
      <c r="E311" s="111"/>
      <c r="F311" s="591"/>
    </row>
    <row r="312" spans="4:6" s="112" customFormat="1" ht="12.75">
      <c r="D312" s="111"/>
      <c r="E312" s="111"/>
      <c r="F312" s="591"/>
    </row>
  </sheetData>
  <sheetProtection algorithmName="SHA-512" hashValue="Wj1Wigu7gFpXEV/9n2hN7TrCPyV/eDZ0QE5Vr92PWjcayjzXNIt4vsyTMdmScWa4byKPiWq4bseD2Z4r5nFPTw==" saltValue="LwzYz+llG4dAyNIvQ3ILBg==" spinCount="100000" sheet="1" formatColumns="0" formatRows="0" selectLockedCells="1" sort="0" autoFilter="0"/>
  <mergeCells count="102">
    <mergeCell ref="B12:D12"/>
    <mergeCell ref="E135:F135"/>
    <mergeCell ref="E133:F133"/>
    <mergeCell ref="B170:D179"/>
    <mergeCell ref="E134:F134"/>
    <mergeCell ref="E140:F140"/>
    <mergeCell ref="E141:F141"/>
    <mergeCell ref="E139:F139"/>
    <mergeCell ref="E132:F132"/>
    <mergeCell ref="E137:F137"/>
    <mergeCell ref="B78:D78"/>
    <mergeCell ref="B79:D90"/>
    <mergeCell ref="E138:F138"/>
    <mergeCell ref="B107:D107"/>
    <mergeCell ref="B43:D43"/>
    <mergeCell ref="B58:D70"/>
    <mergeCell ref="B123:F128"/>
    <mergeCell ref="B44:D54"/>
    <mergeCell ref="B57:D57"/>
    <mergeCell ref="E136:F136"/>
    <mergeCell ref="B93:D104"/>
    <mergeCell ref="B108:D120"/>
    <mergeCell ref="B92:D92"/>
    <mergeCell ref="B91:D91"/>
    <mergeCell ref="B187:C187"/>
    <mergeCell ref="F187:G187"/>
    <mergeCell ref="H187:I187"/>
    <mergeCell ref="J187:K187"/>
    <mergeCell ref="B188:C188"/>
    <mergeCell ref="F188:G188"/>
    <mergeCell ref="H188:I188"/>
    <mergeCell ref="J188:K188"/>
    <mergeCell ref="H185:I185"/>
    <mergeCell ref="J185:K185"/>
    <mergeCell ref="B186:C186"/>
    <mergeCell ref="F186:G186"/>
    <mergeCell ref="H186:I186"/>
    <mergeCell ref="J186:K186"/>
    <mergeCell ref="A185:C185"/>
    <mergeCell ref="F185:G185"/>
    <mergeCell ref="B193:C193"/>
    <mergeCell ref="F193:G193"/>
    <mergeCell ref="H193:I193"/>
    <mergeCell ref="J193:K193"/>
    <mergeCell ref="B194:C194"/>
    <mergeCell ref="F194:G194"/>
    <mergeCell ref="H194:I194"/>
    <mergeCell ref="J194:K194"/>
    <mergeCell ref="B189:C189"/>
    <mergeCell ref="F189:G189"/>
    <mergeCell ref="H189:I189"/>
    <mergeCell ref="J189:K189"/>
    <mergeCell ref="B190:C190"/>
    <mergeCell ref="F190:G190"/>
    <mergeCell ref="H190:I190"/>
    <mergeCell ref="J190:K190"/>
    <mergeCell ref="B191:C191"/>
    <mergeCell ref="F191:G191"/>
    <mergeCell ref="H191:I191"/>
    <mergeCell ref="J191:K191"/>
    <mergeCell ref="B192:C192"/>
    <mergeCell ref="F192:G192"/>
    <mergeCell ref="H192:I192"/>
    <mergeCell ref="J192:K192"/>
    <mergeCell ref="J201:K201"/>
    <mergeCell ref="B202:C202"/>
    <mergeCell ref="F202:G202"/>
    <mergeCell ref="H202:I202"/>
    <mergeCell ref="J202:K202"/>
    <mergeCell ref="B195:C195"/>
    <mergeCell ref="F195:G195"/>
    <mergeCell ref="H195:I195"/>
    <mergeCell ref="J195:K195"/>
    <mergeCell ref="A200:C200"/>
    <mergeCell ref="F200:G200"/>
    <mergeCell ref="H200:I200"/>
    <mergeCell ref="C197:D197"/>
    <mergeCell ref="C198:D198"/>
    <mergeCell ref="J200:K200"/>
    <mergeCell ref="C204:D204"/>
    <mergeCell ref="C205:D205"/>
    <mergeCell ref="A207:F207"/>
    <mergeCell ref="A208:C208"/>
    <mergeCell ref="G208:H208"/>
    <mergeCell ref="B209:C209"/>
    <mergeCell ref="D209:E209"/>
    <mergeCell ref="G209:H209"/>
    <mergeCell ref="B201:C201"/>
    <mergeCell ref="F201:G201"/>
    <mergeCell ref="H201:I201"/>
    <mergeCell ref="B213:C213"/>
    <mergeCell ref="D213:E213"/>
    <mergeCell ref="G213:H213"/>
    <mergeCell ref="C215:D215"/>
    <mergeCell ref="C216:D216"/>
    <mergeCell ref="B210:C210"/>
    <mergeCell ref="B211:C211"/>
    <mergeCell ref="D211:E211"/>
    <mergeCell ref="G211:H211"/>
    <mergeCell ref="B212:C212"/>
    <mergeCell ref="D212:E212"/>
    <mergeCell ref="G212:H212"/>
  </mergeCells>
  <conditionalFormatting sqref="D168">
    <cfRule type="cellIs" priority="117" dxfId="30" operator="notEqual" stopIfTrue="1">
      <formula>""</formula>
    </cfRule>
  </conditionalFormatting>
  <conditionalFormatting sqref="E26">
    <cfRule type="containsText" priority="114" dxfId="29" operator="containsText" text="Partial Self-Funding">
      <formula>NOT(ISERROR(SEARCH("Partial Self-Funding",E26)))</formula>
    </cfRule>
  </conditionalFormatting>
  <conditionalFormatting sqref="D26:D28">
    <cfRule type="cellIs" priority="128" dxfId="2" operator="notEqual" stopIfTrue="1">
      <formula>""</formula>
    </cfRule>
  </conditionalFormatting>
  <conditionalFormatting sqref="D76">
    <cfRule type="expression" priority="61" dxfId="2" stopIfTrue="1">
      <formula>$F$76=""</formula>
    </cfRule>
  </conditionalFormatting>
  <conditionalFormatting sqref="D148">
    <cfRule type="cellIs" priority="59" dxfId="2" operator="greaterThan" stopIfTrue="1">
      <formula>0</formula>
    </cfRule>
  </conditionalFormatting>
  <conditionalFormatting sqref="D150">
    <cfRule type="cellIs" priority="58" dxfId="2" operator="greaterThan" stopIfTrue="1">
      <formula>0</formula>
    </cfRule>
  </conditionalFormatting>
  <conditionalFormatting sqref="C197:D198">
    <cfRule type="cellIs" priority="55" dxfId="2" operator="greaterThan" stopIfTrue="1">
      <formula>0</formula>
    </cfRule>
  </conditionalFormatting>
  <conditionalFormatting sqref="C204:D205">
    <cfRule type="cellIs" priority="52" dxfId="2" operator="greaterThan" stopIfTrue="1">
      <formula>0</formula>
    </cfRule>
  </conditionalFormatting>
  <conditionalFormatting sqref="D209:H213">
    <cfRule type="cellIs" priority="51" dxfId="2" operator="greaterThan" stopIfTrue="1">
      <formula>0</formula>
    </cfRule>
  </conditionalFormatting>
  <conditionalFormatting sqref="C215:D217">
    <cfRule type="cellIs" priority="50" dxfId="2" operator="greaterThan" stopIfTrue="1">
      <formula>0</formula>
    </cfRule>
  </conditionalFormatting>
  <conditionalFormatting sqref="B170:D179">
    <cfRule type="cellIs" priority="49" dxfId="2" operator="greaterThan" stopIfTrue="1">
      <formula>0</formula>
    </cfRule>
  </conditionalFormatting>
  <conditionalFormatting sqref="B108:D120">
    <cfRule type="cellIs" priority="48" dxfId="2" operator="greaterThan" stopIfTrue="1">
      <formula>0</formula>
    </cfRule>
  </conditionalFormatting>
  <conditionalFormatting sqref="B93:D104">
    <cfRule type="expression" priority="47" dxfId="2" stopIfTrue="1">
      <formula>$F$93=""</formula>
    </cfRule>
  </conditionalFormatting>
  <conditionalFormatting sqref="B58:D70">
    <cfRule type="cellIs" priority="45" dxfId="2" operator="greaterThan" stopIfTrue="1">
      <formula>0</formula>
    </cfRule>
  </conditionalFormatting>
  <conditionalFormatting sqref="D26">
    <cfRule type="expression" priority="36" dxfId="2" stopIfTrue="1">
      <formula>$F$26="NA"</formula>
    </cfRule>
    <cfRule type="cellIs" priority="39" dxfId="2" operator="greaterThan" stopIfTrue="1">
      <formula>0</formula>
    </cfRule>
  </conditionalFormatting>
  <conditionalFormatting sqref="D27">
    <cfRule type="expression" priority="34" dxfId="2" stopIfTrue="1">
      <formula>$F$27="NA"</formula>
    </cfRule>
  </conditionalFormatting>
  <conditionalFormatting sqref="B44:D54">
    <cfRule type="expression" priority="33" dxfId="2" stopIfTrue="1">
      <formula>$F$44=""</formula>
    </cfRule>
  </conditionalFormatting>
  <conditionalFormatting sqref="D30">
    <cfRule type="cellIs" priority="31" dxfId="2" operator="notEqual" stopIfTrue="1">
      <formula>""</formula>
    </cfRule>
  </conditionalFormatting>
  <conditionalFormatting sqref="B79:D90">
    <cfRule type="cellIs" priority="22" dxfId="2" operator="notEqual" stopIfTrue="1">
      <formula>"Nothing entered previously, please enter information"</formula>
    </cfRule>
  </conditionalFormatting>
  <conditionalFormatting sqref="D21">
    <cfRule type="expression" priority="8" dxfId="2" stopIfTrue="1">
      <formula>$F$21=""</formula>
    </cfRule>
    <cfRule type="cellIs" priority="9" dxfId="2" operator="greaterThan" stopIfTrue="1">
      <formula>0</formula>
    </cfRule>
    <cfRule type="expression" priority="13" dxfId="2" stopIfTrue="1">
      <formula>$F$21="NA"</formula>
    </cfRule>
  </conditionalFormatting>
  <conditionalFormatting sqref="D17">
    <cfRule type="expression" priority="6" dxfId="2" stopIfTrue="1">
      <formula>$D$11="No"</formula>
    </cfRule>
  </conditionalFormatting>
  <conditionalFormatting sqref="D17:D28 D4:D7">
    <cfRule type="cellIs" priority="5" dxfId="2" operator="notEqual" stopIfTrue="1">
      <formula>""</formula>
    </cfRule>
  </conditionalFormatting>
  <conditionalFormatting sqref="D186:G195">
    <cfRule type="cellIs" priority="4" dxfId="2" operator="greaterThan" stopIfTrue="1">
      <formula>0</formula>
    </cfRule>
  </conditionalFormatting>
  <conditionalFormatting sqref="J186:K195">
    <cfRule type="cellIs" priority="3" dxfId="2" operator="greaterThan" stopIfTrue="1">
      <formula>0</formula>
    </cfRule>
  </conditionalFormatting>
  <conditionalFormatting sqref="D201:G202">
    <cfRule type="cellIs" priority="2" dxfId="2" operator="greaterThan" stopIfTrue="1">
      <formula>0</formula>
    </cfRule>
  </conditionalFormatting>
  <conditionalFormatting sqref="J201:K202">
    <cfRule type="cellIs" priority="1" dxfId="2" operator="greaterThan" stopIfTrue="1">
      <formula>0</formula>
    </cfRule>
  </conditionalFormatting>
  <dataValidations count="9" disablePrompts="1">
    <dataValidation type="list" allowBlank="1" showInputMessage="1" showErrorMessage="1" sqref="D148 D150">
      <formula1>Eligibility</formula1>
    </dataValidation>
    <dataValidation type="list" allowBlank="1" showInputMessage="1" showErrorMessage="1" sqref="D76">
      <formula1>MandV</formula1>
    </dataValidation>
    <dataValidation type="date" operator="lessThanOrEqual" allowBlank="1" showInputMessage="1" showErrorMessage="1" error="This date must be less than or equal to today’s date." sqref="C216:D216 C198:D198 C205:D205">
      <formula1>TODAY()</formula1>
    </dataValidation>
    <dataValidation type="date" operator="lessThan" allowBlank="1" showInputMessage="1" showErrorMessage="1" error="This date must be less than or equal to Date submitted (cell D4)" sqref="D6">
      <formula1>D4</formula1>
    </dataValidation>
    <dataValidation type="date" operator="lessThan" allowBlank="1" showInputMessage="1" showErrorMessage="1" error="Actual Project Start date cannot be on or after the Date Submitted." sqref="D5">
      <formula1>D4</formula1>
    </dataValidation>
    <dataValidation operator="equal" allowBlank="1" showInputMessage="1" showErrorMessage="1" sqref="D162"/>
    <dataValidation type="list" allowBlank="1" showInputMessage="1" showErrorMessage="1" sqref="D11:D13">
      <formula1>Federal</formula1>
    </dataValidation>
    <dataValidation type="decimal" operator="lessThanOrEqual" allowBlank="1" showInputMessage="1" showErrorMessage="1" sqref="D21">
      <formula1>D14</formula1>
    </dataValidation>
    <dataValidation type="date" operator="lessThanOrEqual" allowBlank="1" showInputMessage="1" showErrorMessage="1" error="This date must be less than or equal to today’s date." sqref="D4">
      <formula1>TODAY()</formula1>
    </dataValidation>
  </dataValidations>
  <hyperlinks>
    <hyperlink ref="B77" r:id="rId1" display="http://www.bpa.gov/Energy/N/implementation_manual.cfm"/>
  </hyperlinks>
  <printOptions/>
  <pageMargins left="0.7" right="0.7" top="0.75" bottom="0.75" header="0.3" footer="0.3"/>
  <pageSetup horizontalDpi="600" verticalDpi="600" orientation="portrait" r:id="rId4"/>
  <ignoredErrors>
    <ignoredError sqref="D37:D38" evalError="1"/>
  </ignoredErrors>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8000860214233"/>
  </sheetPr>
  <dimension ref="A1:P51"/>
  <sheetViews>
    <sheetView showGridLines="0" workbookViewId="0" topLeftCell="A1">
      <selection activeCell="B6" sqref="B6"/>
    </sheetView>
  </sheetViews>
  <sheetFormatPr defaultColWidth="9.140625" defaultRowHeight="12.75"/>
  <cols>
    <col min="1" max="1" width="45.00390625" style="21" customWidth="1"/>
    <col min="2" max="2" width="31.140625" style="21" customWidth="1"/>
    <col min="3" max="3" width="31.7109375" style="21" bestFit="1" customWidth="1"/>
    <col min="4" max="4" width="4.140625" style="21" customWidth="1"/>
    <col min="5" max="6" width="14.8515625" style="21" customWidth="1"/>
    <col min="7" max="7" width="15.7109375" style="21" customWidth="1"/>
    <col min="8" max="9" width="15.140625" style="21" customWidth="1"/>
    <col min="10" max="10" width="11.140625" style="21" customWidth="1"/>
    <col min="11" max="11" width="2.8515625" style="21" customWidth="1"/>
    <col min="12" max="12" width="15.00390625" style="21" customWidth="1"/>
    <col min="13" max="13" width="15.140625" style="21" customWidth="1"/>
    <col min="14" max="15" width="15.57421875" style="21" customWidth="1"/>
    <col min="16" max="16" width="14.8515625" style="23" customWidth="1"/>
    <col min="17" max="17" width="14.57421875" style="21" customWidth="1"/>
    <col min="18" max="18" width="14.421875" style="21" customWidth="1"/>
    <col min="19" max="16384" width="9.140625" style="21" customWidth="1"/>
  </cols>
  <sheetData>
    <row r="1" spans="1:3" ht="23.25" customHeight="1">
      <c r="A1" s="771" t="s">
        <v>179</v>
      </c>
      <c r="B1" s="771"/>
      <c r="C1" s="771"/>
    </row>
    <row r="2" spans="1:3" ht="20.25" customHeight="1" thickBot="1">
      <c r="A2" s="772"/>
      <c r="B2" s="772"/>
      <c r="C2" s="772"/>
    </row>
    <row r="3" spans="1:9" ht="29.25" customHeight="1" thickBot="1">
      <c r="A3" s="261"/>
      <c r="B3" s="262" t="str">
        <f>IF('Project Information'!D2="No","No Proposal Submitted","Project Proposal")</f>
        <v>Project Proposal</v>
      </c>
      <c r="C3" s="263" t="s">
        <v>234</v>
      </c>
      <c r="E3" s="777" t="str">
        <f>IF(ISBLANK(Proposal!$C$204),"Please note: Project Proposal Reimbursment (EEI And Self-funding) amounts are set at an estimated $/kWh rate until COTR approval is final","")</f>
        <v>Please note: Project Proposal Reimbursment (EEI And Self-funding) amounts are set at an estimated $/kWh rate until COTR approval is final</v>
      </c>
      <c r="F3" s="777"/>
      <c r="G3" s="777"/>
      <c r="H3" s="777"/>
      <c r="I3" s="777"/>
    </row>
    <row r="4" spans="1:3" ht="18" customHeight="1">
      <c r="A4" s="264" t="s">
        <v>245</v>
      </c>
      <c r="B4" s="773">
        <f>'Project Information'!$D$27</f>
        <v>0</v>
      </c>
      <c r="C4" s="774"/>
    </row>
    <row r="5" spans="1:3" ht="18" customHeight="1">
      <c r="A5" s="12" t="s">
        <v>1275</v>
      </c>
      <c r="B5" s="775">
        <f>'Project Information'!$D$4</f>
        <v>0</v>
      </c>
      <c r="C5" s="776"/>
    </row>
    <row r="6" spans="1:3" ht="15.75">
      <c r="A6" s="12" t="s">
        <v>195</v>
      </c>
      <c r="B6" s="667">
        <f>IF('Project Information'!D2="no"," ",SUMIF('Measure Input'!$M$8:$M$107,$B$4,'Measure Input'!$F$8:$F$107))</f>
        <v>0</v>
      </c>
      <c r="C6" s="665">
        <f>SUMIF('Measure Input'!$M8:$M$107,B$4,'Measure Input'!$G8:$G$107)</f>
        <v>0</v>
      </c>
    </row>
    <row r="7" spans="1:3" ht="15.75">
      <c r="A7" s="12" t="s">
        <v>196</v>
      </c>
      <c r="B7" s="667">
        <f>IF('Project Information'!D2="No","",SUMIF('Measure Input'!$M8:M$107,$B$4,'Measure Input'!$Q8:$Q$107))</f>
        <v>0</v>
      </c>
      <c r="C7" s="665">
        <f>SUMIF('Measure Input'!$M8:$M$107,$B$4,'Measure Input'!$AE$8:$AE$107)</f>
        <v>0</v>
      </c>
    </row>
    <row r="8" spans="1:3" ht="15.75">
      <c r="A8" s="154" t="s">
        <v>199</v>
      </c>
      <c r="B8" s="629" t="str">
        <f>IF('Project Information'!D2="No","",IF(Proposal!D10="Yes",Proposal!D14,IF(Proposal!D18="","0.00%",(Proposal!D18/(SUM(Proposal!D18:D19))))))</f>
        <v>0.00%</v>
      </c>
      <c r="C8" s="628" t="str">
        <f>IF('Completion Report'!$D$11="Yes",'Completion Report'!D17,IF('Completion Report'!$D$21="","0.00%",('Completion Report'!$D$21/(SUM('Completion Report'!$D$21:$D$22)))))</f>
        <v>0.00%</v>
      </c>
    </row>
    <row r="9" spans="1:3" ht="15.75">
      <c r="A9" s="154" t="s">
        <v>200</v>
      </c>
      <c r="B9" s="629" t="str">
        <f>IF('Project Information'!D2="No","",IF(Proposal!D10="Yes",Proposal!D15,IF(Proposal!D19="","0.00%",(Proposal!D19/(SUM(Proposal!D18:D19))))))</f>
        <v>0.00%</v>
      </c>
      <c r="C9" s="628" t="str">
        <f>IF('Completion Report'!$D$11="Yes",'Completion Report'!D18,IF('Completion Report'!$D$21="","0.00%",('Completion Report'!$D$22/(SUM('Completion Report'!$D$21:$D$22)))))</f>
        <v>0.00%</v>
      </c>
    </row>
    <row r="10" spans="1:3" ht="15.75">
      <c r="A10" s="154" t="s">
        <v>1291</v>
      </c>
      <c r="B10" s="259">
        <f>IF('Project Information'!D2="No","",ROUND(B23*B8,2))</f>
        <v>0</v>
      </c>
      <c r="C10" s="260">
        <f>ROUND(C23*C8,2)</f>
        <v>0</v>
      </c>
    </row>
    <row r="11" spans="1:3" ht="15.75">
      <c r="A11" s="154" t="s">
        <v>2016</v>
      </c>
      <c r="B11" s="259">
        <f>IF('Project Information'!D2="No","",ROUND(B23-B10,2))</f>
        <v>0</v>
      </c>
      <c r="C11" s="260">
        <f>ROUND(C23-C10,2)</f>
        <v>0</v>
      </c>
    </row>
    <row r="12" spans="1:3" ht="15.75">
      <c r="A12" s="626" t="s">
        <v>2017</v>
      </c>
      <c r="B12" s="664" t="e">
        <f>IF('Project Information'!D2="No","",IF(ISTEXT(B14),B14,IF(OR(B14=1,SUM('Project Summary'!B10)=0),0,('Project Summary'!$B$7-B13))))</f>
        <v>#VALUE!</v>
      </c>
      <c r="C12" s="665">
        <f>'Completion Report'!D37</f>
        <v>0</v>
      </c>
    </row>
    <row r="13" spans="1:5" ht="15.75">
      <c r="A13" s="626" t="s">
        <v>2018</v>
      </c>
      <c r="B13" s="666" t="e">
        <f>IF('Project Information'!D2="No","",IF(ISTEXT(B14),B14,B14*'Project Summary'!$B$7))</f>
        <v>#VALUE!</v>
      </c>
      <c r="C13" s="665">
        <f>'Completion Report'!D38</f>
        <v>0</v>
      </c>
      <c r="E13" s="654"/>
    </row>
    <row r="14" spans="1:3" ht="15.75">
      <c r="A14" s="356" t="s">
        <v>2019</v>
      </c>
      <c r="B14" s="627" t="e">
        <f>IF('Project Information'!D2="No","",IF(Proposal!D10="Yes",Proposal!D15,IF(OR(Proposal!F21="NA",Proposal!D3&lt;41306),1-MIN(1,('Project Summary'!B10)/(Proposal!D18+Proposal!D19)),IF(Proposal!F21="Required","Must Enter Payment to End User",IF(MIN(Proposal!D21,'Project Summary'!B23)=0,0,1-(MIN(1,('Project Summary'!B10)/(Proposal!D18+Proposal!D19))))))))</f>
        <v>#VALUE!</v>
      </c>
      <c r="C14" s="628">
        <f>'Completion Report'!D39</f>
        <v>0</v>
      </c>
    </row>
    <row r="15" spans="1:16" ht="15.75">
      <c r="A15" s="12" t="s">
        <v>1328</v>
      </c>
      <c r="B15" s="259">
        <f>IF('Project Information'!D2="No","",SUM('Measure Input'!U8:$U$107))</f>
        <v>0</v>
      </c>
      <c r="C15" s="145">
        <f>SUM('Measure Input'!$AI$8:$AI$107)</f>
        <v>0</v>
      </c>
      <c r="P15" s="21"/>
    </row>
    <row r="16" spans="1:16" ht="15.75">
      <c r="A16" s="12" t="s">
        <v>290</v>
      </c>
      <c r="B16" s="144">
        <f>IF('Project Information'!D2="No","",SUM('Measure Input'!D8:$D$107))</f>
        <v>0</v>
      </c>
      <c r="C16" s="145">
        <f>SUM('Measure Input'!$E$8:$E$107)</f>
        <v>0</v>
      </c>
      <c r="P16" s="21"/>
    </row>
    <row r="17" spans="1:16" ht="15.75">
      <c r="A17" s="12" t="s">
        <v>1327</v>
      </c>
      <c r="B17" s="144">
        <f>IF('Project Information'!D2="No","",SUM('Measure Input'!V8:$V$107))</f>
        <v>0</v>
      </c>
      <c r="C17" s="145">
        <f>SUM('Measure Input'!$AJ$8:$AJ$107)</f>
        <v>0</v>
      </c>
      <c r="P17" s="21"/>
    </row>
    <row r="18" spans="1:16" ht="15.75">
      <c r="A18" s="12" t="s">
        <v>1527</v>
      </c>
      <c r="B18" s="25">
        <f>IF('Project Information'!D2="No","",IF(ISERROR(B15/B17),0,(B15/B17)))</f>
        <v>0</v>
      </c>
      <c r="C18" s="357">
        <f>IF(ISERROR(C15/C17),0,(C15/C17))</f>
        <v>0</v>
      </c>
      <c r="P18" s="21"/>
    </row>
    <row r="19" spans="1:16" ht="6.75" customHeight="1">
      <c r="A19" s="12"/>
      <c r="B19" s="14"/>
      <c r="C19" s="24"/>
      <c r="P19" s="21"/>
    </row>
    <row r="20" spans="1:16" ht="15.75">
      <c r="A20" s="13" t="s">
        <v>293</v>
      </c>
      <c r="B20" s="25">
        <f>IF('Project Information'!D2="No","",IF(ISERROR(B16/(B6*'Project Information'!Retail_Rate)),0,(B16/(B6*'Project Information'!Retail_Rate))))</f>
        <v>0</v>
      </c>
      <c r="C20" s="357">
        <f>IF(ISERROR(C16/(C6*'Project Information'!Retail_Rate)),0,(C16/(C6*'Project Information'!Retail_Rate)))</f>
        <v>0</v>
      </c>
      <c r="P20" s="21"/>
    </row>
    <row r="21" spans="1:16" ht="15.75">
      <c r="A21" s="12" t="s">
        <v>235</v>
      </c>
      <c r="B21" s="144">
        <f>IF('Project Information'!D2="No","",B16*'Drop Downs'!$P$3)</f>
        <v>0</v>
      </c>
      <c r="C21" s="145">
        <f>C16*'Drop Downs'!$P$3</f>
        <v>0</v>
      </c>
      <c r="P21" s="21"/>
    </row>
    <row r="22" spans="1:16" ht="15.75">
      <c r="A22" s="12" t="s">
        <v>292</v>
      </c>
      <c r="B22" s="144">
        <f>IF('Project Information'!D2="No","",SUM('Measure Input'!P8:$P$107))</f>
        <v>0</v>
      </c>
      <c r="C22" s="145">
        <f>SUM('Measure Input'!$AD$8:$AD$107)</f>
        <v>0</v>
      </c>
      <c r="E22" s="166"/>
      <c r="P22" s="21"/>
    </row>
    <row r="23" spans="1:16" ht="15.75">
      <c r="A23" s="247" t="s">
        <v>758</v>
      </c>
      <c r="B23" s="144">
        <f>IF('Project Information'!D2="No","",ROUND(IF(B22&gt;B21,B21,B22),2))</f>
        <v>0</v>
      </c>
      <c r="C23" s="145">
        <f>ROUND(IF(C22&gt;C21,C21,C22),2)</f>
        <v>0</v>
      </c>
      <c r="E23" s="243"/>
      <c r="P23" s="21"/>
    </row>
    <row r="24" spans="1:16" ht="15.75">
      <c r="A24" s="13" t="s">
        <v>294</v>
      </c>
      <c r="B24" s="259">
        <f>IF('Project Information'!D2="No","",Proposal!D21)</f>
        <v>0</v>
      </c>
      <c r="C24" s="145">
        <f>'Completion Report'!D26</f>
        <v>0</v>
      </c>
      <c r="P24" s="21"/>
    </row>
    <row r="25" spans="1:16" ht="31.5">
      <c r="A25" s="358" t="s">
        <v>202</v>
      </c>
      <c r="B25" s="163">
        <f>IF('Project Information'!D2="No","",0)</f>
        <v>0</v>
      </c>
      <c r="C25" s="164">
        <f>'Completion Report'!D27</f>
        <v>0</v>
      </c>
      <c r="P25" s="21"/>
    </row>
    <row r="26" spans="1:16" ht="17.25" customHeight="1">
      <c r="A26" s="356" t="s">
        <v>755</v>
      </c>
      <c r="B26" s="259">
        <f>IF(ISTEXT(B10),B10,MIN(B10,B23))</f>
        <v>0</v>
      </c>
      <c r="C26" s="359">
        <f>MIN('Completion Report'!D28,C23)</f>
        <v>0</v>
      </c>
      <c r="E26" s="244"/>
      <c r="P26" s="21"/>
    </row>
    <row r="27" spans="1:16" ht="17.25" customHeight="1" thickBot="1">
      <c r="A27" s="519" t="s">
        <v>190</v>
      </c>
      <c r="B27" s="520" t="str">
        <f>IF(ISBLANK(Proposal!D118),"",Proposal!D118)</f>
        <v/>
      </c>
      <c r="C27" s="521" t="str">
        <f>IF(ISBLANK('Completion Report'!D6),"",'Completion Report'!D6)</f>
        <v/>
      </c>
      <c r="E27" s="244"/>
      <c r="P27" s="21"/>
    </row>
    <row r="28" spans="1:3" ht="12.75">
      <c r="A28" s="771" t="s">
        <v>770</v>
      </c>
      <c r="B28" s="771"/>
      <c r="C28" s="771"/>
    </row>
    <row r="29" spans="1:16" ht="12.75" customHeight="1">
      <c r="A29" s="772"/>
      <c r="B29" s="772"/>
      <c r="C29" s="772"/>
      <c r="P29" s="21"/>
    </row>
    <row r="30" spans="1:16" ht="15.75">
      <c r="A30" s="239" t="str">
        <f>IF('Measure Input'!AW5&gt;0,"Invalid RefNo (Measure Input Tab)","")</f>
        <v/>
      </c>
      <c r="O30" s="23"/>
      <c r="P30" s="21"/>
    </row>
    <row r="31" ht="15.75">
      <c r="A31" s="239" t="str">
        <f>IF('Measure Input'!AX5&gt;0,"Measure(s) do not match the project sector (Measure Input tab)","")</f>
        <v/>
      </c>
    </row>
    <row r="32" ht="15.75">
      <c r="A32" s="239" t="str">
        <f>IF('Measure Input'!AY5&gt;0,"Measure(s) do not match the project resource opportunity type (Retrofit, New Construction, Major Renovation) (Measure Input tab)","")</f>
        <v/>
      </c>
    </row>
    <row r="33" ht="15.75">
      <c r="A33" s="239" t="str">
        <f>IF('Project Information'!D2="Yes",IF(ISBLANK(Proposal!$D$3),"Proposal submission date is required (Proposal tab)",""),"")</f>
        <v>Proposal submission date is required (Proposal tab)</v>
      </c>
    </row>
    <row r="34" spans="1:16" ht="12.75" customHeight="1">
      <c r="A34" s="239" t="str">
        <f>IF(ISBLANK('Project Information'!$D$27),"Utility Assigned Project ID is required (Project Information tab)","")</f>
        <v>Utility Assigned Project ID is required (Project Information tab)</v>
      </c>
      <c r="B34" s="165"/>
      <c r="P34" s="21"/>
    </row>
    <row r="35" spans="1:16" ht="15.75">
      <c r="A35" s="239" t="str">
        <f>IF(AND('Project Information'!Retail_Rate&lt;&gt;"",'Project Information'!Retail_Rate&lt;0.01),"Retail Rate cannot be less than $0.01","")</f>
        <v/>
      </c>
      <c r="O35" s="23"/>
      <c r="P35" s="21"/>
    </row>
    <row r="36" spans="1:16" ht="15.75">
      <c r="A36" s="239" t="str">
        <f>IF('Project Information'!D2="No","",IF('Project Information'!D21="Utility System Efficiency",IF(AND(B18&lt;0.5,B7&gt;800000),"Estimated B/C ratio is less than 0.5",""),IF(AND(B18&lt;0.5,B7&gt;200000),"Estimated B/C ratio is less than 0.5","")))</f>
        <v/>
      </c>
      <c r="O36" s="23"/>
      <c r="P36" s="21"/>
    </row>
    <row r="37" spans="1:16" ht="15.75">
      <c r="A37" s="239" t="str">
        <f>IF('Project Information'!D21="Utility System Efficiency",IF(AND(C18&lt;0.5,C7&gt;800000),"Actual B/C ratio is less than 0.5",""),IF(AND(C18&lt;0.5,C7&gt;200000),"Actual B/C ratio is less than 0.5",""))</f>
        <v/>
      </c>
      <c r="O37" s="23"/>
      <c r="P37" s="21"/>
    </row>
    <row r="38" ht="15.75">
      <c r="A38" s="239" t="str">
        <f>IF('Project Information'!D2="No","",IF(Proposal!D149&lt;Proposal!D3,"COTR Proposal Approval date prior to proposal submission date",""))</f>
        <v/>
      </c>
    </row>
    <row r="39" ht="15.75">
      <c r="A39" s="239" t="str">
        <f>IF('Project Information'!D2="No","",IF(Proposal!D151&lt;Proposal!D3,"Engineer Review Proposal approval date prior to proposal submission date",""))</f>
        <v/>
      </c>
    </row>
    <row r="40" ht="15.75">
      <c r="A40" s="239" t="str">
        <f>IF('Completion Report'!D162="","",IF('Completion Report'!D162&lt;'Completion Report'!D4,"COTR Completion Report Approval date prior to completion report submission date",""))</f>
        <v/>
      </c>
    </row>
    <row r="41" ht="15.75">
      <c r="A41" s="239" t="str">
        <f>IF('Completion Report'!D164="","",IF('Completion Report'!D164&lt;'Completion Report'!D4,"Engineer Review Completion Report Approval date prior to completion report submission date",""))</f>
        <v/>
      </c>
    </row>
    <row r="42" ht="15.75">
      <c r="A42" s="239" t="str">
        <f>IF(ISBLANK('Completion Report'!D5),"",IF(ISNUMBER('Completion Report'!D4),"","Please Enter Valid Date Submitted on Completion Report Tab"))</f>
        <v/>
      </c>
    </row>
    <row r="43" ht="16.5" customHeight="1">
      <c r="A43" s="239" t="str">
        <f>IF(ISBLANK('Completion Report'!D162),"",IF(ISNUMBER('Completion Report'!D162),"","Please Enter Valid COTR Completion Report Approval Date"))</f>
        <v>Please Enter Valid COTR Completion Report Approval Date</v>
      </c>
    </row>
    <row r="44" ht="18" customHeight="1">
      <c r="A44" s="239"/>
    </row>
    <row r="45" ht="15.75">
      <c r="A45" s="239" t="str">
        <f>IF('Completion Report'!$C$197="","BPA ESI Engineer Name for Technical Review on Completion Report Missing","")</f>
        <v>BPA ESI Engineer Name for Technical Review on Completion Report Missing</v>
      </c>
    </row>
    <row r="46" ht="15.75">
      <c r="A46" s="239" t="str">
        <f>IF('Completion Report'!$C$198="","Date of BPA ESI Engineer Technical Review on Completion Report Missing","")</f>
        <v>Date of BPA ESI Engineer Technical Review on Completion Report Missing</v>
      </c>
    </row>
    <row r="47" ht="15.75">
      <c r="A47" s="239"/>
    </row>
    <row r="48" ht="15.75">
      <c r="A48" s="239"/>
    </row>
    <row r="49" ht="15.75">
      <c r="A49" s="239"/>
    </row>
    <row r="50" ht="15.75">
      <c r="A50" s="239"/>
    </row>
    <row r="51" ht="15.75">
      <c r="A51" s="239"/>
    </row>
  </sheetData>
  <sheetProtection algorithmName="SHA-512" hashValue="v6N9pEncJETSsyuosg68asrNo9GRrQAAVfDWuLYFyKJonPEYgQ+ht5zXsOULr6ydyBT7t7gRpt+xgQGmsg/xcQ==" saltValue="UzpX656gnfawtRlZSkRrHg==" spinCount="100000" sheet="1" formatColumns="0"/>
  <mergeCells count="5">
    <mergeCell ref="A1:C2"/>
    <mergeCell ref="B4:C4"/>
    <mergeCell ref="B5:C5"/>
    <mergeCell ref="A28:C29"/>
    <mergeCell ref="E3:I3"/>
  </mergeCells>
  <conditionalFormatting sqref="B18:C18">
    <cfRule type="cellIs" priority="20" dxfId="1" operator="lessThan" stopIfTrue="1">
      <formula>0.5</formula>
    </cfRule>
  </conditionalFormatting>
  <conditionalFormatting sqref="B20:C20 B18:C18">
    <cfRule type="cellIs" priority="19" dxfId="0" operator="lessThan" stopIfTrue="1">
      <formula>0.5</formula>
    </cfRule>
  </conditionalFormatting>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000396251678"/>
  </sheetPr>
  <dimension ref="A1:AE759"/>
  <sheetViews>
    <sheetView zoomScale="80" zoomScaleNormal="80" workbookViewId="0" topLeftCell="A1">
      <pane ySplit="2" topLeftCell="A3" activePane="bottomLeft" state="frozen"/>
      <selection pane="bottomLeft" activeCell="C30" sqref="C30"/>
    </sheetView>
  </sheetViews>
  <sheetFormatPr defaultColWidth="9.140625" defaultRowHeight="12.75"/>
  <cols>
    <col min="1" max="1" width="12.57421875" style="0" customWidth="1"/>
    <col min="2" max="2" width="14.28125" style="0" bestFit="1" customWidth="1"/>
    <col min="3" max="3" width="22.140625" style="0" bestFit="1" customWidth="1"/>
    <col min="4" max="4" width="25.140625" style="0" bestFit="1" customWidth="1"/>
    <col min="5" max="5" width="42.7109375" style="0" bestFit="1" customWidth="1"/>
    <col min="6" max="6" width="60.00390625" style="0" bestFit="1" customWidth="1"/>
    <col min="7" max="7" width="21.57421875" style="0" bestFit="1" customWidth="1"/>
    <col min="8" max="8" width="11.28125" style="0" bestFit="1" customWidth="1"/>
    <col min="9" max="9" width="11.140625" style="0" customWidth="1"/>
    <col min="10" max="10" width="11.28125" style="0" customWidth="1"/>
    <col min="11" max="11" width="12.28125" style="0" customWidth="1"/>
    <col min="12" max="12" width="11.28125" style="0" customWidth="1"/>
    <col min="13" max="13" width="12.28125" style="0" customWidth="1"/>
    <col min="14" max="14" width="11.28125" style="0" customWidth="1"/>
    <col min="15" max="15" width="12.28125" style="0" customWidth="1"/>
    <col min="16" max="16" width="11.28125" style="0" customWidth="1"/>
    <col min="17" max="17" width="12.28125" style="0" customWidth="1"/>
    <col min="18" max="18" width="11.28125" style="0" customWidth="1"/>
    <col min="19" max="19" width="12.28125" style="0" customWidth="1"/>
    <col min="20" max="20" width="9.421875" style="0" customWidth="1"/>
    <col min="21" max="21" width="10.57421875" style="0" customWidth="1"/>
    <col min="22" max="22" width="9.421875" style="0" customWidth="1"/>
    <col min="23" max="23" width="10.57421875" style="0" customWidth="1"/>
    <col min="24" max="24" width="9.421875" style="0" customWidth="1"/>
    <col min="25" max="29" width="10.57421875" style="0" customWidth="1"/>
    <col min="30" max="30" width="9.140625" style="0" customWidth="1"/>
  </cols>
  <sheetData>
    <row r="1" spans="1:28" s="255" customFormat="1" ht="15">
      <c r="A1" s="399"/>
      <c r="B1" s="540" t="str">
        <f>IF(OR('Project Information'!$D$25="New Construction",'Project Information'!$D$25="Major Renovation"),"Based on your proposal, you should choose 'L'",IF('Project Information'!$D$25="Retrofit","Based on your proposal, you should choose 'R'",""))</f>
        <v/>
      </c>
      <c r="C1" s="399"/>
      <c r="D1" s="399"/>
      <c r="E1" s="399"/>
      <c r="F1" s="399"/>
      <c r="G1" s="399"/>
      <c r="H1" s="541"/>
      <c r="I1" s="541"/>
      <c r="J1" s="541"/>
      <c r="K1" s="541"/>
      <c r="L1" s="541"/>
      <c r="M1" s="541"/>
      <c r="N1" s="541"/>
      <c r="O1" s="541"/>
      <c r="P1" s="541"/>
      <c r="Q1" s="541"/>
      <c r="R1" s="541"/>
      <c r="S1" s="541"/>
      <c r="T1" s="541"/>
      <c r="U1" s="541"/>
      <c r="V1" s="541"/>
      <c r="W1" s="541"/>
      <c r="X1" s="541"/>
      <c r="Y1" s="541"/>
      <c r="Z1" s="541"/>
      <c r="AA1" s="399"/>
      <c r="AB1" s="550"/>
    </row>
    <row r="2" spans="1:31" ht="45">
      <c r="A2" s="551" t="s">
        <v>1804</v>
      </c>
      <c r="B2" s="551" t="s">
        <v>1821</v>
      </c>
      <c r="C2" s="542" t="s">
        <v>266</v>
      </c>
      <c r="D2" s="542" t="s">
        <v>267</v>
      </c>
      <c r="E2" s="542" t="s">
        <v>268</v>
      </c>
      <c r="F2" s="542" t="s">
        <v>1822</v>
      </c>
      <c r="G2" s="551" t="s">
        <v>270</v>
      </c>
      <c r="H2" s="551" t="s">
        <v>271</v>
      </c>
      <c r="I2" s="551" t="s">
        <v>235</v>
      </c>
      <c r="J2" s="552">
        <v>39539</v>
      </c>
      <c r="K2" s="552">
        <v>39722</v>
      </c>
      <c r="L2" s="552">
        <v>39904</v>
      </c>
      <c r="M2" s="552">
        <v>40087</v>
      </c>
      <c r="N2" s="552">
        <v>40269</v>
      </c>
      <c r="O2" s="552">
        <v>40452</v>
      </c>
      <c r="P2" s="552">
        <v>40634</v>
      </c>
      <c r="Q2" s="552">
        <v>40817</v>
      </c>
      <c r="R2" s="552">
        <v>41000</v>
      </c>
      <c r="S2" s="552">
        <v>41183</v>
      </c>
      <c r="T2" s="552">
        <v>41365</v>
      </c>
      <c r="U2" s="552">
        <v>41548</v>
      </c>
      <c r="V2" s="552">
        <v>41730</v>
      </c>
      <c r="W2" s="552">
        <v>41913</v>
      </c>
      <c r="X2" s="552">
        <v>42095</v>
      </c>
      <c r="Y2" s="552">
        <v>42278</v>
      </c>
      <c r="Z2" s="552">
        <v>42644</v>
      </c>
      <c r="AA2" s="552">
        <v>43009</v>
      </c>
      <c r="AB2" s="552">
        <v>43374</v>
      </c>
      <c r="AC2" s="552">
        <v>43739</v>
      </c>
      <c r="AD2" s="552">
        <v>44287</v>
      </c>
      <c r="AE2" s="552">
        <v>44652</v>
      </c>
    </row>
    <row r="3" spans="1:31" ht="15" customHeight="1">
      <c r="A3" s="399" t="s">
        <v>996</v>
      </c>
      <c r="B3" s="541" t="s">
        <v>997</v>
      </c>
      <c r="C3" s="399" t="s">
        <v>231</v>
      </c>
      <c r="D3" s="399" t="s">
        <v>431</v>
      </c>
      <c r="E3" s="399" t="s">
        <v>432</v>
      </c>
      <c r="F3" s="399" t="s">
        <v>433</v>
      </c>
      <c r="G3" s="399" t="s">
        <v>435</v>
      </c>
      <c r="H3" s="541">
        <v>10</v>
      </c>
      <c r="I3" s="543">
        <v>0.7</v>
      </c>
      <c r="J3" s="676">
        <v>0.15</v>
      </c>
      <c r="K3" s="676">
        <v>0.2</v>
      </c>
      <c r="L3" s="676">
        <v>0.2</v>
      </c>
      <c r="M3" s="676">
        <v>0.2</v>
      </c>
      <c r="N3" s="676">
        <v>0.25</v>
      </c>
      <c r="O3" s="676">
        <v>0.25</v>
      </c>
      <c r="P3" s="676">
        <v>0.25</v>
      </c>
      <c r="Q3" s="676">
        <v>0.25</v>
      </c>
      <c r="R3" s="676">
        <v>0.25</v>
      </c>
      <c r="S3" s="676">
        <v>0.25</v>
      </c>
      <c r="T3" s="676">
        <v>0.25</v>
      </c>
      <c r="U3" s="676">
        <v>0.25</v>
      </c>
      <c r="V3" s="676">
        <v>0.25</v>
      </c>
      <c r="W3" s="676">
        <v>0.25</v>
      </c>
      <c r="X3" s="676">
        <v>0.25</v>
      </c>
      <c r="Y3" s="676">
        <v>0.25</v>
      </c>
      <c r="Z3" s="676">
        <v>0.25</v>
      </c>
      <c r="AA3" s="676">
        <v>0.25</v>
      </c>
      <c r="AB3" s="676">
        <v>0.25</v>
      </c>
      <c r="AC3" s="676">
        <v>0.25</v>
      </c>
      <c r="AD3" s="677">
        <v>0.25</v>
      </c>
      <c r="AE3" s="677">
        <v>0.25</v>
      </c>
    </row>
    <row r="4" spans="1:31" ht="15" customHeight="1">
      <c r="A4" s="399" t="s">
        <v>998</v>
      </c>
      <c r="B4" s="544" t="s">
        <v>997</v>
      </c>
      <c r="C4" s="399" t="s">
        <v>231</v>
      </c>
      <c r="D4" s="399" t="s">
        <v>431</v>
      </c>
      <c r="E4" s="399" t="s">
        <v>432</v>
      </c>
      <c r="F4" s="399" t="s">
        <v>437</v>
      </c>
      <c r="G4" s="399" t="s">
        <v>435</v>
      </c>
      <c r="H4" s="541">
        <v>10</v>
      </c>
      <c r="I4" s="543">
        <v>0.7</v>
      </c>
      <c r="J4" s="676">
        <v>0.15</v>
      </c>
      <c r="K4" s="676">
        <v>0.2</v>
      </c>
      <c r="L4" s="676">
        <v>0.2</v>
      </c>
      <c r="M4" s="676">
        <v>0.2</v>
      </c>
      <c r="N4" s="676">
        <v>0.25</v>
      </c>
      <c r="O4" s="676">
        <v>0.25</v>
      </c>
      <c r="P4" s="676">
        <v>0.25</v>
      </c>
      <c r="Q4" s="676">
        <v>0.25</v>
      </c>
      <c r="R4" s="676">
        <v>0.25</v>
      </c>
      <c r="S4" s="676">
        <v>0.25</v>
      </c>
      <c r="T4" s="676">
        <v>0.25</v>
      </c>
      <c r="U4" s="676">
        <v>0.25</v>
      </c>
      <c r="V4" s="676">
        <v>0.25</v>
      </c>
      <c r="W4" s="676">
        <v>0.25</v>
      </c>
      <c r="X4" s="676">
        <v>0.25</v>
      </c>
      <c r="Y4" s="676">
        <v>0.25</v>
      </c>
      <c r="Z4" s="676">
        <v>0.25</v>
      </c>
      <c r="AA4" s="676">
        <v>0.25</v>
      </c>
      <c r="AB4" s="676">
        <v>0.25</v>
      </c>
      <c r="AC4" s="676">
        <v>0.25</v>
      </c>
      <c r="AD4" s="677">
        <v>0.25</v>
      </c>
      <c r="AE4" s="677">
        <v>0.25</v>
      </c>
    </row>
    <row r="5" spans="1:31" ht="15" customHeight="1">
      <c r="A5" s="399" t="s">
        <v>430</v>
      </c>
      <c r="B5" s="541" t="s">
        <v>434</v>
      </c>
      <c r="C5" s="399" t="s">
        <v>231</v>
      </c>
      <c r="D5" s="399" t="s">
        <v>431</v>
      </c>
      <c r="E5" s="399" t="s">
        <v>432</v>
      </c>
      <c r="F5" s="399" t="s">
        <v>433</v>
      </c>
      <c r="G5" s="399" t="s">
        <v>435</v>
      </c>
      <c r="H5" s="541">
        <v>10</v>
      </c>
      <c r="I5" s="543">
        <v>0.7</v>
      </c>
      <c r="J5" s="676">
        <v>0.15</v>
      </c>
      <c r="K5" s="676">
        <v>0.27</v>
      </c>
      <c r="L5" s="676">
        <v>0.27</v>
      </c>
      <c r="M5" s="676">
        <v>0.27</v>
      </c>
      <c r="N5" s="676">
        <v>0.27</v>
      </c>
      <c r="O5" s="676">
        <v>0.27</v>
      </c>
      <c r="P5" s="676">
        <v>0.27</v>
      </c>
      <c r="Q5" s="676">
        <v>0.27</v>
      </c>
      <c r="R5" s="676">
        <v>0.27</v>
      </c>
      <c r="S5" s="676">
        <v>0.27</v>
      </c>
      <c r="T5" s="676">
        <v>0.27</v>
      </c>
      <c r="U5" s="676">
        <v>0.27</v>
      </c>
      <c r="V5" s="676">
        <v>0.27</v>
      </c>
      <c r="W5" s="676">
        <v>0.27</v>
      </c>
      <c r="X5" s="676">
        <v>0.27</v>
      </c>
      <c r="Y5" s="676">
        <v>0.27</v>
      </c>
      <c r="Z5" s="676">
        <v>0.27</v>
      </c>
      <c r="AA5" s="676">
        <v>0.27</v>
      </c>
      <c r="AB5" s="676">
        <v>0.27</v>
      </c>
      <c r="AC5" s="676">
        <v>0.27</v>
      </c>
      <c r="AD5" s="677">
        <v>0.27</v>
      </c>
      <c r="AE5" s="677">
        <v>0.27</v>
      </c>
    </row>
    <row r="6" spans="1:31" ht="15" customHeight="1">
      <c r="A6" s="545" t="s">
        <v>436</v>
      </c>
      <c r="B6" s="541" t="s">
        <v>434</v>
      </c>
      <c r="C6" s="399" t="s">
        <v>231</v>
      </c>
      <c r="D6" s="1" t="s">
        <v>431</v>
      </c>
      <c r="E6" s="399" t="s">
        <v>432</v>
      </c>
      <c r="F6" s="399" t="s">
        <v>437</v>
      </c>
      <c r="G6" s="399" t="s">
        <v>435</v>
      </c>
      <c r="H6" s="541">
        <v>10</v>
      </c>
      <c r="I6" s="543">
        <v>0.7</v>
      </c>
      <c r="J6" s="676">
        <v>0.15</v>
      </c>
      <c r="K6" s="676">
        <v>0.27</v>
      </c>
      <c r="L6" s="676">
        <v>0.27</v>
      </c>
      <c r="M6" s="676">
        <v>0.27</v>
      </c>
      <c r="N6" s="676">
        <v>0.27</v>
      </c>
      <c r="O6" s="676">
        <v>0.27</v>
      </c>
      <c r="P6" s="676">
        <v>0.27</v>
      </c>
      <c r="Q6" s="676">
        <v>0.27</v>
      </c>
      <c r="R6" s="676">
        <v>0.27</v>
      </c>
      <c r="S6" s="676">
        <v>0.27</v>
      </c>
      <c r="T6" s="676">
        <v>0.27</v>
      </c>
      <c r="U6" s="676">
        <v>0.27</v>
      </c>
      <c r="V6" s="676">
        <v>0.27</v>
      </c>
      <c r="W6" s="676">
        <v>0.27</v>
      </c>
      <c r="X6" s="676">
        <v>0.27</v>
      </c>
      <c r="Y6" s="676">
        <v>0.27</v>
      </c>
      <c r="Z6" s="676">
        <v>0.27</v>
      </c>
      <c r="AA6" s="676">
        <v>0.27</v>
      </c>
      <c r="AB6" s="676">
        <v>0.27</v>
      </c>
      <c r="AC6" s="676">
        <v>0.27</v>
      </c>
      <c r="AD6" s="677">
        <v>0.27</v>
      </c>
      <c r="AE6" s="677">
        <v>0.27</v>
      </c>
    </row>
    <row r="7" spans="1:31" ht="15" customHeight="1">
      <c r="A7" s="545" t="s">
        <v>999</v>
      </c>
      <c r="B7" s="544" t="s">
        <v>997</v>
      </c>
      <c r="C7" s="399" t="s">
        <v>231</v>
      </c>
      <c r="D7" s="1" t="s">
        <v>431</v>
      </c>
      <c r="E7" s="399" t="s">
        <v>439</v>
      </c>
      <c r="F7" s="399" t="s">
        <v>440</v>
      </c>
      <c r="G7" s="399" t="s">
        <v>435</v>
      </c>
      <c r="H7" s="541">
        <v>10</v>
      </c>
      <c r="I7" s="543">
        <v>0.7</v>
      </c>
      <c r="J7" s="676">
        <v>0.15</v>
      </c>
      <c r="K7" s="676">
        <v>0.2</v>
      </c>
      <c r="L7" s="676">
        <v>0.2</v>
      </c>
      <c r="M7" s="676">
        <v>0.2</v>
      </c>
      <c r="N7" s="676">
        <v>0.25</v>
      </c>
      <c r="O7" s="676">
        <v>0.25</v>
      </c>
      <c r="P7" s="676">
        <v>0.25</v>
      </c>
      <c r="Q7" s="676">
        <v>0.25</v>
      </c>
      <c r="R7" s="676">
        <v>0.25</v>
      </c>
      <c r="S7" s="676">
        <v>0.25</v>
      </c>
      <c r="T7" s="676">
        <v>0.25</v>
      </c>
      <c r="U7" s="676">
        <v>0.25</v>
      </c>
      <c r="V7" s="676">
        <v>0.25</v>
      </c>
      <c r="W7" s="676">
        <v>0.25</v>
      </c>
      <c r="X7" s="676">
        <v>0.25</v>
      </c>
      <c r="Y7" s="676">
        <v>0.25</v>
      </c>
      <c r="Z7" s="676">
        <v>0.25</v>
      </c>
      <c r="AA7" s="676">
        <v>0.25</v>
      </c>
      <c r="AB7" s="676">
        <v>0.25</v>
      </c>
      <c r="AC7" s="676">
        <v>0.25</v>
      </c>
      <c r="AD7" s="677">
        <v>0.25</v>
      </c>
      <c r="AE7" s="677">
        <v>0.25</v>
      </c>
    </row>
    <row r="8" spans="1:31" ht="15" customHeight="1">
      <c r="A8" s="399" t="s">
        <v>1000</v>
      </c>
      <c r="B8" s="541" t="s">
        <v>997</v>
      </c>
      <c r="C8" s="399" t="s">
        <v>231</v>
      </c>
      <c r="D8" s="399" t="s">
        <v>431</v>
      </c>
      <c r="E8" s="399" t="s">
        <v>439</v>
      </c>
      <c r="F8" s="399" t="s">
        <v>442</v>
      </c>
      <c r="G8" s="399" t="s">
        <v>435</v>
      </c>
      <c r="H8" s="541">
        <v>10</v>
      </c>
      <c r="I8" s="543">
        <v>0.7</v>
      </c>
      <c r="J8" s="676">
        <v>0.15</v>
      </c>
      <c r="K8" s="676">
        <v>0.2</v>
      </c>
      <c r="L8" s="676">
        <v>0.2</v>
      </c>
      <c r="M8" s="676">
        <v>0.2</v>
      </c>
      <c r="N8" s="676">
        <v>0.25</v>
      </c>
      <c r="O8" s="676">
        <v>0.25</v>
      </c>
      <c r="P8" s="676">
        <v>0.25</v>
      </c>
      <c r="Q8" s="676">
        <v>0.25</v>
      </c>
      <c r="R8" s="676">
        <v>0.25</v>
      </c>
      <c r="S8" s="676">
        <v>0.25</v>
      </c>
      <c r="T8" s="676">
        <v>0.25</v>
      </c>
      <c r="U8" s="676">
        <v>0.25</v>
      </c>
      <c r="V8" s="676">
        <v>0.25</v>
      </c>
      <c r="W8" s="676">
        <v>0.25</v>
      </c>
      <c r="X8" s="676">
        <v>0.25</v>
      </c>
      <c r="Y8" s="676">
        <v>0.25</v>
      </c>
      <c r="Z8" s="676">
        <v>0.25</v>
      </c>
      <c r="AA8" s="676">
        <v>0.25</v>
      </c>
      <c r="AB8" s="676">
        <v>0.25</v>
      </c>
      <c r="AC8" s="676">
        <v>0.25</v>
      </c>
      <c r="AD8" s="677">
        <v>0.25</v>
      </c>
      <c r="AE8" s="677">
        <v>0.25</v>
      </c>
    </row>
    <row r="9" spans="1:31" ht="15" customHeight="1">
      <c r="A9" s="399" t="s">
        <v>1001</v>
      </c>
      <c r="B9" s="541" t="s">
        <v>997</v>
      </c>
      <c r="C9" s="399" t="s">
        <v>231</v>
      </c>
      <c r="D9" s="399" t="s">
        <v>431</v>
      </c>
      <c r="E9" s="399" t="s">
        <v>439</v>
      </c>
      <c r="F9" s="399" t="s">
        <v>444</v>
      </c>
      <c r="G9" s="399" t="s">
        <v>435</v>
      </c>
      <c r="H9" s="541">
        <v>10</v>
      </c>
      <c r="I9" s="543">
        <v>0.7</v>
      </c>
      <c r="J9" s="676">
        <v>0.15</v>
      </c>
      <c r="K9" s="676">
        <v>0.2</v>
      </c>
      <c r="L9" s="676">
        <v>0.2</v>
      </c>
      <c r="M9" s="676">
        <v>0.2</v>
      </c>
      <c r="N9" s="676">
        <v>0.25</v>
      </c>
      <c r="O9" s="676">
        <v>0.25</v>
      </c>
      <c r="P9" s="676">
        <v>0.25</v>
      </c>
      <c r="Q9" s="676">
        <v>0.25</v>
      </c>
      <c r="R9" s="676">
        <v>0.25</v>
      </c>
      <c r="S9" s="676">
        <v>0.25</v>
      </c>
      <c r="T9" s="676">
        <v>0.25</v>
      </c>
      <c r="U9" s="676">
        <v>0.25</v>
      </c>
      <c r="V9" s="676">
        <v>0.25</v>
      </c>
      <c r="W9" s="676">
        <v>0.25</v>
      </c>
      <c r="X9" s="676">
        <v>0.25</v>
      </c>
      <c r="Y9" s="676">
        <v>0.25</v>
      </c>
      <c r="Z9" s="676">
        <v>0.25</v>
      </c>
      <c r="AA9" s="676">
        <v>0.25</v>
      </c>
      <c r="AB9" s="676">
        <v>0.25</v>
      </c>
      <c r="AC9" s="676">
        <v>0.25</v>
      </c>
      <c r="AD9" s="677">
        <v>0.25</v>
      </c>
      <c r="AE9" s="677">
        <v>0.25</v>
      </c>
    </row>
    <row r="10" spans="1:31" ht="15" customHeight="1">
      <c r="A10" s="399" t="s">
        <v>1002</v>
      </c>
      <c r="B10" s="541" t="s">
        <v>997</v>
      </c>
      <c r="C10" s="399" t="s">
        <v>231</v>
      </c>
      <c r="D10" s="399" t="s">
        <v>431</v>
      </c>
      <c r="E10" s="399" t="s">
        <v>439</v>
      </c>
      <c r="F10" s="399" t="s">
        <v>446</v>
      </c>
      <c r="G10" s="399" t="s">
        <v>435</v>
      </c>
      <c r="H10" s="541">
        <v>10</v>
      </c>
      <c r="I10" s="543">
        <v>0.7</v>
      </c>
      <c r="J10" s="676">
        <v>0.15</v>
      </c>
      <c r="K10" s="676">
        <v>0.2</v>
      </c>
      <c r="L10" s="676">
        <v>0.2</v>
      </c>
      <c r="M10" s="676">
        <v>0.2</v>
      </c>
      <c r="N10" s="676">
        <v>0.25</v>
      </c>
      <c r="O10" s="676">
        <v>0.25</v>
      </c>
      <c r="P10" s="676">
        <v>0.25</v>
      </c>
      <c r="Q10" s="676">
        <v>0.25</v>
      </c>
      <c r="R10" s="676">
        <v>0.25</v>
      </c>
      <c r="S10" s="676">
        <v>0.25</v>
      </c>
      <c r="T10" s="676">
        <v>0.25</v>
      </c>
      <c r="U10" s="676">
        <v>0.25</v>
      </c>
      <c r="V10" s="676">
        <v>0.25</v>
      </c>
      <c r="W10" s="676">
        <v>0.25</v>
      </c>
      <c r="X10" s="676">
        <v>0.25</v>
      </c>
      <c r="Y10" s="676">
        <v>0.25</v>
      </c>
      <c r="Z10" s="676">
        <v>0.25</v>
      </c>
      <c r="AA10" s="676">
        <v>0.25</v>
      </c>
      <c r="AB10" s="676">
        <v>0.25</v>
      </c>
      <c r="AC10" s="676">
        <v>0.25</v>
      </c>
      <c r="AD10" s="677">
        <v>0.25</v>
      </c>
      <c r="AE10" s="677">
        <v>0.25</v>
      </c>
    </row>
    <row r="11" spans="1:31" ht="15" customHeight="1">
      <c r="A11" s="399" t="s">
        <v>1003</v>
      </c>
      <c r="B11" s="541" t="s">
        <v>997</v>
      </c>
      <c r="C11" s="399" t="s">
        <v>231</v>
      </c>
      <c r="D11" s="399" t="s">
        <v>431</v>
      </c>
      <c r="E11" s="399" t="s">
        <v>439</v>
      </c>
      <c r="F11" s="399" t="s">
        <v>448</v>
      </c>
      <c r="G11" s="399" t="s">
        <v>435</v>
      </c>
      <c r="H11" s="541">
        <v>10</v>
      </c>
      <c r="I11" s="543">
        <v>0.7</v>
      </c>
      <c r="J11" s="676">
        <v>0.15</v>
      </c>
      <c r="K11" s="676">
        <v>0.2</v>
      </c>
      <c r="L11" s="676">
        <v>0.2</v>
      </c>
      <c r="M11" s="676">
        <v>0.2</v>
      </c>
      <c r="N11" s="676">
        <v>0.25</v>
      </c>
      <c r="O11" s="676">
        <v>0.25</v>
      </c>
      <c r="P11" s="676">
        <v>0.25</v>
      </c>
      <c r="Q11" s="676">
        <v>0.25</v>
      </c>
      <c r="R11" s="676">
        <v>0.25</v>
      </c>
      <c r="S11" s="676">
        <v>0.25</v>
      </c>
      <c r="T11" s="676">
        <v>0.25</v>
      </c>
      <c r="U11" s="676">
        <v>0.25</v>
      </c>
      <c r="V11" s="676">
        <v>0.25</v>
      </c>
      <c r="W11" s="676">
        <v>0.25</v>
      </c>
      <c r="X11" s="676">
        <v>0.25</v>
      </c>
      <c r="Y11" s="676">
        <v>0.25</v>
      </c>
      <c r="Z11" s="676">
        <v>0.25</v>
      </c>
      <c r="AA11" s="676">
        <v>0.25</v>
      </c>
      <c r="AB11" s="676">
        <v>0.25</v>
      </c>
      <c r="AC11" s="676">
        <v>0.25</v>
      </c>
      <c r="AD11" s="677">
        <v>0.25</v>
      </c>
      <c r="AE11" s="677">
        <v>0.25</v>
      </c>
    </row>
    <row r="12" spans="1:31" ht="15" customHeight="1">
      <c r="A12" s="399" t="s">
        <v>1004</v>
      </c>
      <c r="B12" s="541" t="s">
        <v>997</v>
      </c>
      <c r="C12" s="399" t="s">
        <v>231</v>
      </c>
      <c r="D12" s="399" t="s">
        <v>431</v>
      </c>
      <c r="E12" s="399" t="s">
        <v>439</v>
      </c>
      <c r="F12" s="399" t="s">
        <v>450</v>
      </c>
      <c r="G12" s="399" t="s">
        <v>435</v>
      </c>
      <c r="H12" s="541">
        <v>10</v>
      </c>
      <c r="I12" s="543">
        <v>0.7</v>
      </c>
      <c r="J12" s="676">
        <v>0.15</v>
      </c>
      <c r="K12" s="676">
        <v>0.2</v>
      </c>
      <c r="L12" s="676">
        <v>0.2</v>
      </c>
      <c r="M12" s="676">
        <v>0.2</v>
      </c>
      <c r="N12" s="676">
        <v>0.25</v>
      </c>
      <c r="O12" s="676">
        <v>0.25</v>
      </c>
      <c r="P12" s="676">
        <v>0.25</v>
      </c>
      <c r="Q12" s="676">
        <v>0.25</v>
      </c>
      <c r="R12" s="676">
        <v>0.25</v>
      </c>
      <c r="S12" s="676">
        <v>0.25</v>
      </c>
      <c r="T12" s="676">
        <v>0.25</v>
      </c>
      <c r="U12" s="676">
        <v>0.25</v>
      </c>
      <c r="V12" s="676">
        <v>0.25</v>
      </c>
      <c r="W12" s="676">
        <v>0.25</v>
      </c>
      <c r="X12" s="676">
        <v>0.25</v>
      </c>
      <c r="Y12" s="676">
        <v>0.25</v>
      </c>
      <c r="Z12" s="676">
        <v>0.25</v>
      </c>
      <c r="AA12" s="676">
        <v>0.25</v>
      </c>
      <c r="AB12" s="676">
        <v>0.25</v>
      </c>
      <c r="AC12" s="676">
        <v>0.25</v>
      </c>
      <c r="AD12" s="677">
        <v>0.25</v>
      </c>
      <c r="AE12" s="677">
        <v>0.25</v>
      </c>
    </row>
    <row r="13" spans="1:31" ht="15" customHeight="1">
      <c r="A13" s="545" t="s">
        <v>1005</v>
      </c>
      <c r="B13" s="541" t="s">
        <v>997</v>
      </c>
      <c r="C13" s="399" t="s">
        <v>231</v>
      </c>
      <c r="D13" s="1" t="s">
        <v>431</v>
      </c>
      <c r="E13" s="399" t="s">
        <v>439</v>
      </c>
      <c r="F13" s="399" t="s">
        <v>452</v>
      </c>
      <c r="G13" s="399" t="s">
        <v>435</v>
      </c>
      <c r="H13" s="541">
        <v>10</v>
      </c>
      <c r="I13" s="543">
        <v>0.7</v>
      </c>
      <c r="J13" s="676">
        <v>0.15</v>
      </c>
      <c r="K13" s="676">
        <v>0.2</v>
      </c>
      <c r="L13" s="676">
        <v>0.2</v>
      </c>
      <c r="M13" s="676">
        <v>0.2</v>
      </c>
      <c r="N13" s="676">
        <v>0.25</v>
      </c>
      <c r="O13" s="676">
        <v>0.25</v>
      </c>
      <c r="P13" s="676">
        <v>0.25</v>
      </c>
      <c r="Q13" s="676">
        <v>0.25</v>
      </c>
      <c r="R13" s="676">
        <v>0.25</v>
      </c>
      <c r="S13" s="676">
        <v>0.25</v>
      </c>
      <c r="T13" s="676">
        <v>0.25</v>
      </c>
      <c r="U13" s="676">
        <v>0.25</v>
      </c>
      <c r="V13" s="676">
        <v>0.25</v>
      </c>
      <c r="W13" s="676">
        <v>0.25</v>
      </c>
      <c r="X13" s="676">
        <v>0.25</v>
      </c>
      <c r="Y13" s="676">
        <v>0.25</v>
      </c>
      <c r="Z13" s="676">
        <v>0.25</v>
      </c>
      <c r="AA13" s="676">
        <v>0.25</v>
      </c>
      <c r="AB13" s="676">
        <v>0.25</v>
      </c>
      <c r="AC13" s="676">
        <v>0.25</v>
      </c>
      <c r="AD13" s="677">
        <v>0.25</v>
      </c>
      <c r="AE13" s="677">
        <v>0.25</v>
      </c>
    </row>
    <row r="14" spans="1:31" ht="15" customHeight="1">
      <c r="A14" s="545" t="s">
        <v>1006</v>
      </c>
      <c r="B14" s="544" t="s">
        <v>997</v>
      </c>
      <c r="C14" s="399" t="s">
        <v>231</v>
      </c>
      <c r="D14" s="1" t="s">
        <v>431</v>
      </c>
      <c r="E14" s="399" t="s">
        <v>439</v>
      </c>
      <c r="F14" s="399" t="s">
        <v>454</v>
      </c>
      <c r="G14" s="399" t="s">
        <v>435</v>
      </c>
      <c r="H14" s="541">
        <v>10</v>
      </c>
      <c r="I14" s="543">
        <v>0.7</v>
      </c>
      <c r="J14" s="676">
        <v>0.15</v>
      </c>
      <c r="K14" s="676">
        <v>0.2</v>
      </c>
      <c r="L14" s="676">
        <v>0.2</v>
      </c>
      <c r="M14" s="676">
        <v>0.2</v>
      </c>
      <c r="N14" s="676">
        <v>0.25</v>
      </c>
      <c r="O14" s="676">
        <v>0.25</v>
      </c>
      <c r="P14" s="676">
        <v>0.25</v>
      </c>
      <c r="Q14" s="676">
        <v>0.25</v>
      </c>
      <c r="R14" s="676">
        <v>0.25</v>
      </c>
      <c r="S14" s="676">
        <v>0.25</v>
      </c>
      <c r="T14" s="676">
        <v>0.25</v>
      </c>
      <c r="U14" s="676">
        <v>0.25</v>
      </c>
      <c r="V14" s="676">
        <v>0.25</v>
      </c>
      <c r="W14" s="676">
        <v>0.25</v>
      </c>
      <c r="X14" s="676">
        <v>0.25</v>
      </c>
      <c r="Y14" s="676">
        <v>0.25</v>
      </c>
      <c r="Z14" s="676">
        <v>0.25</v>
      </c>
      <c r="AA14" s="676">
        <v>0.25</v>
      </c>
      <c r="AB14" s="676">
        <v>0.25</v>
      </c>
      <c r="AC14" s="676">
        <v>0.25</v>
      </c>
      <c r="AD14" s="677">
        <v>0.25</v>
      </c>
      <c r="AE14" s="677">
        <v>0.25</v>
      </c>
    </row>
    <row r="15" spans="1:31" ht="15" customHeight="1">
      <c r="A15" s="545" t="s">
        <v>1007</v>
      </c>
      <c r="B15" s="541" t="s">
        <v>997</v>
      </c>
      <c r="C15" s="399" t="s">
        <v>231</v>
      </c>
      <c r="D15" s="1" t="s">
        <v>431</v>
      </c>
      <c r="E15" s="399" t="s">
        <v>439</v>
      </c>
      <c r="F15" s="399" t="s">
        <v>456</v>
      </c>
      <c r="G15" s="399" t="s">
        <v>435</v>
      </c>
      <c r="H15" s="541">
        <v>10</v>
      </c>
      <c r="I15" s="543">
        <v>0.7</v>
      </c>
      <c r="J15" s="676">
        <v>0.15</v>
      </c>
      <c r="K15" s="676">
        <v>0.2</v>
      </c>
      <c r="L15" s="676">
        <v>0.2</v>
      </c>
      <c r="M15" s="676">
        <v>0.2</v>
      </c>
      <c r="N15" s="676">
        <v>0.25</v>
      </c>
      <c r="O15" s="676">
        <v>0.25</v>
      </c>
      <c r="P15" s="676">
        <v>0.25</v>
      </c>
      <c r="Q15" s="676">
        <v>0.25</v>
      </c>
      <c r="R15" s="676">
        <v>0.25</v>
      </c>
      <c r="S15" s="676">
        <v>0.25</v>
      </c>
      <c r="T15" s="676">
        <v>0.25</v>
      </c>
      <c r="U15" s="676">
        <v>0.25</v>
      </c>
      <c r="V15" s="676">
        <v>0.25</v>
      </c>
      <c r="W15" s="676">
        <v>0.25</v>
      </c>
      <c r="X15" s="676">
        <v>0.25</v>
      </c>
      <c r="Y15" s="676">
        <v>0.25</v>
      </c>
      <c r="Z15" s="676">
        <v>0.25</v>
      </c>
      <c r="AA15" s="676">
        <v>0.25</v>
      </c>
      <c r="AB15" s="676">
        <v>0.25</v>
      </c>
      <c r="AC15" s="676">
        <v>0.25</v>
      </c>
      <c r="AD15" s="677">
        <v>0.25</v>
      </c>
      <c r="AE15" s="677">
        <v>0.25</v>
      </c>
    </row>
    <row r="16" spans="1:31" ht="15" customHeight="1">
      <c r="A16" s="545" t="s">
        <v>438</v>
      </c>
      <c r="B16" s="544" t="s">
        <v>434</v>
      </c>
      <c r="C16" s="399" t="s">
        <v>231</v>
      </c>
      <c r="D16" s="1" t="s">
        <v>431</v>
      </c>
      <c r="E16" s="399" t="s">
        <v>439</v>
      </c>
      <c r="F16" s="399" t="s">
        <v>440</v>
      </c>
      <c r="G16" s="399" t="s">
        <v>435</v>
      </c>
      <c r="H16" s="541">
        <v>10</v>
      </c>
      <c r="I16" s="543">
        <v>0.7</v>
      </c>
      <c r="J16" s="676">
        <v>0.15</v>
      </c>
      <c r="K16" s="676">
        <v>0.27</v>
      </c>
      <c r="L16" s="676">
        <v>0.27</v>
      </c>
      <c r="M16" s="676">
        <v>0.27</v>
      </c>
      <c r="N16" s="676">
        <v>0.27</v>
      </c>
      <c r="O16" s="676">
        <v>0.27</v>
      </c>
      <c r="P16" s="676">
        <v>0.27</v>
      </c>
      <c r="Q16" s="676">
        <v>0.27</v>
      </c>
      <c r="R16" s="676">
        <v>0.27</v>
      </c>
      <c r="S16" s="676">
        <v>0.27</v>
      </c>
      <c r="T16" s="676">
        <v>0.27</v>
      </c>
      <c r="U16" s="676">
        <v>0.27</v>
      </c>
      <c r="V16" s="676">
        <v>0.27</v>
      </c>
      <c r="W16" s="676">
        <v>0.27</v>
      </c>
      <c r="X16" s="676">
        <v>0.27</v>
      </c>
      <c r="Y16" s="676">
        <v>0.27</v>
      </c>
      <c r="Z16" s="676">
        <v>0.27</v>
      </c>
      <c r="AA16" s="676">
        <v>0.27</v>
      </c>
      <c r="AB16" s="676">
        <v>0.27</v>
      </c>
      <c r="AC16" s="676">
        <v>0.27</v>
      </c>
      <c r="AD16" s="677">
        <v>0.27</v>
      </c>
      <c r="AE16" s="677">
        <v>0.27</v>
      </c>
    </row>
    <row r="17" spans="1:31" ht="15" customHeight="1">
      <c r="A17" s="399" t="s">
        <v>441</v>
      </c>
      <c r="B17" s="541" t="s">
        <v>434</v>
      </c>
      <c r="C17" s="399" t="s">
        <v>231</v>
      </c>
      <c r="D17" s="399" t="s">
        <v>431</v>
      </c>
      <c r="E17" s="399" t="s">
        <v>439</v>
      </c>
      <c r="F17" s="399" t="s">
        <v>442</v>
      </c>
      <c r="G17" s="399" t="s">
        <v>435</v>
      </c>
      <c r="H17" s="541">
        <v>10</v>
      </c>
      <c r="I17" s="543">
        <v>0.7</v>
      </c>
      <c r="J17" s="676">
        <v>0.15</v>
      </c>
      <c r="K17" s="676">
        <v>0.27</v>
      </c>
      <c r="L17" s="676">
        <v>0.27</v>
      </c>
      <c r="M17" s="676">
        <v>0.27</v>
      </c>
      <c r="N17" s="676">
        <v>0.27</v>
      </c>
      <c r="O17" s="676">
        <v>0.27</v>
      </c>
      <c r="P17" s="676">
        <v>0.27</v>
      </c>
      <c r="Q17" s="676">
        <v>0.27</v>
      </c>
      <c r="R17" s="676">
        <v>0.27</v>
      </c>
      <c r="S17" s="676">
        <v>0.27</v>
      </c>
      <c r="T17" s="676">
        <v>0.27</v>
      </c>
      <c r="U17" s="676">
        <v>0.27</v>
      </c>
      <c r="V17" s="676">
        <v>0.27</v>
      </c>
      <c r="W17" s="676">
        <v>0.27</v>
      </c>
      <c r="X17" s="676">
        <v>0.27</v>
      </c>
      <c r="Y17" s="676">
        <v>0.27</v>
      </c>
      <c r="Z17" s="676">
        <v>0.27</v>
      </c>
      <c r="AA17" s="676">
        <v>0.27</v>
      </c>
      <c r="AB17" s="676">
        <v>0.27</v>
      </c>
      <c r="AC17" s="676">
        <v>0.27</v>
      </c>
      <c r="AD17" s="677">
        <v>0.27</v>
      </c>
      <c r="AE17" s="677">
        <v>0.27</v>
      </c>
    </row>
    <row r="18" spans="1:31" ht="15" customHeight="1">
      <c r="A18" s="399" t="s">
        <v>443</v>
      </c>
      <c r="B18" s="541" t="s">
        <v>434</v>
      </c>
      <c r="C18" s="399" t="s">
        <v>231</v>
      </c>
      <c r="D18" s="399" t="s">
        <v>431</v>
      </c>
      <c r="E18" s="399" t="s">
        <v>439</v>
      </c>
      <c r="F18" s="399" t="s">
        <v>444</v>
      </c>
      <c r="G18" s="399" t="s">
        <v>435</v>
      </c>
      <c r="H18" s="541">
        <v>10</v>
      </c>
      <c r="I18" s="543">
        <v>0.7</v>
      </c>
      <c r="J18" s="676">
        <v>0.15</v>
      </c>
      <c r="K18" s="676">
        <v>0.27</v>
      </c>
      <c r="L18" s="676">
        <v>0.27</v>
      </c>
      <c r="M18" s="676">
        <v>0.27</v>
      </c>
      <c r="N18" s="676">
        <v>0.27</v>
      </c>
      <c r="O18" s="676">
        <v>0.27</v>
      </c>
      <c r="P18" s="676">
        <v>0.27</v>
      </c>
      <c r="Q18" s="676">
        <v>0.27</v>
      </c>
      <c r="R18" s="676">
        <v>0.27</v>
      </c>
      <c r="S18" s="676">
        <v>0.27</v>
      </c>
      <c r="T18" s="676">
        <v>0.27</v>
      </c>
      <c r="U18" s="676">
        <v>0.27</v>
      </c>
      <c r="V18" s="676">
        <v>0.27</v>
      </c>
      <c r="W18" s="676">
        <v>0.27</v>
      </c>
      <c r="X18" s="676">
        <v>0.27</v>
      </c>
      <c r="Y18" s="676">
        <v>0.27</v>
      </c>
      <c r="Z18" s="676">
        <v>0.27</v>
      </c>
      <c r="AA18" s="676">
        <v>0.27</v>
      </c>
      <c r="AB18" s="676">
        <v>0.27</v>
      </c>
      <c r="AC18" s="676">
        <v>0.27</v>
      </c>
      <c r="AD18" s="677">
        <v>0.27</v>
      </c>
      <c r="AE18" s="677">
        <v>0.27</v>
      </c>
    </row>
    <row r="19" spans="1:31" ht="15" customHeight="1">
      <c r="A19" s="399" t="s">
        <v>445</v>
      </c>
      <c r="B19" s="541" t="s">
        <v>434</v>
      </c>
      <c r="C19" s="399" t="s">
        <v>231</v>
      </c>
      <c r="D19" s="399" t="s">
        <v>431</v>
      </c>
      <c r="E19" s="399" t="s">
        <v>439</v>
      </c>
      <c r="F19" s="399" t="s">
        <v>446</v>
      </c>
      <c r="G19" s="399" t="s">
        <v>435</v>
      </c>
      <c r="H19" s="541">
        <v>10</v>
      </c>
      <c r="I19" s="543">
        <v>0.7</v>
      </c>
      <c r="J19" s="676">
        <v>0.15</v>
      </c>
      <c r="K19" s="676">
        <v>0.27</v>
      </c>
      <c r="L19" s="676">
        <v>0.27</v>
      </c>
      <c r="M19" s="676">
        <v>0.27</v>
      </c>
      <c r="N19" s="676">
        <v>0.27</v>
      </c>
      <c r="O19" s="676">
        <v>0.27</v>
      </c>
      <c r="P19" s="676">
        <v>0.27</v>
      </c>
      <c r="Q19" s="676">
        <v>0.27</v>
      </c>
      <c r="R19" s="676">
        <v>0.27</v>
      </c>
      <c r="S19" s="676">
        <v>0.27</v>
      </c>
      <c r="T19" s="676">
        <v>0.27</v>
      </c>
      <c r="U19" s="676">
        <v>0.27</v>
      </c>
      <c r="V19" s="676">
        <v>0.27</v>
      </c>
      <c r="W19" s="676">
        <v>0.27</v>
      </c>
      <c r="X19" s="676">
        <v>0.27</v>
      </c>
      <c r="Y19" s="676">
        <v>0.27</v>
      </c>
      <c r="Z19" s="676">
        <v>0.27</v>
      </c>
      <c r="AA19" s="676">
        <v>0.27</v>
      </c>
      <c r="AB19" s="676">
        <v>0.27</v>
      </c>
      <c r="AC19" s="676">
        <v>0.27</v>
      </c>
      <c r="AD19" s="677">
        <v>0.27</v>
      </c>
      <c r="AE19" s="677">
        <v>0.27</v>
      </c>
    </row>
    <row r="20" spans="1:31" ht="15" customHeight="1">
      <c r="A20" s="399" t="s">
        <v>447</v>
      </c>
      <c r="B20" s="541" t="s">
        <v>434</v>
      </c>
      <c r="C20" s="399" t="s">
        <v>231</v>
      </c>
      <c r="D20" s="399" t="s">
        <v>431</v>
      </c>
      <c r="E20" s="399" t="s">
        <v>439</v>
      </c>
      <c r="F20" s="399" t="s">
        <v>448</v>
      </c>
      <c r="G20" s="399" t="s">
        <v>435</v>
      </c>
      <c r="H20" s="541">
        <v>10</v>
      </c>
      <c r="I20" s="543">
        <v>0.7</v>
      </c>
      <c r="J20" s="676">
        <v>0.15</v>
      </c>
      <c r="K20" s="676">
        <v>0.27</v>
      </c>
      <c r="L20" s="676">
        <v>0.27</v>
      </c>
      <c r="M20" s="676">
        <v>0.27</v>
      </c>
      <c r="N20" s="676">
        <v>0.27</v>
      </c>
      <c r="O20" s="676">
        <v>0.27</v>
      </c>
      <c r="P20" s="676">
        <v>0.27</v>
      </c>
      <c r="Q20" s="676">
        <v>0.27</v>
      </c>
      <c r="R20" s="676">
        <v>0.27</v>
      </c>
      <c r="S20" s="676">
        <v>0.27</v>
      </c>
      <c r="T20" s="676">
        <v>0.27</v>
      </c>
      <c r="U20" s="676">
        <v>0.27</v>
      </c>
      <c r="V20" s="676">
        <v>0.27</v>
      </c>
      <c r="W20" s="676">
        <v>0.27</v>
      </c>
      <c r="X20" s="676">
        <v>0.27</v>
      </c>
      <c r="Y20" s="676">
        <v>0.27</v>
      </c>
      <c r="Z20" s="676">
        <v>0.27</v>
      </c>
      <c r="AA20" s="676">
        <v>0.27</v>
      </c>
      <c r="AB20" s="676">
        <v>0.27</v>
      </c>
      <c r="AC20" s="676">
        <v>0.27</v>
      </c>
      <c r="AD20" s="677">
        <v>0.27</v>
      </c>
      <c r="AE20" s="677">
        <v>0.27</v>
      </c>
    </row>
    <row r="21" spans="1:31" ht="15" customHeight="1">
      <c r="A21" s="399" t="s">
        <v>449</v>
      </c>
      <c r="B21" s="541" t="s">
        <v>434</v>
      </c>
      <c r="C21" s="399" t="s">
        <v>231</v>
      </c>
      <c r="D21" s="399" t="s">
        <v>431</v>
      </c>
      <c r="E21" s="399" t="s">
        <v>439</v>
      </c>
      <c r="F21" s="399" t="s">
        <v>450</v>
      </c>
      <c r="G21" s="399" t="s">
        <v>435</v>
      </c>
      <c r="H21" s="541">
        <v>10</v>
      </c>
      <c r="I21" s="543">
        <v>0.7</v>
      </c>
      <c r="J21" s="676">
        <v>0.15</v>
      </c>
      <c r="K21" s="676">
        <v>0.27</v>
      </c>
      <c r="L21" s="676">
        <v>0.27</v>
      </c>
      <c r="M21" s="676">
        <v>0.27</v>
      </c>
      <c r="N21" s="676">
        <v>0.27</v>
      </c>
      <c r="O21" s="676">
        <v>0.27</v>
      </c>
      <c r="P21" s="676">
        <v>0.27</v>
      </c>
      <c r="Q21" s="676">
        <v>0.27</v>
      </c>
      <c r="R21" s="676">
        <v>0.27</v>
      </c>
      <c r="S21" s="676">
        <v>0.27</v>
      </c>
      <c r="T21" s="676">
        <v>0.27</v>
      </c>
      <c r="U21" s="676">
        <v>0.27</v>
      </c>
      <c r="V21" s="676">
        <v>0.27</v>
      </c>
      <c r="W21" s="676">
        <v>0.27</v>
      </c>
      <c r="X21" s="676">
        <v>0.27</v>
      </c>
      <c r="Y21" s="676">
        <v>0.27</v>
      </c>
      <c r="Z21" s="676">
        <v>0.27</v>
      </c>
      <c r="AA21" s="676">
        <v>0.27</v>
      </c>
      <c r="AB21" s="676">
        <v>0.27</v>
      </c>
      <c r="AC21" s="676">
        <v>0.27</v>
      </c>
      <c r="AD21" s="677">
        <v>0.27</v>
      </c>
      <c r="AE21" s="677">
        <v>0.27</v>
      </c>
    </row>
    <row r="22" spans="1:31" ht="15" customHeight="1">
      <c r="A22" s="399" t="s">
        <v>451</v>
      </c>
      <c r="B22" s="541" t="s">
        <v>434</v>
      </c>
      <c r="C22" s="399" t="s">
        <v>231</v>
      </c>
      <c r="D22" s="399" t="s">
        <v>431</v>
      </c>
      <c r="E22" s="399" t="s">
        <v>439</v>
      </c>
      <c r="F22" s="399" t="s">
        <v>452</v>
      </c>
      <c r="G22" s="399" t="s">
        <v>435</v>
      </c>
      <c r="H22" s="541">
        <v>10</v>
      </c>
      <c r="I22" s="543">
        <v>0.7</v>
      </c>
      <c r="J22" s="676">
        <v>0.15</v>
      </c>
      <c r="K22" s="676">
        <v>0.27</v>
      </c>
      <c r="L22" s="676">
        <v>0.27</v>
      </c>
      <c r="M22" s="676">
        <v>0.27</v>
      </c>
      <c r="N22" s="676">
        <v>0.27</v>
      </c>
      <c r="O22" s="676">
        <v>0.27</v>
      </c>
      <c r="P22" s="676">
        <v>0.27</v>
      </c>
      <c r="Q22" s="676">
        <v>0.27</v>
      </c>
      <c r="R22" s="676">
        <v>0.27</v>
      </c>
      <c r="S22" s="676">
        <v>0.27</v>
      </c>
      <c r="T22" s="676">
        <v>0.27</v>
      </c>
      <c r="U22" s="676">
        <v>0.27</v>
      </c>
      <c r="V22" s="676">
        <v>0.27</v>
      </c>
      <c r="W22" s="676">
        <v>0.27</v>
      </c>
      <c r="X22" s="676">
        <v>0.27</v>
      </c>
      <c r="Y22" s="676">
        <v>0.27</v>
      </c>
      <c r="Z22" s="676">
        <v>0.27</v>
      </c>
      <c r="AA22" s="676">
        <v>0.27</v>
      </c>
      <c r="AB22" s="676">
        <v>0.27</v>
      </c>
      <c r="AC22" s="676">
        <v>0.27</v>
      </c>
      <c r="AD22" s="677">
        <v>0.27</v>
      </c>
      <c r="AE22" s="677">
        <v>0.27</v>
      </c>
    </row>
    <row r="23" spans="1:31" ht="15" customHeight="1">
      <c r="A23" s="399" t="s">
        <v>453</v>
      </c>
      <c r="B23" s="541" t="s">
        <v>434</v>
      </c>
      <c r="C23" s="399" t="s">
        <v>231</v>
      </c>
      <c r="D23" s="399" t="s">
        <v>431</v>
      </c>
      <c r="E23" s="399" t="s">
        <v>439</v>
      </c>
      <c r="F23" s="399" t="s">
        <v>454</v>
      </c>
      <c r="G23" s="399" t="s">
        <v>435</v>
      </c>
      <c r="H23" s="541">
        <v>10</v>
      </c>
      <c r="I23" s="543">
        <v>0.7</v>
      </c>
      <c r="J23" s="676">
        <v>0.15</v>
      </c>
      <c r="K23" s="676">
        <v>0.27</v>
      </c>
      <c r="L23" s="676">
        <v>0.27</v>
      </c>
      <c r="M23" s="676">
        <v>0.27</v>
      </c>
      <c r="N23" s="676">
        <v>0.27</v>
      </c>
      <c r="O23" s="676">
        <v>0.27</v>
      </c>
      <c r="P23" s="676">
        <v>0.27</v>
      </c>
      <c r="Q23" s="676">
        <v>0.27</v>
      </c>
      <c r="R23" s="676">
        <v>0.27</v>
      </c>
      <c r="S23" s="676">
        <v>0.27</v>
      </c>
      <c r="T23" s="676">
        <v>0.27</v>
      </c>
      <c r="U23" s="676">
        <v>0.27</v>
      </c>
      <c r="V23" s="676">
        <v>0.27</v>
      </c>
      <c r="W23" s="676">
        <v>0.27</v>
      </c>
      <c r="X23" s="676">
        <v>0.27</v>
      </c>
      <c r="Y23" s="676">
        <v>0.27</v>
      </c>
      <c r="Z23" s="676">
        <v>0.27</v>
      </c>
      <c r="AA23" s="676">
        <v>0.27</v>
      </c>
      <c r="AB23" s="676">
        <v>0.27</v>
      </c>
      <c r="AC23" s="676">
        <v>0.27</v>
      </c>
      <c r="AD23" s="677">
        <v>0.27</v>
      </c>
      <c r="AE23" s="677">
        <v>0.27</v>
      </c>
    </row>
    <row r="24" spans="1:31" ht="15" customHeight="1">
      <c r="A24" s="399" t="s">
        <v>455</v>
      </c>
      <c r="B24" s="541" t="s">
        <v>434</v>
      </c>
      <c r="C24" s="399" t="s">
        <v>231</v>
      </c>
      <c r="D24" s="399" t="s">
        <v>431</v>
      </c>
      <c r="E24" s="399" t="s">
        <v>439</v>
      </c>
      <c r="F24" s="399" t="s">
        <v>456</v>
      </c>
      <c r="G24" s="399" t="s">
        <v>435</v>
      </c>
      <c r="H24" s="541">
        <v>10</v>
      </c>
      <c r="I24" s="543">
        <v>0.7</v>
      </c>
      <c r="J24" s="676">
        <v>0.15</v>
      </c>
      <c r="K24" s="676">
        <v>0.27</v>
      </c>
      <c r="L24" s="676">
        <v>0.27</v>
      </c>
      <c r="M24" s="676">
        <v>0.27</v>
      </c>
      <c r="N24" s="676">
        <v>0.27</v>
      </c>
      <c r="O24" s="676">
        <v>0.27</v>
      </c>
      <c r="P24" s="676">
        <v>0.27</v>
      </c>
      <c r="Q24" s="676">
        <v>0.27</v>
      </c>
      <c r="R24" s="676">
        <v>0.27</v>
      </c>
      <c r="S24" s="676">
        <v>0.27</v>
      </c>
      <c r="T24" s="676">
        <v>0.27</v>
      </c>
      <c r="U24" s="676">
        <v>0.27</v>
      </c>
      <c r="V24" s="676">
        <v>0.27</v>
      </c>
      <c r="W24" s="676">
        <v>0.27</v>
      </c>
      <c r="X24" s="676">
        <v>0.27</v>
      </c>
      <c r="Y24" s="676">
        <v>0.27</v>
      </c>
      <c r="Z24" s="676">
        <v>0.27</v>
      </c>
      <c r="AA24" s="676">
        <v>0.27</v>
      </c>
      <c r="AB24" s="676">
        <v>0.27</v>
      </c>
      <c r="AC24" s="676">
        <v>0.27</v>
      </c>
      <c r="AD24" s="677">
        <v>0.27</v>
      </c>
      <c r="AE24" s="677">
        <v>0.27</v>
      </c>
    </row>
    <row r="25" spans="1:31" ht="15" customHeight="1">
      <c r="A25" s="399" t="s">
        <v>1008</v>
      </c>
      <c r="B25" s="541" t="s">
        <v>997</v>
      </c>
      <c r="C25" s="399" t="s">
        <v>231</v>
      </c>
      <c r="D25" s="399" t="s">
        <v>431</v>
      </c>
      <c r="E25" s="399" t="s">
        <v>458</v>
      </c>
      <c r="F25" s="399" t="s">
        <v>459</v>
      </c>
      <c r="G25" s="399" t="s">
        <v>435</v>
      </c>
      <c r="H25" s="541">
        <v>10</v>
      </c>
      <c r="I25" s="543">
        <v>0.7</v>
      </c>
      <c r="J25" s="676">
        <v>0.15</v>
      </c>
      <c r="K25" s="676">
        <v>0.2</v>
      </c>
      <c r="L25" s="676">
        <v>0.2</v>
      </c>
      <c r="M25" s="676">
        <v>0.2</v>
      </c>
      <c r="N25" s="676">
        <v>0.25</v>
      </c>
      <c r="O25" s="676">
        <v>0.25</v>
      </c>
      <c r="P25" s="676">
        <v>0.25</v>
      </c>
      <c r="Q25" s="676">
        <v>0.25</v>
      </c>
      <c r="R25" s="676">
        <v>0.25</v>
      </c>
      <c r="S25" s="676">
        <v>0.25</v>
      </c>
      <c r="T25" s="676">
        <v>0.25</v>
      </c>
      <c r="U25" s="676">
        <v>0.25</v>
      </c>
      <c r="V25" s="676">
        <v>0.25</v>
      </c>
      <c r="W25" s="676">
        <v>0.25</v>
      </c>
      <c r="X25" s="676">
        <v>0.25</v>
      </c>
      <c r="Y25" s="676">
        <v>0.25</v>
      </c>
      <c r="Z25" s="676">
        <v>0.25</v>
      </c>
      <c r="AA25" s="676">
        <v>0.25</v>
      </c>
      <c r="AB25" s="676">
        <v>0.25</v>
      </c>
      <c r="AC25" s="676">
        <v>0.25</v>
      </c>
      <c r="AD25" s="677">
        <v>0.25</v>
      </c>
      <c r="AE25" s="677">
        <v>0.25</v>
      </c>
    </row>
    <row r="26" spans="1:31" ht="15" customHeight="1">
      <c r="A26" s="399" t="s">
        <v>457</v>
      </c>
      <c r="B26" s="541" t="s">
        <v>434</v>
      </c>
      <c r="C26" s="399" t="s">
        <v>231</v>
      </c>
      <c r="D26" s="399" t="s">
        <v>431</v>
      </c>
      <c r="E26" s="399" t="s">
        <v>458</v>
      </c>
      <c r="F26" s="399" t="s">
        <v>459</v>
      </c>
      <c r="G26" s="399" t="s">
        <v>435</v>
      </c>
      <c r="H26" s="541">
        <v>10</v>
      </c>
      <c r="I26" s="543">
        <v>0.7</v>
      </c>
      <c r="J26" s="676">
        <v>0.15</v>
      </c>
      <c r="K26" s="676">
        <v>0.27</v>
      </c>
      <c r="L26" s="676">
        <v>0.27</v>
      </c>
      <c r="M26" s="676">
        <v>0.27</v>
      </c>
      <c r="N26" s="676">
        <v>0.27</v>
      </c>
      <c r="O26" s="676">
        <v>0.27</v>
      </c>
      <c r="P26" s="676">
        <v>0.27</v>
      </c>
      <c r="Q26" s="676">
        <v>0.27</v>
      </c>
      <c r="R26" s="676">
        <v>0.27</v>
      </c>
      <c r="S26" s="676">
        <v>0.27</v>
      </c>
      <c r="T26" s="676">
        <v>0.27</v>
      </c>
      <c r="U26" s="676">
        <v>0.27</v>
      </c>
      <c r="V26" s="676">
        <v>0.27</v>
      </c>
      <c r="W26" s="676">
        <v>0.27</v>
      </c>
      <c r="X26" s="676">
        <v>0.27</v>
      </c>
      <c r="Y26" s="676">
        <v>0.27</v>
      </c>
      <c r="Z26" s="676">
        <v>0.27</v>
      </c>
      <c r="AA26" s="676">
        <v>0.27</v>
      </c>
      <c r="AB26" s="676">
        <v>0.27</v>
      </c>
      <c r="AC26" s="676">
        <v>0.27</v>
      </c>
      <c r="AD26" s="677">
        <v>0.27</v>
      </c>
      <c r="AE26" s="677">
        <v>0.27</v>
      </c>
    </row>
    <row r="27" spans="1:31" ht="15" customHeight="1">
      <c r="A27" s="399" t="s">
        <v>1009</v>
      </c>
      <c r="B27" s="541" t="s">
        <v>997</v>
      </c>
      <c r="C27" s="399" t="s">
        <v>231</v>
      </c>
      <c r="D27" s="399" t="s">
        <v>461</v>
      </c>
      <c r="E27" s="399" t="s">
        <v>462</v>
      </c>
      <c r="F27" s="399" t="s">
        <v>463</v>
      </c>
      <c r="G27" s="399" t="s">
        <v>464</v>
      </c>
      <c r="H27" s="541">
        <v>10</v>
      </c>
      <c r="I27" s="543">
        <v>0.7</v>
      </c>
      <c r="J27" s="676">
        <v>0.15</v>
      </c>
      <c r="K27" s="676">
        <v>0.2</v>
      </c>
      <c r="L27" s="676">
        <v>0.2</v>
      </c>
      <c r="M27" s="676">
        <v>0.2</v>
      </c>
      <c r="N27" s="676">
        <v>0.25</v>
      </c>
      <c r="O27" s="676">
        <v>0.25</v>
      </c>
      <c r="P27" s="676">
        <v>0.25</v>
      </c>
      <c r="Q27" s="676">
        <v>0.25</v>
      </c>
      <c r="R27" s="676">
        <v>0.25</v>
      </c>
      <c r="S27" s="676">
        <v>0.25</v>
      </c>
      <c r="T27" s="676">
        <v>0.25</v>
      </c>
      <c r="U27" s="676">
        <v>0.25</v>
      </c>
      <c r="V27" s="676">
        <v>0.25</v>
      </c>
      <c r="W27" s="676">
        <v>0.25</v>
      </c>
      <c r="X27" s="676">
        <v>0.25</v>
      </c>
      <c r="Y27" s="676">
        <v>0.25</v>
      </c>
      <c r="Z27" s="676">
        <v>0.25</v>
      </c>
      <c r="AA27" s="676">
        <v>0.25</v>
      </c>
      <c r="AB27" s="676">
        <v>0.25</v>
      </c>
      <c r="AC27" s="676">
        <v>0.25</v>
      </c>
      <c r="AD27" s="677">
        <v>0.25</v>
      </c>
      <c r="AE27" s="677">
        <v>0.25</v>
      </c>
    </row>
    <row r="28" spans="1:31" ht="15" customHeight="1">
      <c r="A28" s="399" t="s">
        <v>460</v>
      </c>
      <c r="B28" s="541" t="s">
        <v>434</v>
      </c>
      <c r="C28" s="399" t="s">
        <v>231</v>
      </c>
      <c r="D28" s="399" t="s">
        <v>461</v>
      </c>
      <c r="E28" s="399" t="s">
        <v>462</v>
      </c>
      <c r="F28" s="399" t="s">
        <v>463</v>
      </c>
      <c r="G28" s="399" t="s">
        <v>464</v>
      </c>
      <c r="H28" s="541">
        <v>10</v>
      </c>
      <c r="I28" s="543">
        <v>0.7</v>
      </c>
      <c r="J28" s="676">
        <v>0.15</v>
      </c>
      <c r="K28" s="676">
        <v>0.27</v>
      </c>
      <c r="L28" s="676">
        <v>0.27</v>
      </c>
      <c r="M28" s="676">
        <v>0.27</v>
      </c>
      <c r="N28" s="676">
        <v>0.27</v>
      </c>
      <c r="O28" s="676">
        <v>0.27</v>
      </c>
      <c r="P28" s="676">
        <v>0.27</v>
      </c>
      <c r="Q28" s="676">
        <v>0.27</v>
      </c>
      <c r="R28" s="676">
        <v>0.27</v>
      </c>
      <c r="S28" s="676">
        <v>0.27</v>
      </c>
      <c r="T28" s="676">
        <v>0.27</v>
      </c>
      <c r="U28" s="676">
        <v>0.27</v>
      </c>
      <c r="V28" s="676">
        <v>0.27</v>
      </c>
      <c r="W28" s="676">
        <v>0.27</v>
      </c>
      <c r="X28" s="676">
        <v>0.27</v>
      </c>
      <c r="Y28" s="676">
        <v>0.27</v>
      </c>
      <c r="Z28" s="676">
        <v>0.27</v>
      </c>
      <c r="AA28" s="676">
        <v>0.27</v>
      </c>
      <c r="AB28" s="676">
        <v>0.27</v>
      </c>
      <c r="AC28" s="676">
        <v>0.27</v>
      </c>
      <c r="AD28" s="677">
        <v>0.27</v>
      </c>
      <c r="AE28" s="677">
        <v>0.27</v>
      </c>
    </row>
    <row r="29" spans="1:31" ht="15" customHeight="1">
      <c r="A29" s="399" t="s">
        <v>1010</v>
      </c>
      <c r="B29" s="541" t="s">
        <v>997</v>
      </c>
      <c r="C29" s="399" t="s">
        <v>231</v>
      </c>
      <c r="D29" s="399" t="s">
        <v>466</v>
      </c>
      <c r="E29" s="399" t="s">
        <v>467</v>
      </c>
      <c r="F29" s="399" t="s">
        <v>468</v>
      </c>
      <c r="G29" s="399" t="s">
        <v>469</v>
      </c>
      <c r="H29" s="541">
        <v>10</v>
      </c>
      <c r="I29" s="543">
        <v>0.7</v>
      </c>
      <c r="J29" s="676">
        <v>0.15</v>
      </c>
      <c r="K29" s="676">
        <v>0.2</v>
      </c>
      <c r="L29" s="676">
        <v>0.2</v>
      </c>
      <c r="M29" s="676">
        <v>0.2</v>
      </c>
      <c r="N29" s="676">
        <v>0.25</v>
      </c>
      <c r="O29" s="676">
        <v>0.25</v>
      </c>
      <c r="P29" s="676">
        <v>0.25</v>
      </c>
      <c r="Q29" s="676">
        <v>0.25</v>
      </c>
      <c r="R29" s="676">
        <v>0.25</v>
      </c>
      <c r="S29" s="676">
        <v>0.25</v>
      </c>
      <c r="T29" s="676">
        <v>0.25</v>
      </c>
      <c r="U29" s="676">
        <v>0.25</v>
      </c>
      <c r="V29" s="676">
        <v>0.25</v>
      </c>
      <c r="W29" s="676">
        <v>0.25</v>
      </c>
      <c r="X29" s="676">
        <v>0.25</v>
      </c>
      <c r="Y29" s="676">
        <v>0.25</v>
      </c>
      <c r="Z29" s="676">
        <v>0.25</v>
      </c>
      <c r="AA29" s="676">
        <v>0.25</v>
      </c>
      <c r="AB29" s="676">
        <v>0.25</v>
      </c>
      <c r="AC29" s="676">
        <v>0.25</v>
      </c>
      <c r="AD29" s="677">
        <v>0.25</v>
      </c>
      <c r="AE29" s="677">
        <v>0.25</v>
      </c>
    </row>
    <row r="30" spans="1:31" ht="15" customHeight="1">
      <c r="A30" s="399" t="s">
        <v>1011</v>
      </c>
      <c r="B30" s="541" t="s">
        <v>997</v>
      </c>
      <c r="C30" s="399" t="s">
        <v>231</v>
      </c>
      <c r="D30" s="399" t="s">
        <v>466</v>
      </c>
      <c r="E30" s="399" t="s">
        <v>467</v>
      </c>
      <c r="F30" s="399" t="s">
        <v>471</v>
      </c>
      <c r="G30" s="399" t="s">
        <v>469</v>
      </c>
      <c r="H30" s="541">
        <v>15</v>
      </c>
      <c r="I30" s="543">
        <v>0.7</v>
      </c>
      <c r="J30" s="676">
        <v>0.15</v>
      </c>
      <c r="K30" s="676">
        <v>0.2</v>
      </c>
      <c r="L30" s="676">
        <v>0.2</v>
      </c>
      <c r="M30" s="676">
        <v>0.2</v>
      </c>
      <c r="N30" s="676">
        <v>0.25</v>
      </c>
      <c r="O30" s="676">
        <v>0.25</v>
      </c>
      <c r="P30" s="676">
        <v>0.25</v>
      </c>
      <c r="Q30" s="676">
        <v>0.25</v>
      </c>
      <c r="R30" s="676">
        <v>0.25</v>
      </c>
      <c r="S30" s="676">
        <v>0.25</v>
      </c>
      <c r="T30" s="676">
        <v>0.25</v>
      </c>
      <c r="U30" s="676">
        <v>0.25</v>
      </c>
      <c r="V30" s="676">
        <v>0.25</v>
      </c>
      <c r="W30" s="676">
        <v>0.25</v>
      </c>
      <c r="X30" s="676">
        <v>0.25</v>
      </c>
      <c r="Y30" s="676">
        <v>0.25</v>
      </c>
      <c r="Z30" s="676">
        <v>0.25</v>
      </c>
      <c r="AA30" s="676">
        <v>0.25</v>
      </c>
      <c r="AB30" s="676">
        <v>0.25</v>
      </c>
      <c r="AC30" s="676">
        <v>0.25</v>
      </c>
      <c r="AD30" s="677">
        <v>0.25</v>
      </c>
      <c r="AE30" s="677">
        <v>0.25</v>
      </c>
    </row>
    <row r="31" spans="1:31" ht="15" customHeight="1">
      <c r="A31" s="399" t="s">
        <v>1012</v>
      </c>
      <c r="B31" s="541" t="s">
        <v>997</v>
      </c>
      <c r="C31" s="399" t="s">
        <v>231</v>
      </c>
      <c r="D31" s="399" t="s">
        <v>466</v>
      </c>
      <c r="E31" s="399" t="s">
        <v>467</v>
      </c>
      <c r="F31" s="399" t="s">
        <v>473</v>
      </c>
      <c r="G31" s="399" t="s">
        <v>469</v>
      </c>
      <c r="H31" s="541">
        <v>5</v>
      </c>
      <c r="I31" s="543">
        <v>0.7</v>
      </c>
      <c r="J31" s="676">
        <v>0.15</v>
      </c>
      <c r="K31" s="676">
        <v>0.2</v>
      </c>
      <c r="L31" s="676">
        <v>0.2</v>
      </c>
      <c r="M31" s="676">
        <v>0.2</v>
      </c>
      <c r="N31" s="676">
        <v>0.25</v>
      </c>
      <c r="O31" s="676">
        <v>0.25</v>
      </c>
      <c r="P31" s="676">
        <v>0.25</v>
      </c>
      <c r="Q31" s="676">
        <v>0.25</v>
      </c>
      <c r="R31" s="676">
        <v>0.25</v>
      </c>
      <c r="S31" s="676">
        <v>0.25</v>
      </c>
      <c r="T31" s="676">
        <v>0.25</v>
      </c>
      <c r="U31" s="676">
        <v>0.25</v>
      </c>
      <c r="V31" s="676">
        <v>0.25</v>
      </c>
      <c r="W31" s="676">
        <v>0.25</v>
      </c>
      <c r="X31" s="676">
        <v>0.25</v>
      </c>
      <c r="Y31" s="676">
        <v>0.25</v>
      </c>
      <c r="Z31" s="676">
        <v>0.25</v>
      </c>
      <c r="AA31" s="676">
        <v>0.25</v>
      </c>
      <c r="AB31" s="676">
        <v>0.25</v>
      </c>
      <c r="AC31" s="676">
        <v>0.25</v>
      </c>
      <c r="AD31" s="677">
        <v>0.25</v>
      </c>
      <c r="AE31" s="677">
        <v>0.25</v>
      </c>
    </row>
    <row r="32" spans="1:31" ht="15" customHeight="1">
      <c r="A32" s="399" t="s">
        <v>1013</v>
      </c>
      <c r="B32" s="541" t="s">
        <v>997</v>
      </c>
      <c r="C32" s="399" t="s">
        <v>231</v>
      </c>
      <c r="D32" s="399" t="s">
        <v>466</v>
      </c>
      <c r="E32" s="399" t="s">
        <v>467</v>
      </c>
      <c r="F32" s="399" t="s">
        <v>475</v>
      </c>
      <c r="G32" s="399" t="s">
        <v>469</v>
      </c>
      <c r="H32" s="541">
        <v>10</v>
      </c>
      <c r="I32" s="543">
        <v>0.7</v>
      </c>
      <c r="J32" s="676">
        <v>0.15</v>
      </c>
      <c r="K32" s="676">
        <v>0.2</v>
      </c>
      <c r="L32" s="676">
        <v>0.2</v>
      </c>
      <c r="M32" s="676">
        <v>0.2</v>
      </c>
      <c r="N32" s="676">
        <v>0.25</v>
      </c>
      <c r="O32" s="676">
        <v>0.25</v>
      </c>
      <c r="P32" s="676">
        <v>0.25</v>
      </c>
      <c r="Q32" s="676">
        <v>0.25</v>
      </c>
      <c r="R32" s="676">
        <v>0.25</v>
      </c>
      <c r="S32" s="676">
        <v>0.25</v>
      </c>
      <c r="T32" s="676">
        <v>0.25</v>
      </c>
      <c r="U32" s="676">
        <v>0.25</v>
      </c>
      <c r="V32" s="676">
        <v>0.25</v>
      </c>
      <c r="W32" s="676">
        <v>0.25</v>
      </c>
      <c r="X32" s="676">
        <v>0.25</v>
      </c>
      <c r="Y32" s="676">
        <v>0.25</v>
      </c>
      <c r="Z32" s="676">
        <v>0.25</v>
      </c>
      <c r="AA32" s="676">
        <v>0.25</v>
      </c>
      <c r="AB32" s="676">
        <v>0.25</v>
      </c>
      <c r="AC32" s="676">
        <v>0.25</v>
      </c>
      <c r="AD32" s="677">
        <v>0.25</v>
      </c>
      <c r="AE32" s="677">
        <v>0.25</v>
      </c>
    </row>
    <row r="33" spans="1:31" ht="15" customHeight="1">
      <c r="A33" s="399" t="s">
        <v>1014</v>
      </c>
      <c r="B33" s="541" t="s">
        <v>997</v>
      </c>
      <c r="C33" s="399" t="s">
        <v>231</v>
      </c>
      <c r="D33" s="399" t="s">
        <v>466</v>
      </c>
      <c r="E33" s="399" t="s">
        <v>467</v>
      </c>
      <c r="F33" s="399" t="s">
        <v>477</v>
      </c>
      <c r="G33" s="399" t="s">
        <v>469</v>
      </c>
      <c r="H33" s="541">
        <v>5</v>
      </c>
      <c r="I33" s="543">
        <v>0.7</v>
      </c>
      <c r="J33" s="676">
        <v>0.15</v>
      </c>
      <c r="K33" s="676">
        <v>0.2</v>
      </c>
      <c r="L33" s="676">
        <v>0.2</v>
      </c>
      <c r="M33" s="676">
        <v>0.2</v>
      </c>
      <c r="N33" s="676">
        <v>0.25</v>
      </c>
      <c r="O33" s="676">
        <v>0.25</v>
      </c>
      <c r="P33" s="676">
        <v>0.25</v>
      </c>
      <c r="Q33" s="676">
        <v>0.25</v>
      </c>
      <c r="R33" s="676">
        <v>0.25</v>
      </c>
      <c r="S33" s="676">
        <v>0.25</v>
      </c>
      <c r="T33" s="676">
        <v>0.25</v>
      </c>
      <c r="U33" s="676">
        <v>0.25</v>
      </c>
      <c r="V33" s="676">
        <v>0.25</v>
      </c>
      <c r="W33" s="676">
        <v>0.25</v>
      </c>
      <c r="X33" s="676">
        <v>0.25</v>
      </c>
      <c r="Y33" s="676">
        <v>0.25</v>
      </c>
      <c r="Z33" s="676">
        <v>0.25</v>
      </c>
      <c r="AA33" s="676">
        <v>0.25</v>
      </c>
      <c r="AB33" s="676">
        <v>0.25</v>
      </c>
      <c r="AC33" s="676">
        <v>0.25</v>
      </c>
      <c r="AD33" s="677">
        <v>0.25</v>
      </c>
      <c r="AE33" s="677">
        <v>0.25</v>
      </c>
    </row>
    <row r="34" spans="1:31" ht="15" customHeight="1">
      <c r="A34" s="399" t="s">
        <v>465</v>
      </c>
      <c r="B34" s="541" t="s">
        <v>434</v>
      </c>
      <c r="C34" s="399" t="s">
        <v>231</v>
      </c>
      <c r="D34" s="399" t="s">
        <v>466</v>
      </c>
      <c r="E34" s="399" t="s">
        <v>467</v>
      </c>
      <c r="F34" s="399" t="s">
        <v>468</v>
      </c>
      <c r="G34" s="399" t="s">
        <v>469</v>
      </c>
      <c r="H34" s="541">
        <v>10</v>
      </c>
      <c r="I34" s="543">
        <v>0.7</v>
      </c>
      <c r="J34" s="676">
        <v>0.15</v>
      </c>
      <c r="K34" s="676">
        <v>0.27</v>
      </c>
      <c r="L34" s="676">
        <v>0.27</v>
      </c>
      <c r="M34" s="676">
        <v>0.27</v>
      </c>
      <c r="N34" s="676">
        <v>0.27</v>
      </c>
      <c r="O34" s="676">
        <v>0.27</v>
      </c>
      <c r="P34" s="676">
        <v>0.27</v>
      </c>
      <c r="Q34" s="676">
        <v>0.27</v>
      </c>
      <c r="R34" s="676">
        <v>0.27</v>
      </c>
      <c r="S34" s="676">
        <v>0.27</v>
      </c>
      <c r="T34" s="676">
        <v>0.27</v>
      </c>
      <c r="U34" s="676">
        <v>0.27</v>
      </c>
      <c r="V34" s="676">
        <v>0.27</v>
      </c>
      <c r="W34" s="676">
        <v>0.27</v>
      </c>
      <c r="X34" s="676">
        <v>0.27</v>
      </c>
      <c r="Y34" s="676">
        <v>0.27</v>
      </c>
      <c r="Z34" s="676">
        <v>0.27</v>
      </c>
      <c r="AA34" s="676">
        <v>0.27</v>
      </c>
      <c r="AB34" s="676">
        <v>0.27</v>
      </c>
      <c r="AC34" s="676">
        <v>0.27</v>
      </c>
      <c r="AD34" s="677">
        <v>0.27</v>
      </c>
      <c r="AE34" s="677">
        <v>0.27</v>
      </c>
    </row>
    <row r="35" spans="1:31" ht="15" customHeight="1">
      <c r="A35" s="399" t="s">
        <v>470</v>
      </c>
      <c r="B35" s="541" t="s">
        <v>434</v>
      </c>
      <c r="C35" s="399" t="s">
        <v>231</v>
      </c>
      <c r="D35" s="399" t="s">
        <v>466</v>
      </c>
      <c r="E35" s="399" t="s">
        <v>467</v>
      </c>
      <c r="F35" s="399" t="s">
        <v>471</v>
      </c>
      <c r="G35" s="399" t="s">
        <v>469</v>
      </c>
      <c r="H35" s="541">
        <v>15</v>
      </c>
      <c r="I35" s="543">
        <v>0.7</v>
      </c>
      <c r="J35" s="676">
        <v>0.15</v>
      </c>
      <c r="K35" s="676">
        <v>0.27</v>
      </c>
      <c r="L35" s="676">
        <v>0.27</v>
      </c>
      <c r="M35" s="676">
        <v>0.27</v>
      </c>
      <c r="N35" s="676">
        <v>0.27</v>
      </c>
      <c r="O35" s="676">
        <v>0.27</v>
      </c>
      <c r="P35" s="676">
        <v>0.27</v>
      </c>
      <c r="Q35" s="676">
        <v>0.27</v>
      </c>
      <c r="R35" s="676">
        <v>0.27</v>
      </c>
      <c r="S35" s="676">
        <v>0.27</v>
      </c>
      <c r="T35" s="676">
        <v>0.27</v>
      </c>
      <c r="U35" s="676">
        <v>0.27</v>
      </c>
      <c r="V35" s="676">
        <v>0.27</v>
      </c>
      <c r="W35" s="676">
        <v>0.27</v>
      </c>
      <c r="X35" s="676">
        <v>0.27</v>
      </c>
      <c r="Y35" s="676">
        <v>0.27</v>
      </c>
      <c r="Z35" s="676">
        <v>0.27</v>
      </c>
      <c r="AA35" s="676">
        <v>0.27</v>
      </c>
      <c r="AB35" s="676">
        <v>0.27</v>
      </c>
      <c r="AC35" s="676">
        <v>0.27</v>
      </c>
      <c r="AD35" s="677">
        <v>0.27</v>
      </c>
      <c r="AE35" s="677">
        <v>0.27</v>
      </c>
    </row>
    <row r="36" spans="1:31" ht="15" customHeight="1">
      <c r="A36" s="399" t="s">
        <v>472</v>
      </c>
      <c r="B36" s="541" t="s">
        <v>434</v>
      </c>
      <c r="C36" s="399" t="s">
        <v>231</v>
      </c>
      <c r="D36" s="399" t="s">
        <v>466</v>
      </c>
      <c r="E36" s="399" t="s">
        <v>467</v>
      </c>
      <c r="F36" s="399" t="s">
        <v>473</v>
      </c>
      <c r="G36" s="399" t="s">
        <v>469</v>
      </c>
      <c r="H36" s="541">
        <v>5</v>
      </c>
      <c r="I36" s="543">
        <v>0.7</v>
      </c>
      <c r="J36" s="676">
        <v>0.15</v>
      </c>
      <c r="K36" s="676">
        <v>0.27</v>
      </c>
      <c r="L36" s="676">
        <v>0.27</v>
      </c>
      <c r="M36" s="676">
        <v>0.27</v>
      </c>
      <c r="N36" s="676">
        <v>0.27</v>
      </c>
      <c r="O36" s="676">
        <v>0.27</v>
      </c>
      <c r="P36" s="676">
        <v>0.27</v>
      </c>
      <c r="Q36" s="676">
        <v>0.27</v>
      </c>
      <c r="R36" s="676">
        <v>0.27</v>
      </c>
      <c r="S36" s="676">
        <v>0.27</v>
      </c>
      <c r="T36" s="676">
        <v>0.27</v>
      </c>
      <c r="U36" s="676">
        <v>0.27</v>
      </c>
      <c r="V36" s="676">
        <v>0.27</v>
      </c>
      <c r="W36" s="676">
        <v>0.27</v>
      </c>
      <c r="X36" s="676">
        <v>0.27</v>
      </c>
      <c r="Y36" s="676">
        <v>0.27</v>
      </c>
      <c r="Z36" s="676">
        <v>0.27</v>
      </c>
      <c r="AA36" s="676">
        <v>0.27</v>
      </c>
      <c r="AB36" s="676">
        <v>0.27</v>
      </c>
      <c r="AC36" s="676">
        <v>0.27</v>
      </c>
      <c r="AD36" s="677">
        <v>0.27</v>
      </c>
      <c r="AE36" s="677">
        <v>0.27</v>
      </c>
    </row>
    <row r="37" spans="1:31" ht="15" customHeight="1">
      <c r="A37" s="399" t="s">
        <v>474</v>
      </c>
      <c r="B37" s="541" t="s">
        <v>434</v>
      </c>
      <c r="C37" s="399" t="s">
        <v>231</v>
      </c>
      <c r="D37" s="399" t="s">
        <v>466</v>
      </c>
      <c r="E37" s="399" t="s">
        <v>467</v>
      </c>
      <c r="F37" s="399" t="s">
        <v>475</v>
      </c>
      <c r="G37" s="399" t="s">
        <v>469</v>
      </c>
      <c r="H37" s="541">
        <v>10</v>
      </c>
      <c r="I37" s="543">
        <v>0.7</v>
      </c>
      <c r="J37" s="676">
        <v>0.15</v>
      </c>
      <c r="K37" s="676">
        <v>0.27</v>
      </c>
      <c r="L37" s="676">
        <v>0.27</v>
      </c>
      <c r="M37" s="676">
        <v>0.27</v>
      </c>
      <c r="N37" s="676">
        <v>0.27</v>
      </c>
      <c r="O37" s="676">
        <v>0.27</v>
      </c>
      <c r="P37" s="676">
        <v>0.27</v>
      </c>
      <c r="Q37" s="676">
        <v>0.27</v>
      </c>
      <c r="R37" s="676">
        <v>0.27</v>
      </c>
      <c r="S37" s="676">
        <v>0.27</v>
      </c>
      <c r="T37" s="676">
        <v>0.27</v>
      </c>
      <c r="U37" s="676">
        <v>0.27</v>
      </c>
      <c r="V37" s="676">
        <v>0.27</v>
      </c>
      <c r="W37" s="676">
        <v>0.27</v>
      </c>
      <c r="X37" s="676">
        <v>0.27</v>
      </c>
      <c r="Y37" s="676">
        <v>0.27</v>
      </c>
      <c r="Z37" s="676">
        <v>0.27</v>
      </c>
      <c r="AA37" s="676">
        <v>0.27</v>
      </c>
      <c r="AB37" s="676">
        <v>0.27</v>
      </c>
      <c r="AC37" s="676">
        <v>0.27</v>
      </c>
      <c r="AD37" s="677">
        <v>0.27</v>
      </c>
      <c r="AE37" s="677">
        <v>0.27</v>
      </c>
    </row>
    <row r="38" spans="1:31" ht="15" customHeight="1">
      <c r="A38" s="399" t="s">
        <v>476</v>
      </c>
      <c r="B38" s="541" t="s">
        <v>434</v>
      </c>
      <c r="C38" s="399" t="s">
        <v>231</v>
      </c>
      <c r="D38" s="399" t="s">
        <v>466</v>
      </c>
      <c r="E38" s="399" t="s">
        <v>467</v>
      </c>
      <c r="F38" s="399" t="s">
        <v>477</v>
      </c>
      <c r="G38" s="399" t="s">
        <v>469</v>
      </c>
      <c r="H38" s="541">
        <v>5</v>
      </c>
      <c r="I38" s="543">
        <v>0.7</v>
      </c>
      <c r="J38" s="676">
        <v>0.15</v>
      </c>
      <c r="K38" s="676">
        <v>0.27</v>
      </c>
      <c r="L38" s="676">
        <v>0.27</v>
      </c>
      <c r="M38" s="676">
        <v>0.27</v>
      </c>
      <c r="N38" s="676">
        <v>0.27</v>
      </c>
      <c r="O38" s="676">
        <v>0.27</v>
      </c>
      <c r="P38" s="676">
        <v>0.27</v>
      </c>
      <c r="Q38" s="676">
        <v>0.27</v>
      </c>
      <c r="R38" s="676">
        <v>0.27</v>
      </c>
      <c r="S38" s="676">
        <v>0.27</v>
      </c>
      <c r="T38" s="676">
        <v>0.27</v>
      </c>
      <c r="U38" s="676">
        <v>0.27</v>
      </c>
      <c r="V38" s="676">
        <v>0.27</v>
      </c>
      <c r="W38" s="676">
        <v>0.27</v>
      </c>
      <c r="X38" s="676">
        <v>0.27</v>
      </c>
      <c r="Y38" s="676">
        <v>0.27</v>
      </c>
      <c r="Z38" s="676">
        <v>0.27</v>
      </c>
      <c r="AA38" s="676">
        <v>0.27</v>
      </c>
      <c r="AB38" s="676">
        <v>0.27</v>
      </c>
      <c r="AC38" s="676">
        <v>0.27</v>
      </c>
      <c r="AD38" s="677">
        <v>0.27</v>
      </c>
      <c r="AE38" s="677">
        <v>0.27</v>
      </c>
    </row>
    <row r="39" spans="1:31" ht="15" customHeight="1">
      <c r="A39" s="399" t="s">
        <v>1015</v>
      </c>
      <c r="B39" s="541" t="s">
        <v>997</v>
      </c>
      <c r="C39" s="399" t="s">
        <v>231</v>
      </c>
      <c r="D39" s="399" t="s">
        <v>466</v>
      </c>
      <c r="E39" s="399" t="s">
        <v>479</v>
      </c>
      <c r="F39" s="399" t="s">
        <v>480</v>
      </c>
      <c r="G39" s="399" t="s">
        <v>469</v>
      </c>
      <c r="H39" s="541">
        <v>5</v>
      </c>
      <c r="I39" s="543">
        <v>0.7</v>
      </c>
      <c r="J39" s="676">
        <v>0.15</v>
      </c>
      <c r="K39" s="676">
        <v>0.2</v>
      </c>
      <c r="L39" s="676">
        <v>0.2</v>
      </c>
      <c r="M39" s="676">
        <v>0.2</v>
      </c>
      <c r="N39" s="676">
        <v>0.25</v>
      </c>
      <c r="O39" s="676">
        <v>0.25</v>
      </c>
      <c r="P39" s="676">
        <v>0.25</v>
      </c>
      <c r="Q39" s="676">
        <v>0.25</v>
      </c>
      <c r="R39" s="676">
        <v>0.25</v>
      </c>
      <c r="S39" s="676">
        <v>0.25</v>
      </c>
      <c r="T39" s="676">
        <v>0.25</v>
      </c>
      <c r="U39" s="676">
        <v>0.25</v>
      </c>
      <c r="V39" s="676">
        <v>0.25</v>
      </c>
      <c r="W39" s="676">
        <v>0.25</v>
      </c>
      <c r="X39" s="676">
        <v>0.25</v>
      </c>
      <c r="Y39" s="676">
        <v>0.25</v>
      </c>
      <c r="Z39" s="676">
        <v>0.25</v>
      </c>
      <c r="AA39" s="676">
        <v>0.25</v>
      </c>
      <c r="AB39" s="676">
        <v>0.25</v>
      </c>
      <c r="AC39" s="676">
        <v>0.25</v>
      </c>
      <c r="AD39" s="677">
        <v>0.25</v>
      </c>
      <c r="AE39" s="677">
        <v>0.25</v>
      </c>
    </row>
    <row r="40" spans="1:31" ht="15" customHeight="1">
      <c r="A40" s="399" t="s">
        <v>1016</v>
      </c>
      <c r="B40" s="541" t="s">
        <v>997</v>
      </c>
      <c r="C40" s="399" t="s">
        <v>231</v>
      </c>
      <c r="D40" s="399" t="s">
        <v>466</v>
      </c>
      <c r="E40" s="399" t="s">
        <v>479</v>
      </c>
      <c r="F40" s="399" t="s">
        <v>482</v>
      </c>
      <c r="G40" s="399" t="s">
        <v>469</v>
      </c>
      <c r="H40" s="541">
        <v>5</v>
      </c>
      <c r="I40" s="543">
        <v>0.7</v>
      </c>
      <c r="J40" s="676">
        <v>0.15</v>
      </c>
      <c r="K40" s="676">
        <v>0.2</v>
      </c>
      <c r="L40" s="676">
        <v>0.2</v>
      </c>
      <c r="M40" s="676">
        <v>0.2</v>
      </c>
      <c r="N40" s="676">
        <v>0.25</v>
      </c>
      <c r="O40" s="676">
        <v>0.25</v>
      </c>
      <c r="P40" s="676">
        <v>0.25</v>
      </c>
      <c r="Q40" s="676">
        <v>0.25</v>
      </c>
      <c r="R40" s="676">
        <v>0.25</v>
      </c>
      <c r="S40" s="676">
        <v>0.25</v>
      </c>
      <c r="T40" s="676">
        <v>0.25</v>
      </c>
      <c r="U40" s="676">
        <v>0.25</v>
      </c>
      <c r="V40" s="676">
        <v>0.25</v>
      </c>
      <c r="W40" s="676">
        <v>0.25</v>
      </c>
      <c r="X40" s="676">
        <v>0.25</v>
      </c>
      <c r="Y40" s="676">
        <v>0.25</v>
      </c>
      <c r="Z40" s="676">
        <v>0.25</v>
      </c>
      <c r="AA40" s="676">
        <v>0.25</v>
      </c>
      <c r="AB40" s="676">
        <v>0.25</v>
      </c>
      <c r="AC40" s="676">
        <v>0.25</v>
      </c>
      <c r="AD40" s="677">
        <v>0.25</v>
      </c>
      <c r="AE40" s="677">
        <v>0.25</v>
      </c>
    </row>
    <row r="41" spans="1:31" ht="15" customHeight="1">
      <c r="A41" s="399" t="s">
        <v>1017</v>
      </c>
      <c r="B41" s="541" t="s">
        <v>997</v>
      </c>
      <c r="C41" s="399" t="s">
        <v>231</v>
      </c>
      <c r="D41" s="399" t="s">
        <v>466</v>
      </c>
      <c r="E41" s="399" t="s">
        <v>479</v>
      </c>
      <c r="F41" s="399" t="s">
        <v>484</v>
      </c>
      <c r="G41" s="399" t="s">
        <v>469</v>
      </c>
      <c r="H41" s="541">
        <v>5</v>
      </c>
      <c r="I41" s="543">
        <v>0.7</v>
      </c>
      <c r="J41" s="676">
        <v>0.15</v>
      </c>
      <c r="K41" s="676">
        <v>0.2</v>
      </c>
      <c r="L41" s="676">
        <v>0.2</v>
      </c>
      <c r="M41" s="676">
        <v>0.2</v>
      </c>
      <c r="N41" s="676">
        <v>0.25</v>
      </c>
      <c r="O41" s="676">
        <v>0.25</v>
      </c>
      <c r="P41" s="676">
        <v>0.25</v>
      </c>
      <c r="Q41" s="676">
        <v>0.25</v>
      </c>
      <c r="R41" s="676">
        <v>0.25</v>
      </c>
      <c r="S41" s="676">
        <v>0.25</v>
      </c>
      <c r="T41" s="676">
        <v>0.25</v>
      </c>
      <c r="U41" s="676">
        <v>0.25</v>
      </c>
      <c r="V41" s="676">
        <v>0.25</v>
      </c>
      <c r="W41" s="676">
        <v>0.25</v>
      </c>
      <c r="X41" s="676">
        <v>0.25</v>
      </c>
      <c r="Y41" s="676">
        <v>0.25</v>
      </c>
      <c r="Z41" s="676">
        <v>0.25</v>
      </c>
      <c r="AA41" s="676">
        <v>0.25</v>
      </c>
      <c r="AB41" s="676">
        <v>0.25</v>
      </c>
      <c r="AC41" s="676">
        <v>0.25</v>
      </c>
      <c r="AD41" s="677">
        <v>0.25</v>
      </c>
      <c r="AE41" s="677">
        <v>0.25</v>
      </c>
    </row>
    <row r="42" spans="1:31" ht="15" customHeight="1">
      <c r="A42" s="399" t="s">
        <v>1018</v>
      </c>
      <c r="B42" s="541" t="s">
        <v>997</v>
      </c>
      <c r="C42" s="399" t="s">
        <v>231</v>
      </c>
      <c r="D42" s="399" t="s">
        <v>466</v>
      </c>
      <c r="E42" s="399" t="s">
        <v>479</v>
      </c>
      <c r="F42" s="399" t="s">
        <v>486</v>
      </c>
      <c r="G42" s="399" t="s">
        <v>469</v>
      </c>
      <c r="H42" s="541">
        <v>5</v>
      </c>
      <c r="I42" s="543">
        <v>0.7</v>
      </c>
      <c r="J42" s="676">
        <v>0.15</v>
      </c>
      <c r="K42" s="676">
        <v>0.2</v>
      </c>
      <c r="L42" s="676">
        <v>0.2</v>
      </c>
      <c r="M42" s="676">
        <v>0.2</v>
      </c>
      <c r="N42" s="676">
        <v>0.25</v>
      </c>
      <c r="O42" s="676">
        <v>0.25</v>
      </c>
      <c r="P42" s="676">
        <v>0.25</v>
      </c>
      <c r="Q42" s="676">
        <v>0.25</v>
      </c>
      <c r="R42" s="676">
        <v>0.25</v>
      </c>
      <c r="S42" s="676">
        <v>0.25</v>
      </c>
      <c r="T42" s="676">
        <v>0.25</v>
      </c>
      <c r="U42" s="676">
        <v>0.25</v>
      </c>
      <c r="V42" s="676">
        <v>0.25</v>
      </c>
      <c r="W42" s="676">
        <v>0.25</v>
      </c>
      <c r="X42" s="676">
        <v>0.25</v>
      </c>
      <c r="Y42" s="676">
        <v>0.25</v>
      </c>
      <c r="Z42" s="676">
        <v>0.25</v>
      </c>
      <c r="AA42" s="676">
        <v>0.25</v>
      </c>
      <c r="AB42" s="676">
        <v>0.25</v>
      </c>
      <c r="AC42" s="676">
        <v>0.25</v>
      </c>
      <c r="AD42" s="677">
        <v>0.25</v>
      </c>
      <c r="AE42" s="677">
        <v>0.25</v>
      </c>
    </row>
    <row r="43" spans="1:31" ht="15" customHeight="1">
      <c r="A43" s="399" t="s">
        <v>1019</v>
      </c>
      <c r="B43" s="541" t="s">
        <v>997</v>
      </c>
      <c r="C43" s="399" t="s">
        <v>231</v>
      </c>
      <c r="D43" s="399" t="s">
        <v>466</v>
      </c>
      <c r="E43" s="399" t="s">
        <v>479</v>
      </c>
      <c r="F43" s="399" t="s">
        <v>488</v>
      </c>
      <c r="G43" s="399" t="s">
        <v>469</v>
      </c>
      <c r="H43" s="541">
        <v>5</v>
      </c>
      <c r="I43" s="543">
        <v>0.7</v>
      </c>
      <c r="J43" s="676">
        <v>0.15</v>
      </c>
      <c r="K43" s="676">
        <v>0.2</v>
      </c>
      <c r="L43" s="676">
        <v>0.2</v>
      </c>
      <c r="M43" s="676">
        <v>0.2</v>
      </c>
      <c r="N43" s="676">
        <v>0.25</v>
      </c>
      <c r="O43" s="676">
        <v>0.25</v>
      </c>
      <c r="P43" s="676">
        <v>0.25</v>
      </c>
      <c r="Q43" s="676">
        <v>0.25</v>
      </c>
      <c r="R43" s="676">
        <v>0.25</v>
      </c>
      <c r="S43" s="676">
        <v>0.25</v>
      </c>
      <c r="T43" s="676">
        <v>0.25</v>
      </c>
      <c r="U43" s="676">
        <v>0.25</v>
      </c>
      <c r="V43" s="676">
        <v>0.25</v>
      </c>
      <c r="W43" s="676">
        <v>0.25</v>
      </c>
      <c r="X43" s="676">
        <v>0.25</v>
      </c>
      <c r="Y43" s="676">
        <v>0.25</v>
      </c>
      <c r="Z43" s="676">
        <v>0.25</v>
      </c>
      <c r="AA43" s="676">
        <v>0.25</v>
      </c>
      <c r="AB43" s="676">
        <v>0.25</v>
      </c>
      <c r="AC43" s="676">
        <v>0.25</v>
      </c>
      <c r="AD43" s="677">
        <v>0.25</v>
      </c>
      <c r="AE43" s="677">
        <v>0.25</v>
      </c>
    </row>
    <row r="44" spans="1:31" ht="15" customHeight="1">
      <c r="A44" s="399" t="s">
        <v>1020</v>
      </c>
      <c r="B44" s="541" t="s">
        <v>997</v>
      </c>
      <c r="C44" s="399" t="s">
        <v>231</v>
      </c>
      <c r="D44" s="399" t="s">
        <v>466</v>
      </c>
      <c r="E44" s="399" t="s">
        <v>479</v>
      </c>
      <c r="F44" s="399" t="s">
        <v>490</v>
      </c>
      <c r="G44" s="399" t="s">
        <v>469</v>
      </c>
      <c r="H44" s="541">
        <v>5</v>
      </c>
      <c r="I44" s="543">
        <v>0.7</v>
      </c>
      <c r="J44" s="676">
        <v>0.15</v>
      </c>
      <c r="K44" s="676">
        <v>0.2</v>
      </c>
      <c r="L44" s="676">
        <v>0.2</v>
      </c>
      <c r="M44" s="676">
        <v>0.2</v>
      </c>
      <c r="N44" s="676">
        <v>0.25</v>
      </c>
      <c r="O44" s="676">
        <v>0.25</v>
      </c>
      <c r="P44" s="676">
        <v>0.25</v>
      </c>
      <c r="Q44" s="676">
        <v>0.25</v>
      </c>
      <c r="R44" s="676">
        <v>0.25</v>
      </c>
      <c r="S44" s="676">
        <v>0.25</v>
      </c>
      <c r="T44" s="676">
        <v>0.25</v>
      </c>
      <c r="U44" s="676">
        <v>0.25</v>
      </c>
      <c r="V44" s="676">
        <v>0.25</v>
      </c>
      <c r="W44" s="676">
        <v>0.25</v>
      </c>
      <c r="X44" s="676">
        <v>0.25</v>
      </c>
      <c r="Y44" s="676">
        <v>0.25</v>
      </c>
      <c r="Z44" s="676">
        <v>0.25</v>
      </c>
      <c r="AA44" s="676">
        <v>0.25</v>
      </c>
      <c r="AB44" s="676">
        <v>0.25</v>
      </c>
      <c r="AC44" s="676">
        <v>0.25</v>
      </c>
      <c r="AD44" s="677">
        <v>0.25</v>
      </c>
      <c r="AE44" s="677">
        <v>0.25</v>
      </c>
    </row>
    <row r="45" spans="1:31" ht="15" customHeight="1">
      <c r="A45" s="399" t="s">
        <v>1021</v>
      </c>
      <c r="B45" s="541" t="s">
        <v>997</v>
      </c>
      <c r="C45" s="399" t="s">
        <v>231</v>
      </c>
      <c r="D45" s="399" t="s">
        <v>466</v>
      </c>
      <c r="E45" s="399" t="s">
        <v>479</v>
      </c>
      <c r="F45" s="399" t="s">
        <v>492</v>
      </c>
      <c r="G45" s="399" t="s">
        <v>469</v>
      </c>
      <c r="H45" s="541">
        <v>5</v>
      </c>
      <c r="I45" s="543">
        <v>0.7</v>
      </c>
      <c r="J45" s="676">
        <v>0.15</v>
      </c>
      <c r="K45" s="676">
        <v>0.2</v>
      </c>
      <c r="L45" s="676">
        <v>0.2</v>
      </c>
      <c r="M45" s="676">
        <v>0.2</v>
      </c>
      <c r="N45" s="676">
        <v>0.25</v>
      </c>
      <c r="O45" s="676">
        <v>0.25</v>
      </c>
      <c r="P45" s="676">
        <v>0.25</v>
      </c>
      <c r="Q45" s="676">
        <v>0.25</v>
      </c>
      <c r="R45" s="676">
        <v>0.25</v>
      </c>
      <c r="S45" s="676">
        <v>0.25</v>
      </c>
      <c r="T45" s="676">
        <v>0.25</v>
      </c>
      <c r="U45" s="676">
        <v>0.25</v>
      </c>
      <c r="V45" s="676">
        <v>0.25</v>
      </c>
      <c r="W45" s="676">
        <v>0.25</v>
      </c>
      <c r="X45" s="676">
        <v>0.25</v>
      </c>
      <c r="Y45" s="676">
        <v>0.25</v>
      </c>
      <c r="Z45" s="676">
        <v>0.25</v>
      </c>
      <c r="AA45" s="676">
        <v>0.25</v>
      </c>
      <c r="AB45" s="676">
        <v>0.25</v>
      </c>
      <c r="AC45" s="676">
        <v>0.25</v>
      </c>
      <c r="AD45" s="677">
        <v>0.25</v>
      </c>
      <c r="AE45" s="677">
        <v>0.25</v>
      </c>
    </row>
    <row r="46" spans="1:31" ht="15" customHeight="1">
      <c r="A46" s="399" t="s">
        <v>478</v>
      </c>
      <c r="B46" s="541" t="s">
        <v>434</v>
      </c>
      <c r="C46" s="399" t="s">
        <v>231</v>
      </c>
      <c r="D46" s="399" t="s">
        <v>466</v>
      </c>
      <c r="E46" s="399" t="s">
        <v>479</v>
      </c>
      <c r="F46" s="399" t="s">
        <v>480</v>
      </c>
      <c r="G46" s="399" t="s">
        <v>469</v>
      </c>
      <c r="H46" s="541">
        <v>5</v>
      </c>
      <c r="I46" s="543">
        <v>0.7</v>
      </c>
      <c r="J46" s="676">
        <v>0.15</v>
      </c>
      <c r="K46" s="676">
        <v>0.27</v>
      </c>
      <c r="L46" s="676">
        <v>0.27</v>
      </c>
      <c r="M46" s="676">
        <v>0.27</v>
      </c>
      <c r="N46" s="676">
        <v>0.27</v>
      </c>
      <c r="O46" s="676">
        <v>0.27</v>
      </c>
      <c r="P46" s="676">
        <v>0.27</v>
      </c>
      <c r="Q46" s="676">
        <v>0.27</v>
      </c>
      <c r="R46" s="676">
        <v>0.27</v>
      </c>
      <c r="S46" s="676">
        <v>0.27</v>
      </c>
      <c r="T46" s="676">
        <v>0.27</v>
      </c>
      <c r="U46" s="676">
        <v>0.27</v>
      </c>
      <c r="V46" s="676">
        <v>0.27</v>
      </c>
      <c r="W46" s="676">
        <v>0.27</v>
      </c>
      <c r="X46" s="676">
        <v>0.27</v>
      </c>
      <c r="Y46" s="676">
        <v>0.27</v>
      </c>
      <c r="Z46" s="676">
        <v>0.27</v>
      </c>
      <c r="AA46" s="676">
        <v>0.27</v>
      </c>
      <c r="AB46" s="676">
        <v>0.27</v>
      </c>
      <c r="AC46" s="676">
        <v>0.27</v>
      </c>
      <c r="AD46" s="677">
        <v>0.27</v>
      </c>
      <c r="AE46" s="677">
        <v>0.27</v>
      </c>
    </row>
    <row r="47" spans="1:31" ht="15" customHeight="1">
      <c r="A47" s="399" t="s">
        <v>481</v>
      </c>
      <c r="B47" s="541" t="s">
        <v>434</v>
      </c>
      <c r="C47" s="399" t="s">
        <v>231</v>
      </c>
      <c r="D47" s="399" t="s">
        <v>466</v>
      </c>
      <c r="E47" s="399" t="s">
        <v>479</v>
      </c>
      <c r="F47" s="399" t="s">
        <v>482</v>
      </c>
      <c r="G47" s="399" t="s">
        <v>469</v>
      </c>
      <c r="H47" s="541">
        <v>5</v>
      </c>
      <c r="I47" s="543">
        <v>0.7</v>
      </c>
      <c r="J47" s="676">
        <v>0.15</v>
      </c>
      <c r="K47" s="676">
        <v>0.27</v>
      </c>
      <c r="L47" s="676">
        <v>0.27</v>
      </c>
      <c r="M47" s="676">
        <v>0.27</v>
      </c>
      <c r="N47" s="676">
        <v>0.27</v>
      </c>
      <c r="O47" s="676">
        <v>0.27</v>
      </c>
      <c r="P47" s="676">
        <v>0.27</v>
      </c>
      <c r="Q47" s="676">
        <v>0.27</v>
      </c>
      <c r="R47" s="676">
        <v>0.27</v>
      </c>
      <c r="S47" s="676">
        <v>0.27</v>
      </c>
      <c r="T47" s="676">
        <v>0.27</v>
      </c>
      <c r="U47" s="676">
        <v>0.27</v>
      </c>
      <c r="V47" s="676">
        <v>0.27</v>
      </c>
      <c r="W47" s="676">
        <v>0.27</v>
      </c>
      <c r="X47" s="676">
        <v>0.27</v>
      </c>
      <c r="Y47" s="676">
        <v>0.27</v>
      </c>
      <c r="Z47" s="676">
        <v>0.27</v>
      </c>
      <c r="AA47" s="676">
        <v>0.27</v>
      </c>
      <c r="AB47" s="676">
        <v>0.27</v>
      </c>
      <c r="AC47" s="676">
        <v>0.27</v>
      </c>
      <c r="AD47" s="677">
        <v>0.27</v>
      </c>
      <c r="AE47" s="677">
        <v>0.27</v>
      </c>
    </row>
    <row r="48" spans="1:31" ht="15" customHeight="1">
      <c r="A48" s="399" t="s">
        <v>483</v>
      </c>
      <c r="B48" s="541" t="s">
        <v>434</v>
      </c>
      <c r="C48" s="399" t="s">
        <v>231</v>
      </c>
      <c r="D48" s="399" t="s">
        <v>466</v>
      </c>
      <c r="E48" s="399" t="s">
        <v>479</v>
      </c>
      <c r="F48" s="399" t="s">
        <v>484</v>
      </c>
      <c r="G48" s="399" t="s">
        <v>469</v>
      </c>
      <c r="H48" s="541">
        <v>5</v>
      </c>
      <c r="I48" s="543">
        <v>0.7</v>
      </c>
      <c r="J48" s="676">
        <v>0.15</v>
      </c>
      <c r="K48" s="676">
        <v>0.27</v>
      </c>
      <c r="L48" s="676">
        <v>0.27</v>
      </c>
      <c r="M48" s="676">
        <v>0.27</v>
      </c>
      <c r="N48" s="676">
        <v>0.27</v>
      </c>
      <c r="O48" s="676">
        <v>0.27</v>
      </c>
      <c r="P48" s="676">
        <v>0.27</v>
      </c>
      <c r="Q48" s="676">
        <v>0.27</v>
      </c>
      <c r="R48" s="676">
        <v>0.27</v>
      </c>
      <c r="S48" s="676">
        <v>0.27</v>
      </c>
      <c r="T48" s="676">
        <v>0.27</v>
      </c>
      <c r="U48" s="676">
        <v>0.27</v>
      </c>
      <c r="V48" s="676">
        <v>0.27</v>
      </c>
      <c r="W48" s="676">
        <v>0.27</v>
      </c>
      <c r="X48" s="676">
        <v>0.27</v>
      </c>
      <c r="Y48" s="676">
        <v>0.27</v>
      </c>
      <c r="Z48" s="676">
        <v>0.27</v>
      </c>
      <c r="AA48" s="676">
        <v>0.27</v>
      </c>
      <c r="AB48" s="676">
        <v>0.27</v>
      </c>
      <c r="AC48" s="676">
        <v>0.27</v>
      </c>
      <c r="AD48" s="677">
        <v>0.27</v>
      </c>
      <c r="AE48" s="677">
        <v>0.27</v>
      </c>
    </row>
    <row r="49" spans="1:31" ht="15" customHeight="1">
      <c r="A49" s="399" t="s">
        <v>485</v>
      </c>
      <c r="B49" s="541" t="s">
        <v>434</v>
      </c>
      <c r="C49" s="399" t="s">
        <v>231</v>
      </c>
      <c r="D49" s="399" t="s">
        <v>466</v>
      </c>
      <c r="E49" s="399" t="s">
        <v>479</v>
      </c>
      <c r="F49" s="399" t="s">
        <v>486</v>
      </c>
      <c r="G49" s="399" t="s">
        <v>469</v>
      </c>
      <c r="H49" s="541">
        <v>5</v>
      </c>
      <c r="I49" s="543">
        <v>0.7</v>
      </c>
      <c r="J49" s="676">
        <v>0.15</v>
      </c>
      <c r="K49" s="676">
        <v>0.27</v>
      </c>
      <c r="L49" s="676">
        <v>0.27</v>
      </c>
      <c r="M49" s="676">
        <v>0.27</v>
      </c>
      <c r="N49" s="676">
        <v>0.27</v>
      </c>
      <c r="O49" s="676">
        <v>0.27</v>
      </c>
      <c r="P49" s="676">
        <v>0.27</v>
      </c>
      <c r="Q49" s="676">
        <v>0.27</v>
      </c>
      <c r="R49" s="676">
        <v>0.27</v>
      </c>
      <c r="S49" s="676">
        <v>0.27</v>
      </c>
      <c r="T49" s="676">
        <v>0.27</v>
      </c>
      <c r="U49" s="676">
        <v>0.27</v>
      </c>
      <c r="V49" s="676">
        <v>0.27</v>
      </c>
      <c r="W49" s="676">
        <v>0.27</v>
      </c>
      <c r="X49" s="676">
        <v>0.27</v>
      </c>
      <c r="Y49" s="676">
        <v>0.27</v>
      </c>
      <c r="Z49" s="676">
        <v>0.27</v>
      </c>
      <c r="AA49" s="676">
        <v>0.27</v>
      </c>
      <c r="AB49" s="676">
        <v>0.27</v>
      </c>
      <c r="AC49" s="676">
        <v>0.27</v>
      </c>
      <c r="AD49" s="677">
        <v>0.27</v>
      </c>
      <c r="AE49" s="677">
        <v>0.27</v>
      </c>
    </row>
    <row r="50" spans="1:31" ht="15" customHeight="1">
      <c r="A50" s="399" t="s">
        <v>487</v>
      </c>
      <c r="B50" s="544" t="s">
        <v>434</v>
      </c>
      <c r="C50" s="399" t="s">
        <v>231</v>
      </c>
      <c r="D50" s="399" t="s">
        <v>466</v>
      </c>
      <c r="E50" s="399" t="s">
        <v>479</v>
      </c>
      <c r="F50" s="399" t="s">
        <v>488</v>
      </c>
      <c r="G50" s="399" t="s">
        <v>469</v>
      </c>
      <c r="H50" s="541">
        <v>5</v>
      </c>
      <c r="I50" s="543">
        <v>0.7</v>
      </c>
      <c r="J50" s="676">
        <v>0.15</v>
      </c>
      <c r="K50" s="676">
        <v>0.27</v>
      </c>
      <c r="L50" s="676">
        <v>0.27</v>
      </c>
      <c r="M50" s="676">
        <v>0.27</v>
      </c>
      <c r="N50" s="676">
        <v>0.27</v>
      </c>
      <c r="O50" s="676">
        <v>0.27</v>
      </c>
      <c r="P50" s="676">
        <v>0.27</v>
      </c>
      <c r="Q50" s="676">
        <v>0.27</v>
      </c>
      <c r="R50" s="676">
        <v>0.27</v>
      </c>
      <c r="S50" s="676">
        <v>0.27</v>
      </c>
      <c r="T50" s="676">
        <v>0.27</v>
      </c>
      <c r="U50" s="676">
        <v>0.27</v>
      </c>
      <c r="V50" s="676">
        <v>0.27</v>
      </c>
      <c r="W50" s="676">
        <v>0.27</v>
      </c>
      <c r="X50" s="676">
        <v>0.27</v>
      </c>
      <c r="Y50" s="676">
        <v>0.27</v>
      </c>
      <c r="Z50" s="676">
        <v>0.27</v>
      </c>
      <c r="AA50" s="676">
        <v>0.27</v>
      </c>
      <c r="AB50" s="676">
        <v>0.27</v>
      </c>
      <c r="AC50" s="676">
        <v>0.27</v>
      </c>
      <c r="AD50" s="677">
        <v>0.27</v>
      </c>
      <c r="AE50" s="677">
        <v>0.27</v>
      </c>
    </row>
    <row r="51" spans="1:31" ht="15" customHeight="1">
      <c r="A51" s="399" t="s">
        <v>489</v>
      </c>
      <c r="B51" s="544" t="s">
        <v>434</v>
      </c>
      <c r="C51" s="399" t="s">
        <v>231</v>
      </c>
      <c r="D51" s="399" t="s">
        <v>466</v>
      </c>
      <c r="E51" s="399" t="s">
        <v>479</v>
      </c>
      <c r="F51" s="399" t="s">
        <v>490</v>
      </c>
      <c r="G51" s="399" t="s">
        <v>469</v>
      </c>
      <c r="H51" s="541">
        <v>5</v>
      </c>
      <c r="I51" s="543">
        <v>0.7</v>
      </c>
      <c r="J51" s="676">
        <v>0.15</v>
      </c>
      <c r="K51" s="676">
        <v>0.27</v>
      </c>
      <c r="L51" s="676">
        <v>0.27</v>
      </c>
      <c r="M51" s="676">
        <v>0.27</v>
      </c>
      <c r="N51" s="676">
        <v>0.27</v>
      </c>
      <c r="O51" s="676">
        <v>0.27</v>
      </c>
      <c r="P51" s="676">
        <v>0.27</v>
      </c>
      <c r="Q51" s="676">
        <v>0.27</v>
      </c>
      <c r="R51" s="676">
        <v>0.27</v>
      </c>
      <c r="S51" s="676">
        <v>0.27</v>
      </c>
      <c r="T51" s="676">
        <v>0.27</v>
      </c>
      <c r="U51" s="676">
        <v>0.27</v>
      </c>
      <c r="V51" s="676">
        <v>0.27</v>
      </c>
      <c r="W51" s="676">
        <v>0.27</v>
      </c>
      <c r="X51" s="676">
        <v>0.27</v>
      </c>
      <c r="Y51" s="676">
        <v>0.27</v>
      </c>
      <c r="Z51" s="676">
        <v>0.27</v>
      </c>
      <c r="AA51" s="676">
        <v>0.27</v>
      </c>
      <c r="AB51" s="676">
        <v>0.27</v>
      </c>
      <c r="AC51" s="676">
        <v>0.27</v>
      </c>
      <c r="AD51" s="677">
        <v>0.27</v>
      </c>
      <c r="AE51" s="677">
        <v>0.27</v>
      </c>
    </row>
    <row r="52" spans="1:31" ht="15" customHeight="1">
      <c r="A52" s="399" t="s">
        <v>491</v>
      </c>
      <c r="B52" s="541" t="s">
        <v>434</v>
      </c>
      <c r="C52" s="399" t="s">
        <v>231</v>
      </c>
      <c r="D52" s="399" t="s">
        <v>466</v>
      </c>
      <c r="E52" s="399" t="s">
        <v>479</v>
      </c>
      <c r="F52" s="399" t="s">
        <v>492</v>
      </c>
      <c r="G52" s="399" t="s">
        <v>469</v>
      </c>
      <c r="H52" s="541">
        <v>5</v>
      </c>
      <c r="I52" s="543">
        <v>0.7</v>
      </c>
      <c r="J52" s="676">
        <v>0.15</v>
      </c>
      <c r="K52" s="676">
        <v>0.27</v>
      </c>
      <c r="L52" s="676">
        <v>0.27</v>
      </c>
      <c r="M52" s="676">
        <v>0.27</v>
      </c>
      <c r="N52" s="676">
        <v>0.27</v>
      </c>
      <c r="O52" s="676">
        <v>0.27</v>
      </c>
      <c r="P52" s="676">
        <v>0.27</v>
      </c>
      <c r="Q52" s="676">
        <v>0.27</v>
      </c>
      <c r="R52" s="676">
        <v>0.27</v>
      </c>
      <c r="S52" s="676">
        <v>0.27</v>
      </c>
      <c r="T52" s="676">
        <v>0.27</v>
      </c>
      <c r="U52" s="676">
        <v>0.27</v>
      </c>
      <c r="V52" s="676">
        <v>0.27</v>
      </c>
      <c r="W52" s="676">
        <v>0.27</v>
      </c>
      <c r="X52" s="676">
        <v>0.27</v>
      </c>
      <c r="Y52" s="676">
        <v>0.27</v>
      </c>
      <c r="Z52" s="676">
        <v>0.27</v>
      </c>
      <c r="AA52" s="676">
        <v>0.27</v>
      </c>
      <c r="AB52" s="676">
        <v>0.27</v>
      </c>
      <c r="AC52" s="676">
        <v>0.27</v>
      </c>
      <c r="AD52" s="677">
        <v>0.27</v>
      </c>
      <c r="AE52" s="677">
        <v>0.27</v>
      </c>
    </row>
    <row r="53" spans="1:31" ht="15" customHeight="1">
      <c r="A53" s="399" t="s">
        <v>1022</v>
      </c>
      <c r="B53" s="544" t="s">
        <v>997</v>
      </c>
      <c r="C53" s="399" t="s">
        <v>231</v>
      </c>
      <c r="D53" s="399" t="s">
        <v>466</v>
      </c>
      <c r="E53" s="399" t="s">
        <v>494</v>
      </c>
      <c r="F53" s="399" t="s">
        <v>471</v>
      </c>
      <c r="G53" s="399" t="s">
        <v>469</v>
      </c>
      <c r="H53" s="541">
        <v>15</v>
      </c>
      <c r="I53" s="543">
        <v>0.7</v>
      </c>
      <c r="J53" s="676">
        <v>0.15</v>
      </c>
      <c r="K53" s="676">
        <v>0.2</v>
      </c>
      <c r="L53" s="676">
        <v>0.2</v>
      </c>
      <c r="M53" s="676">
        <v>0.2</v>
      </c>
      <c r="N53" s="676">
        <v>0.25</v>
      </c>
      <c r="O53" s="676">
        <v>0.25</v>
      </c>
      <c r="P53" s="676">
        <v>0.25</v>
      </c>
      <c r="Q53" s="676">
        <v>0.25</v>
      </c>
      <c r="R53" s="676">
        <v>0.25</v>
      </c>
      <c r="S53" s="676">
        <v>0.25</v>
      </c>
      <c r="T53" s="676">
        <v>0.25</v>
      </c>
      <c r="U53" s="676">
        <v>0.25</v>
      </c>
      <c r="V53" s="676">
        <v>0.25</v>
      </c>
      <c r="W53" s="676">
        <v>0.25</v>
      </c>
      <c r="X53" s="676">
        <v>0.25</v>
      </c>
      <c r="Y53" s="676">
        <v>0.25</v>
      </c>
      <c r="Z53" s="676">
        <v>0.25</v>
      </c>
      <c r="AA53" s="676">
        <v>0.25</v>
      </c>
      <c r="AB53" s="676">
        <v>0.25</v>
      </c>
      <c r="AC53" s="676">
        <v>0.25</v>
      </c>
      <c r="AD53" s="677">
        <v>0.25</v>
      </c>
      <c r="AE53" s="677">
        <v>0.25</v>
      </c>
    </row>
    <row r="54" spans="1:31" ht="15" customHeight="1">
      <c r="A54" s="399" t="s">
        <v>1023</v>
      </c>
      <c r="B54" s="541" t="s">
        <v>997</v>
      </c>
      <c r="C54" s="399" t="s">
        <v>231</v>
      </c>
      <c r="D54" s="399" t="s">
        <v>466</v>
      </c>
      <c r="E54" s="399" t="s">
        <v>494</v>
      </c>
      <c r="F54" s="399" t="s">
        <v>473</v>
      </c>
      <c r="G54" s="399" t="s">
        <v>469</v>
      </c>
      <c r="H54" s="541">
        <v>5</v>
      </c>
      <c r="I54" s="543">
        <v>0.7</v>
      </c>
      <c r="J54" s="676">
        <v>0.15</v>
      </c>
      <c r="K54" s="676">
        <v>0.2</v>
      </c>
      <c r="L54" s="676">
        <v>0.2</v>
      </c>
      <c r="M54" s="676">
        <v>0.2</v>
      </c>
      <c r="N54" s="676">
        <v>0.25</v>
      </c>
      <c r="O54" s="676">
        <v>0.25</v>
      </c>
      <c r="P54" s="676">
        <v>0.25</v>
      </c>
      <c r="Q54" s="676">
        <v>0.25</v>
      </c>
      <c r="R54" s="676">
        <v>0.25</v>
      </c>
      <c r="S54" s="676">
        <v>0.25</v>
      </c>
      <c r="T54" s="676">
        <v>0.25</v>
      </c>
      <c r="U54" s="676">
        <v>0.25</v>
      </c>
      <c r="V54" s="676">
        <v>0.25</v>
      </c>
      <c r="W54" s="676">
        <v>0.25</v>
      </c>
      <c r="X54" s="676">
        <v>0.25</v>
      </c>
      <c r="Y54" s="676">
        <v>0.25</v>
      </c>
      <c r="Z54" s="676">
        <v>0.25</v>
      </c>
      <c r="AA54" s="676">
        <v>0.25</v>
      </c>
      <c r="AB54" s="676">
        <v>0.25</v>
      </c>
      <c r="AC54" s="676">
        <v>0.25</v>
      </c>
      <c r="AD54" s="677">
        <v>0.25</v>
      </c>
      <c r="AE54" s="677">
        <v>0.25</v>
      </c>
    </row>
    <row r="55" spans="1:31" ht="15" customHeight="1">
      <c r="A55" s="399" t="s">
        <v>1024</v>
      </c>
      <c r="B55" s="541" t="s">
        <v>997</v>
      </c>
      <c r="C55" s="399" t="s">
        <v>231</v>
      </c>
      <c r="D55" s="399" t="s">
        <v>466</v>
      </c>
      <c r="E55" s="399" t="s">
        <v>494</v>
      </c>
      <c r="F55" s="399" t="s">
        <v>475</v>
      </c>
      <c r="G55" s="399" t="s">
        <v>469</v>
      </c>
      <c r="H55" s="541">
        <v>10</v>
      </c>
      <c r="I55" s="543">
        <v>0.7</v>
      </c>
      <c r="J55" s="676">
        <v>0.15</v>
      </c>
      <c r="K55" s="676">
        <v>0.2</v>
      </c>
      <c r="L55" s="676">
        <v>0.2</v>
      </c>
      <c r="M55" s="676">
        <v>0.2</v>
      </c>
      <c r="N55" s="676">
        <v>0.25</v>
      </c>
      <c r="O55" s="676">
        <v>0.25</v>
      </c>
      <c r="P55" s="676">
        <v>0.25</v>
      </c>
      <c r="Q55" s="676">
        <v>0.25</v>
      </c>
      <c r="R55" s="676">
        <v>0.25</v>
      </c>
      <c r="S55" s="676">
        <v>0.25</v>
      </c>
      <c r="T55" s="676">
        <v>0.25</v>
      </c>
      <c r="U55" s="676">
        <v>0.25</v>
      </c>
      <c r="V55" s="676">
        <v>0.25</v>
      </c>
      <c r="W55" s="676">
        <v>0.25</v>
      </c>
      <c r="X55" s="676">
        <v>0.25</v>
      </c>
      <c r="Y55" s="676">
        <v>0.25</v>
      </c>
      <c r="Z55" s="676">
        <v>0.25</v>
      </c>
      <c r="AA55" s="676">
        <v>0.25</v>
      </c>
      <c r="AB55" s="676">
        <v>0.25</v>
      </c>
      <c r="AC55" s="676">
        <v>0.25</v>
      </c>
      <c r="AD55" s="677">
        <v>0.25</v>
      </c>
      <c r="AE55" s="677">
        <v>0.25</v>
      </c>
    </row>
    <row r="56" spans="1:31" ht="15" customHeight="1">
      <c r="A56" s="399" t="s">
        <v>1025</v>
      </c>
      <c r="B56" s="541" t="s">
        <v>997</v>
      </c>
      <c r="C56" s="399" t="s">
        <v>231</v>
      </c>
      <c r="D56" s="399" t="s">
        <v>466</v>
      </c>
      <c r="E56" s="399" t="s">
        <v>494</v>
      </c>
      <c r="F56" s="399" t="s">
        <v>477</v>
      </c>
      <c r="G56" s="399" t="s">
        <v>469</v>
      </c>
      <c r="H56" s="541">
        <v>5</v>
      </c>
      <c r="I56" s="543">
        <v>0.7</v>
      </c>
      <c r="J56" s="676">
        <v>0.15</v>
      </c>
      <c r="K56" s="676">
        <v>0.2</v>
      </c>
      <c r="L56" s="676">
        <v>0.2</v>
      </c>
      <c r="M56" s="676">
        <v>0.2</v>
      </c>
      <c r="N56" s="676">
        <v>0.25</v>
      </c>
      <c r="O56" s="676">
        <v>0.25</v>
      </c>
      <c r="P56" s="676">
        <v>0.25</v>
      </c>
      <c r="Q56" s="676">
        <v>0.25</v>
      </c>
      <c r="R56" s="676">
        <v>0.25</v>
      </c>
      <c r="S56" s="676">
        <v>0.25</v>
      </c>
      <c r="T56" s="676">
        <v>0.25</v>
      </c>
      <c r="U56" s="676">
        <v>0.25</v>
      </c>
      <c r="V56" s="676">
        <v>0.25</v>
      </c>
      <c r="W56" s="676">
        <v>0.25</v>
      </c>
      <c r="X56" s="676">
        <v>0.25</v>
      </c>
      <c r="Y56" s="676">
        <v>0.25</v>
      </c>
      <c r="Z56" s="676">
        <v>0.25</v>
      </c>
      <c r="AA56" s="676">
        <v>0.25</v>
      </c>
      <c r="AB56" s="676">
        <v>0.25</v>
      </c>
      <c r="AC56" s="676">
        <v>0.25</v>
      </c>
      <c r="AD56" s="677">
        <v>0.25</v>
      </c>
      <c r="AE56" s="677">
        <v>0.25</v>
      </c>
    </row>
    <row r="57" spans="1:31" ht="15" customHeight="1">
      <c r="A57" s="399" t="s">
        <v>493</v>
      </c>
      <c r="B57" s="541" t="s">
        <v>434</v>
      </c>
      <c r="C57" s="399" t="s">
        <v>231</v>
      </c>
      <c r="D57" s="399" t="s">
        <v>466</v>
      </c>
      <c r="E57" s="399" t="s">
        <v>494</v>
      </c>
      <c r="F57" s="399" t="s">
        <v>471</v>
      </c>
      <c r="G57" s="399" t="s">
        <v>469</v>
      </c>
      <c r="H57" s="541">
        <v>15</v>
      </c>
      <c r="I57" s="543">
        <v>0.7</v>
      </c>
      <c r="J57" s="676">
        <v>0.15</v>
      </c>
      <c r="K57" s="676">
        <v>0.27</v>
      </c>
      <c r="L57" s="676">
        <v>0.27</v>
      </c>
      <c r="M57" s="676">
        <v>0.27</v>
      </c>
      <c r="N57" s="676">
        <v>0.27</v>
      </c>
      <c r="O57" s="676">
        <v>0.27</v>
      </c>
      <c r="P57" s="676">
        <v>0.27</v>
      </c>
      <c r="Q57" s="676">
        <v>0.27</v>
      </c>
      <c r="R57" s="676">
        <v>0.27</v>
      </c>
      <c r="S57" s="676">
        <v>0.27</v>
      </c>
      <c r="T57" s="676">
        <v>0.27</v>
      </c>
      <c r="U57" s="676">
        <v>0.27</v>
      </c>
      <c r="V57" s="676">
        <v>0.27</v>
      </c>
      <c r="W57" s="676">
        <v>0.27</v>
      </c>
      <c r="X57" s="676">
        <v>0.27</v>
      </c>
      <c r="Y57" s="676">
        <v>0.27</v>
      </c>
      <c r="Z57" s="676">
        <v>0.27</v>
      </c>
      <c r="AA57" s="676">
        <v>0.27</v>
      </c>
      <c r="AB57" s="676">
        <v>0.27</v>
      </c>
      <c r="AC57" s="676">
        <v>0.27</v>
      </c>
      <c r="AD57" s="677">
        <v>0.27</v>
      </c>
      <c r="AE57" s="677">
        <v>0.27</v>
      </c>
    </row>
    <row r="58" spans="1:31" ht="15" customHeight="1">
      <c r="A58" s="399" t="s">
        <v>495</v>
      </c>
      <c r="B58" s="541" t="s">
        <v>434</v>
      </c>
      <c r="C58" s="399" t="s">
        <v>231</v>
      </c>
      <c r="D58" s="399" t="s">
        <v>466</v>
      </c>
      <c r="E58" s="399" t="s">
        <v>494</v>
      </c>
      <c r="F58" s="399" t="s">
        <v>473</v>
      </c>
      <c r="G58" s="399" t="s">
        <v>469</v>
      </c>
      <c r="H58" s="541">
        <v>5</v>
      </c>
      <c r="I58" s="543">
        <v>0.7</v>
      </c>
      <c r="J58" s="676">
        <v>0.15</v>
      </c>
      <c r="K58" s="676">
        <v>0.27</v>
      </c>
      <c r="L58" s="676">
        <v>0.27</v>
      </c>
      <c r="M58" s="676">
        <v>0.27</v>
      </c>
      <c r="N58" s="676">
        <v>0.27</v>
      </c>
      <c r="O58" s="676">
        <v>0.27</v>
      </c>
      <c r="P58" s="676">
        <v>0.27</v>
      </c>
      <c r="Q58" s="676">
        <v>0.27</v>
      </c>
      <c r="R58" s="676">
        <v>0.27</v>
      </c>
      <c r="S58" s="676">
        <v>0.27</v>
      </c>
      <c r="T58" s="676">
        <v>0.27</v>
      </c>
      <c r="U58" s="676">
        <v>0.27</v>
      </c>
      <c r="V58" s="676">
        <v>0.27</v>
      </c>
      <c r="W58" s="676">
        <v>0.27</v>
      </c>
      <c r="X58" s="676">
        <v>0.27</v>
      </c>
      <c r="Y58" s="676">
        <v>0.27</v>
      </c>
      <c r="Z58" s="676">
        <v>0.27</v>
      </c>
      <c r="AA58" s="676">
        <v>0.27</v>
      </c>
      <c r="AB58" s="676">
        <v>0.27</v>
      </c>
      <c r="AC58" s="676">
        <v>0.27</v>
      </c>
      <c r="AD58" s="677">
        <v>0.27</v>
      </c>
      <c r="AE58" s="677">
        <v>0.27</v>
      </c>
    </row>
    <row r="59" spans="1:31" ht="15" customHeight="1">
      <c r="A59" s="399" t="s">
        <v>496</v>
      </c>
      <c r="B59" s="541" t="s">
        <v>434</v>
      </c>
      <c r="C59" s="399" t="s">
        <v>231</v>
      </c>
      <c r="D59" s="399" t="s">
        <v>466</v>
      </c>
      <c r="E59" s="399" t="s">
        <v>494</v>
      </c>
      <c r="F59" s="399" t="s">
        <v>475</v>
      </c>
      <c r="G59" s="399" t="s">
        <v>469</v>
      </c>
      <c r="H59" s="541">
        <v>10</v>
      </c>
      <c r="I59" s="543">
        <v>0.7</v>
      </c>
      <c r="J59" s="676">
        <v>0.15</v>
      </c>
      <c r="K59" s="676">
        <v>0.27</v>
      </c>
      <c r="L59" s="676">
        <v>0.27</v>
      </c>
      <c r="M59" s="676">
        <v>0.27</v>
      </c>
      <c r="N59" s="676">
        <v>0.27</v>
      </c>
      <c r="O59" s="676">
        <v>0.27</v>
      </c>
      <c r="P59" s="676">
        <v>0.27</v>
      </c>
      <c r="Q59" s="676">
        <v>0.27</v>
      </c>
      <c r="R59" s="676">
        <v>0.27</v>
      </c>
      <c r="S59" s="676">
        <v>0.27</v>
      </c>
      <c r="T59" s="676">
        <v>0.27</v>
      </c>
      <c r="U59" s="676">
        <v>0.27</v>
      </c>
      <c r="V59" s="676">
        <v>0.27</v>
      </c>
      <c r="W59" s="676">
        <v>0.27</v>
      </c>
      <c r="X59" s="676">
        <v>0.27</v>
      </c>
      <c r="Y59" s="676">
        <v>0.27</v>
      </c>
      <c r="Z59" s="676">
        <v>0.27</v>
      </c>
      <c r="AA59" s="676">
        <v>0.27</v>
      </c>
      <c r="AB59" s="676">
        <v>0.27</v>
      </c>
      <c r="AC59" s="676">
        <v>0.27</v>
      </c>
      <c r="AD59" s="677">
        <v>0.27</v>
      </c>
      <c r="AE59" s="677">
        <v>0.27</v>
      </c>
    </row>
    <row r="60" spans="1:31" ht="15" customHeight="1">
      <c r="A60" s="399" t="s">
        <v>497</v>
      </c>
      <c r="B60" s="541" t="s">
        <v>434</v>
      </c>
      <c r="C60" s="399" t="s">
        <v>231</v>
      </c>
      <c r="D60" s="399" t="s">
        <v>466</v>
      </c>
      <c r="E60" s="399" t="s">
        <v>494</v>
      </c>
      <c r="F60" s="399" t="s">
        <v>477</v>
      </c>
      <c r="G60" s="399" t="s">
        <v>469</v>
      </c>
      <c r="H60" s="541">
        <v>5</v>
      </c>
      <c r="I60" s="543">
        <v>0.7</v>
      </c>
      <c r="J60" s="676">
        <v>0.15</v>
      </c>
      <c r="K60" s="676">
        <v>0.27</v>
      </c>
      <c r="L60" s="676">
        <v>0.27</v>
      </c>
      <c r="M60" s="676">
        <v>0.27</v>
      </c>
      <c r="N60" s="676">
        <v>0.27</v>
      </c>
      <c r="O60" s="676">
        <v>0.27</v>
      </c>
      <c r="P60" s="676">
        <v>0.27</v>
      </c>
      <c r="Q60" s="676">
        <v>0.27</v>
      </c>
      <c r="R60" s="676">
        <v>0.27</v>
      </c>
      <c r="S60" s="676">
        <v>0.27</v>
      </c>
      <c r="T60" s="676">
        <v>0.27</v>
      </c>
      <c r="U60" s="676">
        <v>0.27</v>
      </c>
      <c r="V60" s="676">
        <v>0.27</v>
      </c>
      <c r="W60" s="676">
        <v>0.27</v>
      </c>
      <c r="X60" s="676">
        <v>0.27</v>
      </c>
      <c r="Y60" s="676">
        <v>0.27</v>
      </c>
      <c r="Z60" s="676">
        <v>0.27</v>
      </c>
      <c r="AA60" s="676">
        <v>0.27</v>
      </c>
      <c r="AB60" s="676">
        <v>0.27</v>
      </c>
      <c r="AC60" s="676">
        <v>0.27</v>
      </c>
      <c r="AD60" s="677">
        <v>0.27</v>
      </c>
      <c r="AE60" s="677">
        <v>0.27</v>
      </c>
    </row>
    <row r="61" spans="1:31" ht="15" customHeight="1">
      <c r="A61" s="399" t="s">
        <v>1026</v>
      </c>
      <c r="B61" s="541" t="s">
        <v>997</v>
      </c>
      <c r="C61" s="399" t="s">
        <v>231</v>
      </c>
      <c r="D61" s="399" t="s">
        <v>466</v>
      </c>
      <c r="E61" s="399" t="s">
        <v>499</v>
      </c>
      <c r="F61" s="399" t="s">
        <v>500</v>
      </c>
      <c r="G61" s="399" t="s">
        <v>469</v>
      </c>
      <c r="H61" s="541">
        <v>5</v>
      </c>
      <c r="I61" s="543">
        <v>0.7</v>
      </c>
      <c r="J61" s="676">
        <v>0.15</v>
      </c>
      <c r="K61" s="676">
        <v>0.2</v>
      </c>
      <c r="L61" s="676">
        <v>0.2</v>
      </c>
      <c r="M61" s="676">
        <v>0.2</v>
      </c>
      <c r="N61" s="676">
        <v>0.25</v>
      </c>
      <c r="O61" s="676">
        <v>0.25</v>
      </c>
      <c r="P61" s="676">
        <v>0.25</v>
      </c>
      <c r="Q61" s="676">
        <v>0.25</v>
      </c>
      <c r="R61" s="676">
        <v>0.25</v>
      </c>
      <c r="S61" s="676">
        <v>0.25</v>
      </c>
      <c r="T61" s="676">
        <v>0.25</v>
      </c>
      <c r="U61" s="676">
        <v>0.25</v>
      </c>
      <c r="V61" s="676">
        <v>0.25</v>
      </c>
      <c r="W61" s="676">
        <v>0.25</v>
      </c>
      <c r="X61" s="676">
        <v>0.25</v>
      </c>
      <c r="Y61" s="676">
        <v>0.25</v>
      </c>
      <c r="Z61" s="676">
        <v>0.25</v>
      </c>
      <c r="AA61" s="676">
        <v>0.25</v>
      </c>
      <c r="AB61" s="676">
        <v>0.25</v>
      </c>
      <c r="AC61" s="676">
        <v>0.25</v>
      </c>
      <c r="AD61" s="677">
        <v>0.25</v>
      </c>
      <c r="AE61" s="677">
        <v>0.25</v>
      </c>
    </row>
    <row r="62" spans="1:31" ht="15" customHeight="1">
      <c r="A62" s="399" t="s">
        <v>1027</v>
      </c>
      <c r="B62" s="541" t="s">
        <v>997</v>
      </c>
      <c r="C62" s="399" t="s">
        <v>231</v>
      </c>
      <c r="D62" s="399" t="s">
        <v>466</v>
      </c>
      <c r="E62" s="399" t="s">
        <v>499</v>
      </c>
      <c r="F62" s="399" t="s">
        <v>499</v>
      </c>
      <c r="G62" s="399" t="s">
        <v>469</v>
      </c>
      <c r="H62" s="541">
        <v>5</v>
      </c>
      <c r="I62" s="543">
        <v>0.7</v>
      </c>
      <c r="J62" s="676">
        <v>0.15</v>
      </c>
      <c r="K62" s="676">
        <v>0.2</v>
      </c>
      <c r="L62" s="676">
        <v>0.2</v>
      </c>
      <c r="M62" s="676">
        <v>0.2</v>
      </c>
      <c r="N62" s="676">
        <v>0.25</v>
      </c>
      <c r="O62" s="676">
        <v>0.25</v>
      </c>
      <c r="P62" s="676">
        <v>0.25</v>
      </c>
      <c r="Q62" s="676">
        <v>0.25</v>
      </c>
      <c r="R62" s="676">
        <v>0.25</v>
      </c>
      <c r="S62" s="676">
        <v>0.25</v>
      </c>
      <c r="T62" s="676">
        <v>0.25</v>
      </c>
      <c r="U62" s="676">
        <v>0.25</v>
      </c>
      <c r="V62" s="676">
        <v>0.25</v>
      </c>
      <c r="W62" s="676">
        <v>0.25</v>
      </c>
      <c r="X62" s="676">
        <v>0.25</v>
      </c>
      <c r="Y62" s="676">
        <v>0.25</v>
      </c>
      <c r="Z62" s="676">
        <v>0.25</v>
      </c>
      <c r="AA62" s="676">
        <v>0.25</v>
      </c>
      <c r="AB62" s="676">
        <v>0.25</v>
      </c>
      <c r="AC62" s="676">
        <v>0.25</v>
      </c>
      <c r="AD62" s="677">
        <v>0.25</v>
      </c>
      <c r="AE62" s="677">
        <v>0.25</v>
      </c>
    </row>
    <row r="63" spans="1:31" ht="15" customHeight="1">
      <c r="A63" s="399" t="s">
        <v>1028</v>
      </c>
      <c r="B63" s="541" t="s">
        <v>997</v>
      </c>
      <c r="C63" s="399" t="s">
        <v>231</v>
      </c>
      <c r="D63" s="399" t="s">
        <v>466</v>
      </c>
      <c r="E63" s="399" t="s">
        <v>499</v>
      </c>
      <c r="F63" s="399" t="s">
        <v>503</v>
      </c>
      <c r="G63" s="399" t="s">
        <v>469</v>
      </c>
      <c r="H63" s="541">
        <v>5</v>
      </c>
      <c r="I63" s="543">
        <v>0.7</v>
      </c>
      <c r="J63" s="676">
        <v>0.15</v>
      </c>
      <c r="K63" s="676">
        <v>0.2</v>
      </c>
      <c r="L63" s="676">
        <v>0.2</v>
      </c>
      <c r="M63" s="676">
        <v>0.2</v>
      </c>
      <c r="N63" s="676">
        <v>0.25</v>
      </c>
      <c r="O63" s="676">
        <v>0.25</v>
      </c>
      <c r="P63" s="676">
        <v>0.25</v>
      </c>
      <c r="Q63" s="676">
        <v>0.25</v>
      </c>
      <c r="R63" s="676">
        <v>0.25</v>
      </c>
      <c r="S63" s="676">
        <v>0.25</v>
      </c>
      <c r="T63" s="676">
        <v>0.25</v>
      </c>
      <c r="U63" s="676">
        <v>0.25</v>
      </c>
      <c r="V63" s="676">
        <v>0.25</v>
      </c>
      <c r="W63" s="676">
        <v>0.25</v>
      </c>
      <c r="X63" s="676">
        <v>0.25</v>
      </c>
      <c r="Y63" s="676">
        <v>0.25</v>
      </c>
      <c r="Z63" s="676">
        <v>0.25</v>
      </c>
      <c r="AA63" s="676">
        <v>0.25</v>
      </c>
      <c r="AB63" s="676">
        <v>0.25</v>
      </c>
      <c r="AC63" s="676">
        <v>0.25</v>
      </c>
      <c r="AD63" s="677">
        <v>0.25</v>
      </c>
      <c r="AE63" s="677">
        <v>0.25</v>
      </c>
    </row>
    <row r="64" spans="1:31" ht="15" customHeight="1">
      <c r="A64" s="399" t="s">
        <v>1535</v>
      </c>
      <c r="B64" s="541" t="s">
        <v>997</v>
      </c>
      <c r="C64" s="399" t="s">
        <v>231</v>
      </c>
      <c r="D64" s="399" t="s">
        <v>466</v>
      </c>
      <c r="E64" s="399" t="s">
        <v>499</v>
      </c>
      <c r="F64" s="399" t="s">
        <v>1529</v>
      </c>
      <c r="G64" s="399" t="s">
        <v>469</v>
      </c>
      <c r="H64" s="541">
        <v>5</v>
      </c>
      <c r="I64" s="543">
        <v>0.7</v>
      </c>
      <c r="J64" s="676">
        <v>0.15</v>
      </c>
      <c r="K64" s="676">
        <v>0.2</v>
      </c>
      <c r="L64" s="676">
        <v>0.2</v>
      </c>
      <c r="M64" s="676">
        <v>0.2</v>
      </c>
      <c r="N64" s="676">
        <v>0.25</v>
      </c>
      <c r="O64" s="676">
        <v>0.25</v>
      </c>
      <c r="P64" s="676">
        <v>0.25</v>
      </c>
      <c r="Q64" s="676">
        <v>0.25</v>
      </c>
      <c r="R64" s="676">
        <v>0.25</v>
      </c>
      <c r="S64" s="676">
        <v>0.25</v>
      </c>
      <c r="T64" s="676">
        <v>0.25</v>
      </c>
      <c r="U64" s="676">
        <v>0.25</v>
      </c>
      <c r="V64" s="676">
        <v>0.25</v>
      </c>
      <c r="W64" s="676">
        <v>0.25</v>
      </c>
      <c r="X64" s="676">
        <v>0.25</v>
      </c>
      <c r="Y64" s="676">
        <v>0.25</v>
      </c>
      <c r="Z64" s="676">
        <v>0.25</v>
      </c>
      <c r="AA64" s="676">
        <v>0.25</v>
      </c>
      <c r="AB64" s="676">
        <v>0.25</v>
      </c>
      <c r="AC64" s="676">
        <v>0.25</v>
      </c>
      <c r="AD64" s="677">
        <v>0.25</v>
      </c>
      <c r="AE64" s="677">
        <v>0.25</v>
      </c>
    </row>
    <row r="65" spans="1:31" ht="15" customHeight="1">
      <c r="A65" s="399" t="s">
        <v>1536</v>
      </c>
      <c r="B65" s="541" t="s">
        <v>997</v>
      </c>
      <c r="C65" s="399" t="s">
        <v>231</v>
      </c>
      <c r="D65" s="399" t="s">
        <v>466</v>
      </c>
      <c r="E65" s="399" t="s">
        <v>499</v>
      </c>
      <c r="F65" s="399" t="s">
        <v>1530</v>
      </c>
      <c r="G65" s="399" t="s">
        <v>469</v>
      </c>
      <c r="H65" s="541">
        <v>5</v>
      </c>
      <c r="I65" s="543">
        <v>0.7</v>
      </c>
      <c r="J65" s="676">
        <v>0.15</v>
      </c>
      <c r="K65" s="676">
        <v>0.2</v>
      </c>
      <c r="L65" s="676">
        <v>0.2</v>
      </c>
      <c r="M65" s="676">
        <v>0.2</v>
      </c>
      <c r="N65" s="676">
        <v>0.25</v>
      </c>
      <c r="O65" s="676">
        <v>0.25</v>
      </c>
      <c r="P65" s="676">
        <v>0.25</v>
      </c>
      <c r="Q65" s="676">
        <v>0.25</v>
      </c>
      <c r="R65" s="676">
        <v>0.25</v>
      </c>
      <c r="S65" s="676">
        <v>0.25</v>
      </c>
      <c r="T65" s="676">
        <v>0.25</v>
      </c>
      <c r="U65" s="676">
        <v>0.25</v>
      </c>
      <c r="V65" s="676">
        <v>0.25</v>
      </c>
      <c r="W65" s="676">
        <v>0.25</v>
      </c>
      <c r="X65" s="676">
        <v>0.25</v>
      </c>
      <c r="Y65" s="676">
        <v>0.25</v>
      </c>
      <c r="Z65" s="676">
        <v>0.25</v>
      </c>
      <c r="AA65" s="676">
        <v>0.25</v>
      </c>
      <c r="AB65" s="676">
        <v>0.25</v>
      </c>
      <c r="AC65" s="676">
        <v>0.25</v>
      </c>
      <c r="AD65" s="677">
        <v>0.25</v>
      </c>
      <c r="AE65" s="677">
        <v>0.25</v>
      </c>
    </row>
    <row r="66" spans="1:31" ht="15" customHeight="1">
      <c r="A66" s="399" t="s">
        <v>498</v>
      </c>
      <c r="B66" s="541" t="s">
        <v>434</v>
      </c>
      <c r="C66" s="399" t="s">
        <v>231</v>
      </c>
      <c r="D66" s="399" t="s">
        <v>466</v>
      </c>
      <c r="E66" s="399" t="s">
        <v>499</v>
      </c>
      <c r="F66" s="399" t="s">
        <v>500</v>
      </c>
      <c r="G66" s="399" t="s">
        <v>469</v>
      </c>
      <c r="H66" s="541">
        <v>5</v>
      </c>
      <c r="I66" s="543">
        <v>0.7</v>
      </c>
      <c r="J66" s="676">
        <v>0.15</v>
      </c>
      <c r="K66" s="676">
        <v>0.27</v>
      </c>
      <c r="L66" s="676">
        <v>0.27</v>
      </c>
      <c r="M66" s="676">
        <v>0.27</v>
      </c>
      <c r="N66" s="676">
        <v>0.27</v>
      </c>
      <c r="O66" s="676">
        <v>0.27</v>
      </c>
      <c r="P66" s="676">
        <v>0.27</v>
      </c>
      <c r="Q66" s="676">
        <v>0.27</v>
      </c>
      <c r="R66" s="676">
        <v>0.27</v>
      </c>
      <c r="S66" s="676">
        <v>0.27</v>
      </c>
      <c r="T66" s="676">
        <v>0.27</v>
      </c>
      <c r="U66" s="676">
        <v>0.27</v>
      </c>
      <c r="V66" s="676">
        <v>0.27</v>
      </c>
      <c r="W66" s="676">
        <v>0.27</v>
      </c>
      <c r="X66" s="676">
        <v>0.27</v>
      </c>
      <c r="Y66" s="676">
        <v>0.27</v>
      </c>
      <c r="Z66" s="676">
        <v>0.27</v>
      </c>
      <c r="AA66" s="676">
        <v>0.27</v>
      </c>
      <c r="AB66" s="676">
        <v>0.27</v>
      </c>
      <c r="AC66" s="676">
        <v>0.27</v>
      </c>
      <c r="AD66" s="677">
        <v>0.27</v>
      </c>
      <c r="AE66" s="677">
        <v>0.27</v>
      </c>
    </row>
    <row r="67" spans="1:31" ht="15" customHeight="1">
      <c r="A67" s="399" t="s">
        <v>501</v>
      </c>
      <c r="B67" s="541" t="s">
        <v>434</v>
      </c>
      <c r="C67" s="399" t="s">
        <v>231</v>
      </c>
      <c r="D67" s="399" t="s">
        <v>466</v>
      </c>
      <c r="E67" s="399" t="s">
        <v>499</v>
      </c>
      <c r="F67" s="399" t="s">
        <v>499</v>
      </c>
      <c r="G67" s="399" t="s">
        <v>469</v>
      </c>
      <c r="H67" s="541">
        <v>5</v>
      </c>
      <c r="I67" s="543">
        <v>0.7</v>
      </c>
      <c r="J67" s="676">
        <v>0.15</v>
      </c>
      <c r="K67" s="676">
        <v>0.27</v>
      </c>
      <c r="L67" s="676">
        <v>0.27</v>
      </c>
      <c r="M67" s="676">
        <v>0.27</v>
      </c>
      <c r="N67" s="676">
        <v>0.27</v>
      </c>
      <c r="O67" s="676">
        <v>0.27</v>
      </c>
      <c r="P67" s="676">
        <v>0.27</v>
      </c>
      <c r="Q67" s="676">
        <v>0.27</v>
      </c>
      <c r="R67" s="676">
        <v>0.27</v>
      </c>
      <c r="S67" s="676">
        <v>0.27</v>
      </c>
      <c r="T67" s="676">
        <v>0.27</v>
      </c>
      <c r="U67" s="676">
        <v>0.27</v>
      </c>
      <c r="V67" s="676">
        <v>0.27</v>
      </c>
      <c r="W67" s="676">
        <v>0.27</v>
      </c>
      <c r="X67" s="676">
        <v>0.27</v>
      </c>
      <c r="Y67" s="676">
        <v>0.27</v>
      </c>
      <c r="Z67" s="676">
        <v>0.27</v>
      </c>
      <c r="AA67" s="676">
        <v>0.27</v>
      </c>
      <c r="AB67" s="676">
        <v>0.27</v>
      </c>
      <c r="AC67" s="676">
        <v>0.27</v>
      </c>
      <c r="AD67" s="677">
        <v>0.27</v>
      </c>
      <c r="AE67" s="677">
        <v>0.27</v>
      </c>
    </row>
    <row r="68" spans="1:31" ht="15" customHeight="1">
      <c r="A68" s="399" t="s">
        <v>502</v>
      </c>
      <c r="B68" s="541" t="s">
        <v>434</v>
      </c>
      <c r="C68" s="399" t="s">
        <v>231</v>
      </c>
      <c r="D68" s="399" t="s">
        <v>466</v>
      </c>
      <c r="E68" s="399" t="s">
        <v>499</v>
      </c>
      <c r="F68" s="399" t="s">
        <v>503</v>
      </c>
      <c r="G68" s="399" t="s">
        <v>469</v>
      </c>
      <c r="H68" s="541">
        <v>5</v>
      </c>
      <c r="I68" s="543">
        <v>0.7</v>
      </c>
      <c r="J68" s="676">
        <v>0.15</v>
      </c>
      <c r="K68" s="676">
        <v>0.27</v>
      </c>
      <c r="L68" s="676">
        <v>0.27</v>
      </c>
      <c r="M68" s="676">
        <v>0.27</v>
      </c>
      <c r="N68" s="676">
        <v>0.27</v>
      </c>
      <c r="O68" s="676">
        <v>0.27</v>
      </c>
      <c r="P68" s="676">
        <v>0.27</v>
      </c>
      <c r="Q68" s="676">
        <v>0.27</v>
      </c>
      <c r="R68" s="676">
        <v>0.27</v>
      </c>
      <c r="S68" s="676">
        <v>0.27</v>
      </c>
      <c r="T68" s="676">
        <v>0.27</v>
      </c>
      <c r="U68" s="676">
        <v>0.27</v>
      </c>
      <c r="V68" s="676">
        <v>0.27</v>
      </c>
      <c r="W68" s="676">
        <v>0.27</v>
      </c>
      <c r="X68" s="676">
        <v>0.27</v>
      </c>
      <c r="Y68" s="676">
        <v>0.27</v>
      </c>
      <c r="Z68" s="676">
        <v>0.27</v>
      </c>
      <c r="AA68" s="676">
        <v>0.27</v>
      </c>
      <c r="AB68" s="676">
        <v>0.27</v>
      </c>
      <c r="AC68" s="676">
        <v>0.27</v>
      </c>
      <c r="AD68" s="677">
        <v>0.27</v>
      </c>
      <c r="AE68" s="677">
        <v>0.27</v>
      </c>
    </row>
    <row r="69" spans="1:31" ht="15" customHeight="1">
      <c r="A69" s="399" t="s">
        <v>1531</v>
      </c>
      <c r="B69" s="541" t="s">
        <v>434</v>
      </c>
      <c r="C69" s="399" t="s">
        <v>231</v>
      </c>
      <c r="D69" s="399" t="s">
        <v>466</v>
      </c>
      <c r="E69" s="399" t="s">
        <v>499</v>
      </c>
      <c r="F69" s="399" t="s">
        <v>1529</v>
      </c>
      <c r="G69" s="399" t="s">
        <v>469</v>
      </c>
      <c r="H69" s="541">
        <v>5</v>
      </c>
      <c r="I69" s="543">
        <v>0.7</v>
      </c>
      <c r="J69" s="676">
        <v>0.15</v>
      </c>
      <c r="K69" s="676">
        <v>0.27</v>
      </c>
      <c r="L69" s="676">
        <v>0.27</v>
      </c>
      <c r="M69" s="676">
        <v>0.27</v>
      </c>
      <c r="N69" s="676">
        <v>0.27</v>
      </c>
      <c r="O69" s="676">
        <v>0.27</v>
      </c>
      <c r="P69" s="676">
        <v>0.27</v>
      </c>
      <c r="Q69" s="676">
        <v>0.27</v>
      </c>
      <c r="R69" s="676">
        <v>0.27</v>
      </c>
      <c r="S69" s="676">
        <v>0.27</v>
      </c>
      <c r="T69" s="676">
        <v>0.27</v>
      </c>
      <c r="U69" s="676">
        <v>0.27</v>
      </c>
      <c r="V69" s="676">
        <v>0.27</v>
      </c>
      <c r="W69" s="676">
        <v>0.27</v>
      </c>
      <c r="X69" s="676">
        <v>0.27</v>
      </c>
      <c r="Y69" s="676">
        <v>0.27</v>
      </c>
      <c r="Z69" s="676">
        <v>0.27</v>
      </c>
      <c r="AA69" s="676">
        <v>0.27</v>
      </c>
      <c r="AB69" s="676">
        <v>0.27</v>
      </c>
      <c r="AC69" s="676">
        <v>0.27</v>
      </c>
      <c r="AD69" s="677">
        <v>0.27</v>
      </c>
      <c r="AE69" s="677">
        <v>0.27</v>
      </c>
    </row>
    <row r="70" spans="1:31" ht="15" customHeight="1">
      <c r="A70" s="399" t="s">
        <v>1532</v>
      </c>
      <c r="B70" s="541" t="s">
        <v>434</v>
      </c>
      <c r="C70" s="399" t="s">
        <v>231</v>
      </c>
      <c r="D70" s="399" t="s">
        <v>466</v>
      </c>
      <c r="E70" s="399" t="s">
        <v>499</v>
      </c>
      <c r="F70" s="399" t="s">
        <v>1530</v>
      </c>
      <c r="G70" s="399" t="s">
        <v>469</v>
      </c>
      <c r="H70" s="541">
        <v>5</v>
      </c>
      <c r="I70" s="543">
        <v>0.7</v>
      </c>
      <c r="J70" s="676">
        <v>0.15</v>
      </c>
      <c r="K70" s="676">
        <v>0.27</v>
      </c>
      <c r="L70" s="676">
        <v>0.27</v>
      </c>
      <c r="M70" s="676">
        <v>0.27</v>
      </c>
      <c r="N70" s="676">
        <v>0.27</v>
      </c>
      <c r="O70" s="676">
        <v>0.27</v>
      </c>
      <c r="P70" s="676">
        <v>0.27</v>
      </c>
      <c r="Q70" s="676">
        <v>0.27</v>
      </c>
      <c r="R70" s="676">
        <v>0.27</v>
      </c>
      <c r="S70" s="676">
        <v>0.27</v>
      </c>
      <c r="T70" s="676">
        <v>0.27</v>
      </c>
      <c r="U70" s="676">
        <v>0.27</v>
      </c>
      <c r="V70" s="676">
        <v>0.27</v>
      </c>
      <c r="W70" s="676">
        <v>0.27</v>
      </c>
      <c r="X70" s="676">
        <v>0.27</v>
      </c>
      <c r="Y70" s="676">
        <v>0.27</v>
      </c>
      <c r="Z70" s="676">
        <v>0.27</v>
      </c>
      <c r="AA70" s="676">
        <v>0.27</v>
      </c>
      <c r="AB70" s="676">
        <v>0.27</v>
      </c>
      <c r="AC70" s="676">
        <v>0.27</v>
      </c>
      <c r="AD70" s="677">
        <v>0.27</v>
      </c>
      <c r="AE70" s="677">
        <v>0.27</v>
      </c>
    </row>
    <row r="71" spans="1:31" ht="15" customHeight="1">
      <c r="A71" s="399" t="s">
        <v>1029</v>
      </c>
      <c r="B71" s="541" t="s">
        <v>997</v>
      </c>
      <c r="C71" s="399" t="s">
        <v>231</v>
      </c>
      <c r="D71" s="399" t="s">
        <v>466</v>
      </c>
      <c r="E71" s="399" t="s">
        <v>505</v>
      </c>
      <c r="F71" s="399" t="s">
        <v>506</v>
      </c>
      <c r="G71" s="399" t="s">
        <v>469</v>
      </c>
      <c r="H71" s="541">
        <v>10</v>
      </c>
      <c r="I71" s="543">
        <v>0.7</v>
      </c>
      <c r="J71" s="676">
        <v>0.15</v>
      </c>
      <c r="K71" s="676">
        <v>0.2</v>
      </c>
      <c r="L71" s="676">
        <v>0.2</v>
      </c>
      <c r="M71" s="676">
        <v>0.2</v>
      </c>
      <c r="N71" s="676">
        <v>0.25</v>
      </c>
      <c r="O71" s="676">
        <v>0.25</v>
      </c>
      <c r="P71" s="676">
        <v>0.25</v>
      </c>
      <c r="Q71" s="676">
        <v>0.25</v>
      </c>
      <c r="R71" s="676">
        <v>0.25</v>
      </c>
      <c r="S71" s="676">
        <v>0.25</v>
      </c>
      <c r="T71" s="676">
        <v>0.25</v>
      </c>
      <c r="U71" s="676">
        <v>0.25</v>
      </c>
      <c r="V71" s="676">
        <v>0.25</v>
      </c>
      <c r="W71" s="676">
        <v>0.25</v>
      </c>
      <c r="X71" s="676">
        <v>0.25</v>
      </c>
      <c r="Y71" s="676">
        <v>0.25</v>
      </c>
      <c r="Z71" s="676">
        <v>0.25</v>
      </c>
      <c r="AA71" s="676">
        <v>0.25</v>
      </c>
      <c r="AB71" s="676">
        <v>0.25</v>
      </c>
      <c r="AC71" s="676">
        <v>0.25</v>
      </c>
      <c r="AD71" s="677">
        <v>0.25</v>
      </c>
      <c r="AE71" s="677">
        <v>0.25</v>
      </c>
    </row>
    <row r="72" spans="1:31" ht="15" customHeight="1">
      <c r="A72" s="399" t="s">
        <v>1030</v>
      </c>
      <c r="B72" s="541" t="s">
        <v>997</v>
      </c>
      <c r="C72" s="399" t="s">
        <v>231</v>
      </c>
      <c r="D72" s="399" t="s">
        <v>466</v>
      </c>
      <c r="E72" s="399" t="s">
        <v>505</v>
      </c>
      <c r="F72" s="399" t="s">
        <v>508</v>
      </c>
      <c r="G72" s="399" t="s">
        <v>469</v>
      </c>
      <c r="H72" s="541">
        <v>10</v>
      </c>
      <c r="I72" s="543">
        <v>0.7</v>
      </c>
      <c r="J72" s="676">
        <v>0.15</v>
      </c>
      <c r="K72" s="676">
        <v>0.2</v>
      </c>
      <c r="L72" s="676">
        <v>0.2</v>
      </c>
      <c r="M72" s="676">
        <v>0.2</v>
      </c>
      <c r="N72" s="676">
        <v>0.25</v>
      </c>
      <c r="O72" s="676">
        <v>0.25</v>
      </c>
      <c r="P72" s="676">
        <v>0.25</v>
      </c>
      <c r="Q72" s="676">
        <v>0.25</v>
      </c>
      <c r="R72" s="676">
        <v>0.25</v>
      </c>
      <c r="S72" s="676">
        <v>0.25</v>
      </c>
      <c r="T72" s="676">
        <v>0.25</v>
      </c>
      <c r="U72" s="676">
        <v>0.25</v>
      </c>
      <c r="V72" s="676">
        <v>0.25</v>
      </c>
      <c r="W72" s="676">
        <v>0.25</v>
      </c>
      <c r="X72" s="676">
        <v>0.25</v>
      </c>
      <c r="Y72" s="676">
        <v>0.25</v>
      </c>
      <c r="Z72" s="676">
        <v>0.25</v>
      </c>
      <c r="AA72" s="676">
        <v>0.25</v>
      </c>
      <c r="AB72" s="676">
        <v>0.25</v>
      </c>
      <c r="AC72" s="676">
        <v>0.25</v>
      </c>
      <c r="AD72" s="677">
        <v>0.25</v>
      </c>
      <c r="AE72" s="677">
        <v>0.25</v>
      </c>
    </row>
    <row r="73" spans="1:31" ht="15" customHeight="1">
      <c r="A73" s="399" t="s">
        <v>1031</v>
      </c>
      <c r="B73" s="541" t="s">
        <v>997</v>
      </c>
      <c r="C73" s="399" t="s">
        <v>231</v>
      </c>
      <c r="D73" s="399" t="s">
        <v>466</v>
      </c>
      <c r="E73" s="399" t="s">
        <v>505</v>
      </c>
      <c r="F73" s="399" t="s">
        <v>510</v>
      </c>
      <c r="G73" s="399" t="s">
        <v>469</v>
      </c>
      <c r="H73" s="541">
        <v>15</v>
      </c>
      <c r="I73" s="543">
        <v>0.7</v>
      </c>
      <c r="J73" s="676">
        <v>0.15</v>
      </c>
      <c r="K73" s="676">
        <v>0.2</v>
      </c>
      <c r="L73" s="676">
        <v>0.2</v>
      </c>
      <c r="M73" s="676">
        <v>0.2</v>
      </c>
      <c r="N73" s="676">
        <v>0.25</v>
      </c>
      <c r="O73" s="676">
        <v>0.25</v>
      </c>
      <c r="P73" s="676">
        <v>0.25</v>
      </c>
      <c r="Q73" s="676">
        <v>0.25</v>
      </c>
      <c r="R73" s="676">
        <v>0.25</v>
      </c>
      <c r="S73" s="676">
        <v>0.25</v>
      </c>
      <c r="T73" s="676">
        <v>0.25</v>
      </c>
      <c r="U73" s="676">
        <v>0.25</v>
      </c>
      <c r="V73" s="676">
        <v>0.25</v>
      </c>
      <c r="W73" s="676">
        <v>0.25</v>
      </c>
      <c r="X73" s="676">
        <v>0.25</v>
      </c>
      <c r="Y73" s="676">
        <v>0.25</v>
      </c>
      <c r="Z73" s="676">
        <v>0.25</v>
      </c>
      <c r="AA73" s="676">
        <v>0.25</v>
      </c>
      <c r="AB73" s="676">
        <v>0.25</v>
      </c>
      <c r="AC73" s="676">
        <v>0.25</v>
      </c>
      <c r="AD73" s="677">
        <v>0.25</v>
      </c>
      <c r="AE73" s="677">
        <v>0.25</v>
      </c>
    </row>
    <row r="74" spans="1:31" ht="15" customHeight="1">
      <c r="A74" s="399" t="s">
        <v>1032</v>
      </c>
      <c r="B74" s="541" t="s">
        <v>997</v>
      </c>
      <c r="C74" s="399" t="s">
        <v>231</v>
      </c>
      <c r="D74" s="399" t="s">
        <v>466</v>
      </c>
      <c r="E74" s="399" t="s">
        <v>505</v>
      </c>
      <c r="F74" s="399" t="s">
        <v>471</v>
      </c>
      <c r="G74" s="399" t="s">
        <v>469</v>
      </c>
      <c r="H74" s="541">
        <v>15</v>
      </c>
      <c r="I74" s="543">
        <v>0.7</v>
      </c>
      <c r="J74" s="676">
        <v>0.15</v>
      </c>
      <c r="K74" s="676">
        <v>0.2</v>
      </c>
      <c r="L74" s="676">
        <v>0.2</v>
      </c>
      <c r="M74" s="676">
        <v>0.2</v>
      </c>
      <c r="N74" s="676">
        <v>0.25</v>
      </c>
      <c r="O74" s="676">
        <v>0.25</v>
      </c>
      <c r="P74" s="676">
        <v>0.25</v>
      </c>
      <c r="Q74" s="676">
        <v>0.25</v>
      </c>
      <c r="R74" s="676">
        <v>0.25</v>
      </c>
      <c r="S74" s="676">
        <v>0.25</v>
      </c>
      <c r="T74" s="676">
        <v>0.25</v>
      </c>
      <c r="U74" s="676">
        <v>0.25</v>
      </c>
      <c r="V74" s="676">
        <v>0.25</v>
      </c>
      <c r="W74" s="676">
        <v>0.25</v>
      </c>
      <c r="X74" s="676">
        <v>0.25</v>
      </c>
      <c r="Y74" s="676">
        <v>0.25</v>
      </c>
      <c r="Z74" s="676">
        <v>0.25</v>
      </c>
      <c r="AA74" s="676">
        <v>0.25</v>
      </c>
      <c r="AB74" s="676">
        <v>0.25</v>
      </c>
      <c r="AC74" s="676">
        <v>0.25</v>
      </c>
      <c r="AD74" s="677">
        <v>0.25</v>
      </c>
      <c r="AE74" s="677">
        <v>0.25</v>
      </c>
    </row>
    <row r="75" spans="1:31" ht="15" customHeight="1">
      <c r="A75" s="399" t="s">
        <v>1033</v>
      </c>
      <c r="B75" s="541" t="s">
        <v>997</v>
      </c>
      <c r="C75" s="399" t="s">
        <v>231</v>
      </c>
      <c r="D75" s="399" t="s">
        <v>466</v>
      </c>
      <c r="E75" s="399" t="s">
        <v>505</v>
      </c>
      <c r="F75" s="399" t="s">
        <v>473</v>
      </c>
      <c r="G75" s="399" t="s">
        <v>469</v>
      </c>
      <c r="H75" s="541">
        <v>5</v>
      </c>
      <c r="I75" s="543">
        <v>0.7</v>
      </c>
      <c r="J75" s="676">
        <v>0.15</v>
      </c>
      <c r="K75" s="676">
        <v>0.2</v>
      </c>
      <c r="L75" s="676">
        <v>0.2</v>
      </c>
      <c r="M75" s="676">
        <v>0.2</v>
      </c>
      <c r="N75" s="676">
        <v>0.25</v>
      </c>
      <c r="O75" s="676">
        <v>0.25</v>
      </c>
      <c r="P75" s="676">
        <v>0.25</v>
      </c>
      <c r="Q75" s="676">
        <v>0.25</v>
      </c>
      <c r="R75" s="676">
        <v>0.25</v>
      </c>
      <c r="S75" s="676">
        <v>0.25</v>
      </c>
      <c r="T75" s="676">
        <v>0.25</v>
      </c>
      <c r="U75" s="676">
        <v>0.25</v>
      </c>
      <c r="V75" s="676">
        <v>0.25</v>
      </c>
      <c r="W75" s="676">
        <v>0.25</v>
      </c>
      <c r="X75" s="676">
        <v>0.25</v>
      </c>
      <c r="Y75" s="676">
        <v>0.25</v>
      </c>
      <c r="Z75" s="676">
        <v>0.25</v>
      </c>
      <c r="AA75" s="676">
        <v>0.25</v>
      </c>
      <c r="AB75" s="676">
        <v>0.25</v>
      </c>
      <c r="AC75" s="676">
        <v>0.25</v>
      </c>
      <c r="AD75" s="677">
        <v>0.25</v>
      </c>
      <c r="AE75" s="677">
        <v>0.25</v>
      </c>
    </row>
    <row r="76" spans="1:31" ht="15" customHeight="1">
      <c r="A76" s="399" t="s">
        <v>1034</v>
      </c>
      <c r="B76" s="541" t="s">
        <v>997</v>
      </c>
      <c r="C76" s="399" t="s">
        <v>231</v>
      </c>
      <c r="D76" s="399" t="s">
        <v>466</v>
      </c>
      <c r="E76" s="399" t="s">
        <v>505</v>
      </c>
      <c r="F76" s="399" t="s">
        <v>475</v>
      </c>
      <c r="G76" s="399" t="s">
        <v>469</v>
      </c>
      <c r="H76" s="541">
        <v>10</v>
      </c>
      <c r="I76" s="543">
        <v>0.7</v>
      </c>
      <c r="J76" s="676">
        <v>0.15</v>
      </c>
      <c r="K76" s="676">
        <v>0.2</v>
      </c>
      <c r="L76" s="676">
        <v>0.2</v>
      </c>
      <c r="M76" s="676">
        <v>0.2</v>
      </c>
      <c r="N76" s="676">
        <v>0.25</v>
      </c>
      <c r="O76" s="676">
        <v>0.25</v>
      </c>
      <c r="P76" s="676">
        <v>0.25</v>
      </c>
      <c r="Q76" s="676">
        <v>0.25</v>
      </c>
      <c r="R76" s="676">
        <v>0.25</v>
      </c>
      <c r="S76" s="676">
        <v>0.25</v>
      </c>
      <c r="T76" s="676">
        <v>0.25</v>
      </c>
      <c r="U76" s="676">
        <v>0.25</v>
      </c>
      <c r="V76" s="676">
        <v>0.25</v>
      </c>
      <c r="W76" s="676">
        <v>0.25</v>
      </c>
      <c r="X76" s="676">
        <v>0.25</v>
      </c>
      <c r="Y76" s="676">
        <v>0.25</v>
      </c>
      <c r="Z76" s="676">
        <v>0.25</v>
      </c>
      <c r="AA76" s="676">
        <v>0.25</v>
      </c>
      <c r="AB76" s="676">
        <v>0.25</v>
      </c>
      <c r="AC76" s="676">
        <v>0.25</v>
      </c>
      <c r="AD76" s="677">
        <v>0.25</v>
      </c>
      <c r="AE76" s="677">
        <v>0.25</v>
      </c>
    </row>
    <row r="77" spans="1:31" ht="15" customHeight="1">
      <c r="A77" s="399" t="s">
        <v>1035</v>
      </c>
      <c r="B77" s="541" t="s">
        <v>997</v>
      </c>
      <c r="C77" s="399" t="s">
        <v>231</v>
      </c>
      <c r="D77" s="399" t="s">
        <v>466</v>
      </c>
      <c r="E77" s="399" t="s">
        <v>505</v>
      </c>
      <c r="F77" s="399" t="s">
        <v>477</v>
      </c>
      <c r="G77" s="399" t="s">
        <v>469</v>
      </c>
      <c r="H77" s="541">
        <v>5</v>
      </c>
      <c r="I77" s="543">
        <v>0.7</v>
      </c>
      <c r="J77" s="676">
        <v>0.15</v>
      </c>
      <c r="K77" s="676">
        <v>0.2</v>
      </c>
      <c r="L77" s="676">
        <v>0.2</v>
      </c>
      <c r="M77" s="676">
        <v>0.2</v>
      </c>
      <c r="N77" s="676">
        <v>0.25</v>
      </c>
      <c r="O77" s="676">
        <v>0.25</v>
      </c>
      <c r="P77" s="676">
        <v>0.25</v>
      </c>
      <c r="Q77" s="676">
        <v>0.25</v>
      </c>
      <c r="R77" s="676">
        <v>0.25</v>
      </c>
      <c r="S77" s="676">
        <v>0.25</v>
      </c>
      <c r="T77" s="676">
        <v>0.25</v>
      </c>
      <c r="U77" s="676">
        <v>0.25</v>
      </c>
      <c r="V77" s="676">
        <v>0.25</v>
      </c>
      <c r="W77" s="676">
        <v>0.25</v>
      </c>
      <c r="X77" s="676">
        <v>0.25</v>
      </c>
      <c r="Y77" s="676">
        <v>0.25</v>
      </c>
      <c r="Z77" s="676">
        <v>0.25</v>
      </c>
      <c r="AA77" s="676">
        <v>0.25</v>
      </c>
      <c r="AB77" s="676">
        <v>0.25</v>
      </c>
      <c r="AC77" s="676">
        <v>0.25</v>
      </c>
      <c r="AD77" s="677">
        <v>0.25</v>
      </c>
      <c r="AE77" s="677">
        <v>0.25</v>
      </c>
    </row>
    <row r="78" spans="1:31" ht="15" customHeight="1">
      <c r="A78" s="399" t="s">
        <v>1555</v>
      </c>
      <c r="B78" s="541" t="s">
        <v>997</v>
      </c>
      <c r="C78" s="399" t="s">
        <v>231</v>
      </c>
      <c r="D78" s="399" t="s">
        <v>466</v>
      </c>
      <c r="E78" s="399" t="s">
        <v>505</v>
      </c>
      <c r="F78" s="399" t="s">
        <v>1553</v>
      </c>
      <c r="G78" s="399" t="s">
        <v>469</v>
      </c>
      <c r="H78" s="541">
        <v>30</v>
      </c>
      <c r="I78" s="543">
        <v>0.7</v>
      </c>
      <c r="J78" s="676">
        <v>0.15</v>
      </c>
      <c r="K78" s="676">
        <v>0.2</v>
      </c>
      <c r="L78" s="676">
        <v>0.2</v>
      </c>
      <c r="M78" s="676">
        <v>0.2</v>
      </c>
      <c r="N78" s="676">
        <v>0.25</v>
      </c>
      <c r="O78" s="676">
        <v>0.25</v>
      </c>
      <c r="P78" s="676">
        <v>0.35</v>
      </c>
      <c r="Q78" s="676">
        <v>0.35</v>
      </c>
      <c r="R78" s="676">
        <v>0.35</v>
      </c>
      <c r="S78" s="676">
        <v>0.35</v>
      </c>
      <c r="T78" s="676">
        <v>0.35</v>
      </c>
      <c r="U78" s="676">
        <v>0.35</v>
      </c>
      <c r="V78" s="676">
        <v>0.35</v>
      </c>
      <c r="W78" s="676">
        <v>0.35</v>
      </c>
      <c r="X78" s="676">
        <v>0.35</v>
      </c>
      <c r="Y78" s="676">
        <v>0.35</v>
      </c>
      <c r="Z78" s="676">
        <v>0.35</v>
      </c>
      <c r="AA78" s="676">
        <v>0.35</v>
      </c>
      <c r="AB78" s="676">
        <v>0.35</v>
      </c>
      <c r="AC78" s="676">
        <v>0.35</v>
      </c>
      <c r="AD78" s="677">
        <v>0.35</v>
      </c>
      <c r="AE78" s="677">
        <v>0.35</v>
      </c>
    </row>
    <row r="79" spans="1:31" ht="15" customHeight="1">
      <c r="A79" s="399" t="s">
        <v>504</v>
      </c>
      <c r="B79" s="541" t="s">
        <v>434</v>
      </c>
      <c r="C79" s="399" t="s">
        <v>231</v>
      </c>
      <c r="D79" s="399" t="s">
        <v>466</v>
      </c>
      <c r="E79" s="399" t="s">
        <v>505</v>
      </c>
      <c r="F79" s="399" t="s">
        <v>506</v>
      </c>
      <c r="G79" s="399" t="s">
        <v>469</v>
      </c>
      <c r="H79" s="541">
        <v>10</v>
      </c>
      <c r="I79" s="543">
        <v>0.7</v>
      </c>
      <c r="J79" s="676">
        <v>0.15</v>
      </c>
      <c r="K79" s="676">
        <v>0.27</v>
      </c>
      <c r="L79" s="676">
        <v>0.27</v>
      </c>
      <c r="M79" s="676">
        <v>0.27</v>
      </c>
      <c r="N79" s="676">
        <v>0.27</v>
      </c>
      <c r="O79" s="676">
        <v>0.27</v>
      </c>
      <c r="P79" s="676">
        <v>0.27</v>
      </c>
      <c r="Q79" s="676">
        <v>0.27</v>
      </c>
      <c r="R79" s="676">
        <v>0.27</v>
      </c>
      <c r="S79" s="676">
        <v>0.27</v>
      </c>
      <c r="T79" s="676">
        <v>0.27</v>
      </c>
      <c r="U79" s="676">
        <v>0.27</v>
      </c>
      <c r="V79" s="676">
        <v>0.27</v>
      </c>
      <c r="W79" s="676">
        <v>0.27</v>
      </c>
      <c r="X79" s="676">
        <v>0.27</v>
      </c>
      <c r="Y79" s="676">
        <v>0.27</v>
      </c>
      <c r="Z79" s="676">
        <v>0.27</v>
      </c>
      <c r="AA79" s="676">
        <v>0.27</v>
      </c>
      <c r="AB79" s="676">
        <v>0.27</v>
      </c>
      <c r="AC79" s="676">
        <v>0.27</v>
      </c>
      <c r="AD79" s="677">
        <v>0.27</v>
      </c>
      <c r="AE79" s="677">
        <v>0.27</v>
      </c>
    </row>
    <row r="80" spans="1:31" ht="15" customHeight="1">
      <c r="A80" s="399" t="s">
        <v>507</v>
      </c>
      <c r="B80" s="541" t="s">
        <v>434</v>
      </c>
      <c r="C80" s="399" t="s">
        <v>231</v>
      </c>
      <c r="D80" s="399" t="s">
        <v>466</v>
      </c>
      <c r="E80" s="399" t="s">
        <v>505</v>
      </c>
      <c r="F80" s="399" t="s">
        <v>508</v>
      </c>
      <c r="G80" s="399" t="s">
        <v>469</v>
      </c>
      <c r="H80" s="541">
        <v>10</v>
      </c>
      <c r="I80" s="543">
        <v>0.7</v>
      </c>
      <c r="J80" s="676">
        <v>0.15</v>
      </c>
      <c r="K80" s="676">
        <v>0.27</v>
      </c>
      <c r="L80" s="676">
        <v>0.27</v>
      </c>
      <c r="M80" s="676">
        <v>0.27</v>
      </c>
      <c r="N80" s="676">
        <v>0.27</v>
      </c>
      <c r="O80" s="676">
        <v>0.27</v>
      </c>
      <c r="P80" s="676">
        <v>0.27</v>
      </c>
      <c r="Q80" s="676">
        <v>0.27</v>
      </c>
      <c r="R80" s="676">
        <v>0.27</v>
      </c>
      <c r="S80" s="676">
        <v>0.27</v>
      </c>
      <c r="T80" s="676">
        <v>0.27</v>
      </c>
      <c r="U80" s="676">
        <v>0.27</v>
      </c>
      <c r="V80" s="676">
        <v>0.27</v>
      </c>
      <c r="W80" s="676">
        <v>0.27</v>
      </c>
      <c r="X80" s="676">
        <v>0.27</v>
      </c>
      <c r="Y80" s="676">
        <v>0.27</v>
      </c>
      <c r="Z80" s="676">
        <v>0.27</v>
      </c>
      <c r="AA80" s="676">
        <v>0.27</v>
      </c>
      <c r="AB80" s="676">
        <v>0.27</v>
      </c>
      <c r="AC80" s="676">
        <v>0.27</v>
      </c>
      <c r="AD80" s="677">
        <v>0.27</v>
      </c>
      <c r="AE80" s="677">
        <v>0.27</v>
      </c>
    </row>
    <row r="81" spans="1:31" ht="15" customHeight="1">
      <c r="A81" s="399" t="s">
        <v>509</v>
      </c>
      <c r="B81" s="541" t="s">
        <v>434</v>
      </c>
      <c r="C81" s="399" t="s">
        <v>231</v>
      </c>
      <c r="D81" s="399" t="s">
        <v>466</v>
      </c>
      <c r="E81" s="399" t="s">
        <v>505</v>
      </c>
      <c r="F81" s="399" t="s">
        <v>510</v>
      </c>
      <c r="G81" s="399" t="s">
        <v>469</v>
      </c>
      <c r="H81" s="541">
        <v>15</v>
      </c>
      <c r="I81" s="543">
        <v>0.7</v>
      </c>
      <c r="J81" s="676">
        <v>0.15</v>
      </c>
      <c r="K81" s="676">
        <v>0.27</v>
      </c>
      <c r="L81" s="676">
        <v>0.27</v>
      </c>
      <c r="M81" s="676">
        <v>0.27</v>
      </c>
      <c r="N81" s="676">
        <v>0.27</v>
      </c>
      <c r="O81" s="676">
        <v>0.27</v>
      </c>
      <c r="P81" s="676">
        <v>0.27</v>
      </c>
      <c r="Q81" s="676">
        <v>0.27</v>
      </c>
      <c r="R81" s="676">
        <v>0.27</v>
      </c>
      <c r="S81" s="676">
        <v>0.27</v>
      </c>
      <c r="T81" s="676">
        <v>0.27</v>
      </c>
      <c r="U81" s="676">
        <v>0.27</v>
      </c>
      <c r="V81" s="676">
        <v>0.27</v>
      </c>
      <c r="W81" s="676">
        <v>0.27</v>
      </c>
      <c r="X81" s="676">
        <v>0.27</v>
      </c>
      <c r="Y81" s="676">
        <v>0.27</v>
      </c>
      <c r="Z81" s="676">
        <v>0.27</v>
      </c>
      <c r="AA81" s="676">
        <v>0.27</v>
      </c>
      <c r="AB81" s="676">
        <v>0.27</v>
      </c>
      <c r="AC81" s="676">
        <v>0.27</v>
      </c>
      <c r="AD81" s="677">
        <v>0.27</v>
      </c>
      <c r="AE81" s="677">
        <v>0.27</v>
      </c>
    </row>
    <row r="82" spans="1:31" ht="15" customHeight="1">
      <c r="A82" s="399" t="s">
        <v>511</v>
      </c>
      <c r="B82" s="541" t="s">
        <v>434</v>
      </c>
      <c r="C82" s="399" t="s">
        <v>231</v>
      </c>
      <c r="D82" s="399" t="s">
        <v>466</v>
      </c>
      <c r="E82" s="399" t="s">
        <v>505</v>
      </c>
      <c r="F82" s="399" t="s">
        <v>471</v>
      </c>
      <c r="G82" s="399" t="s">
        <v>469</v>
      </c>
      <c r="H82" s="541">
        <v>15</v>
      </c>
      <c r="I82" s="543">
        <v>0.7</v>
      </c>
      <c r="J82" s="676">
        <v>0.15</v>
      </c>
      <c r="K82" s="676">
        <v>0.27</v>
      </c>
      <c r="L82" s="676">
        <v>0.27</v>
      </c>
      <c r="M82" s="676">
        <v>0.27</v>
      </c>
      <c r="N82" s="676">
        <v>0.27</v>
      </c>
      <c r="O82" s="676">
        <v>0.27</v>
      </c>
      <c r="P82" s="676">
        <v>0.27</v>
      </c>
      <c r="Q82" s="676">
        <v>0.27</v>
      </c>
      <c r="R82" s="676">
        <v>0.27</v>
      </c>
      <c r="S82" s="676">
        <v>0.27</v>
      </c>
      <c r="T82" s="676">
        <v>0.27</v>
      </c>
      <c r="U82" s="676">
        <v>0.27</v>
      </c>
      <c r="V82" s="676">
        <v>0.27</v>
      </c>
      <c r="W82" s="676">
        <v>0.27</v>
      </c>
      <c r="X82" s="676">
        <v>0.27</v>
      </c>
      <c r="Y82" s="676">
        <v>0.27</v>
      </c>
      <c r="Z82" s="676">
        <v>0.27</v>
      </c>
      <c r="AA82" s="676">
        <v>0.27</v>
      </c>
      <c r="AB82" s="676">
        <v>0.27</v>
      </c>
      <c r="AC82" s="676">
        <v>0.27</v>
      </c>
      <c r="AD82" s="677">
        <v>0.27</v>
      </c>
      <c r="AE82" s="677">
        <v>0.27</v>
      </c>
    </row>
    <row r="83" spans="1:31" ht="15" customHeight="1">
      <c r="A83" s="399" t="s">
        <v>512</v>
      </c>
      <c r="B83" s="541" t="s">
        <v>434</v>
      </c>
      <c r="C83" s="399" t="s">
        <v>231</v>
      </c>
      <c r="D83" s="399" t="s">
        <v>466</v>
      </c>
      <c r="E83" s="399" t="s">
        <v>505</v>
      </c>
      <c r="F83" s="399" t="s">
        <v>473</v>
      </c>
      <c r="G83" s="399" t="s">
        <v>469</v>
      </c>
      <c r="H83" s="541">
        <v>5</v>
      </c>
      <c r="I83" s="543">
        <v>0.7</v>
      </c>
      <c r="J83" s="676">
        <v>0.15</v>
      </c>
      <c r="K83" s="676">
        <v>0.27</v>
      </c>
      <c r="L83" s="676">
        <v>0.27</v>
      </c>
      <c r="M83" s="676">
        <v>0.27</v>
      </c>
      <c r="N83" s="676">
        <v>0.27</v>
      </c>
      <c r="O83" s="676">
        <v>0.27</v>
      </c>
      <c r="P83" s="676">
        <v>0.27</v>
      </c>
      <c r="Q83" s="676">
        <v>0.27</v>
      </c>
      <c r="R83" s="676">
        <v>0.27</v>
      </c>
      <c r="S83" s="676">
        <v>0.27</v>
      </c>
      <c r="T83" s="676">
        <v>0.27</v>
      </c>
      <c r="U83" s="676">
        <v>0.27</v>
      </c>
      <c r="V83" s="676">
        <v>0.27</v>
      </c>
      <c r="W83" s="676">
        <v>0.27</v>
      </c>
      <c r="X83" s="676">
        <v>0.27</v>
      </c>
      <c r="Y83" s="676">
        <v>0.27</v>
      </c>
      <c r="Z83" s="676">
        <v>0.27</v>
      </c>
      <c r="AA83" s="676">
        <v>0.27</v>
      </c>
      <c r="AB83" s="676">
        <v>0.27</v>
      </c>
      <c r="AC83" s="676">
        <v>0.27</v>
      </c>
      <c r="AD83" s="677">
        <v>0.27</v>
      </c>
      <c r="AE83" s="677">
        <v>0.27</v>
      </c>
    </row>
    <row r="84" spans="1:31" ht="15" customHeight="1">
      <c r="A84" s="399" t="s">
        <v>513</v>
      </c>
      <c r="B84" s="541" t="s">
        <v>434</v>
      </c>
      <c r="C84" s="399" t="s">
        <v>231</v>
      </c>
      <c r="D84" s="399" t="s">
        <v>466</v>
      </c>
      <c r="E84" s="399" t="s">
        <v>505</v>
      </c>
      <c r="F84" s="399" t="s">
        <v>475</v>
      </c>
      <c r="G84" s="399" t="s">
        <v>469</v>
      </c>
      <c r="H84" s="541">
        <v>10</v>
      </c>
      <c r="I84" s="543">
        <v>0.7</v>
      </c>
      <c r="J84" s="676">
        <v>0.15</v>
      </c>
      <c r="K84" s="676">
        <v>0.27</v>
      </c>
      <c r="L84" s="676">
        <v>0.27</v>
      </c>
      <c r="M84" s="676">
        <v>0.27</v>
      </c>
      <c r="N84" s="676">
        <v>0.27</v>
      </c>
      <c r="O84" s="676">
        <v>0.27</v>
      </c>
      <c r="P84" s="676">
        <v>0.27</v>
      </c>
      <c r="Q84" s="676">
        <v>0.27</v>
      </c>
      <c r="R84" s="676">
        <v>0.27</v>
      </c>
      <c r="S84" s="676">
        <v>0.27</v>
      </c>
      <c r="T84" s="676">
        <v>0.27</v>
      </c>
      <c r="U84" s="676">
        <v>0.27</v>
      </c>
      <c r="V84" s="676">
        <v>0.27</v>
      </c>
      <c r="W84" s="676">
        <v>0.27</v>
      </c>
      <c r="X84" s="676">
        <v>0.27</v>
      </c>
      <c r="Y84" s="676">
        <v>0.27</v>
      </c>
      <c r="Z84" s="676">
        <v>0.27</v>
      </c>
      <c r="AA84" s="676">
        <v>0.27</v>
      </c>
      <c r="AB84" s="676">
        <v>0.27</v>
      </c>
      <c r="AC84" s="676">
        <v>0.27</v>
      </c>
      <c r="AD84" s="677">
        <v>0.27</v>
      </c>
      <c r="AE84" s="677">
        <v>0.27</v>
      </c>
    </row>
    <row r="85" spans="1:31" ht="15" customHeight="1">
      <c r="A85" s="399" t="s">
        <v>514</v>
      </c>
      <c r="B85" s="541" t="s">
        <v>434</v>
      </c>
      <c r="C85" s="399" t="s">
        <v>231</v>
      </c>
      <c r="D85" s="399" t="s">
        <v>466</v>
      </c>
      <c r="E85" s="399" t="s">
        <v>505</v>
      </c>
      <c r="F85" s="399" t="s">
        <v>477</v>
      </c>
      <c r="G85" s="399" t="s">
        <v>469</v>
      </c>
      <c r="H85" s="541">
        <v>5</v>
      </c>
      <c r="I85" s="543">
        <v>0.7</v>
      </c>
      <c r="J85" s="676">
        <v>0.15</v>
      </c>
      <c r="K85" s="676">
        <v>0.27</v>
      </c>
      <c r="L85" s="676">
        <v>0.27</v>
      </c>
      <c r="M85" s="676">
        <v>0.27</v>
      </c>
      <c r="N85" s="676">
        <v>0.27</v>
      </c>
      <c r="O85" s="676">
        <v>0.27</v>
      </c>
      <c r="P85" s="676">
        <v>0.27</v>
      </c>
      <c r="Q85" s="676">
        <v>0.27</v>
      </c>
      <c r="R85" s="676">
        <v>0.27</v>
      </c>
      <c r="S85" s="676">
        <v>0.27</v>
      </c>
      <c r="T85" s="676">
        <v>0.27</v>
      </c>
      <c r="U85" s="676">
        <v>0.27</v>
      </c>
      <c r="V85" s="676">
        <v>0.27</v>
      </c>
      <c r="W85" s="676">
        <v>0.27</v>
      </c>
      <c r="X85" s="676">
        <v>0.27</v>
      </c>
      <c r="Y85" s="676">
        <v>0.27</v>
      </c>
      <c r="Z85" s="676">
        <v>0.27</v>
      </c>
      <c r="AA85" s="676">
        <v>0.27</v>
      </c>
      <c r="AB85" s="676">
        <v>0.27</v>
      </c>
      <c r="AC85" s="676">
        <v>0.27</v>
      </c>
      <c r="AD85" s="677">
        <v>0.27</v>
      </c>
      <c r="AE85" s="677">
        <v>0.27</v>
      </c>
    </row>
    <row r="86" spans="1:31" ht="15" customHeight="1">
      <c r="A86" s="399" t="s">
        <v>1554</v>
      </c>
      <c r="B86" s="541" t="s">
        <v>434</v>
      </c>
      <c r="C86" s="399" t="s">
        <v>231</v>
      </c>
      <c r="D86" s="399" t="s">
        <v>466</v>
      </c>
      <c r="E86" s="399" t="s">
        <v>505</v>
      </c>
      <c r="F86" s="399" t="s">
        <v>1553</v>
      </c>
      <c r="G86" s="399" t="s">
        <v>469</v>
      </c>
      <c r="H86" s="541">
        <v>30</v>
      </c>
      <c r="I86" s="543">
        <v>0.7</v>
      </c>
      <c r="J86" s="676">
        <v>0.15</v>
      </c>
      <c r="K86" s="676">
        <v>0.27</v>
      </c>
      <c r="L86" s="676">
        <v>0.27</v>
      </c>
      <c r="M86" s="676">
        <v>0.27</v>
      </c>
      <c r="N86" s="676">
        <v>0.27</v>
      </c>
      <c r="O86" s="676">
        <v>0.27</v>
      </c>
      <c r="P86" s="676">
        <v>0.35</v>
      </c>
      <c r="Q86" s="676">
        <v>0.35</v>
      </c>
      <c r="R86" s="676">
        <v>0.35</v>
      </c>
      <c r="S86" s="676">
        <v>0.35</v>
      </c>
      <c r="T86" s="676">
        <v>0.35</v>
      </c>
      <c r="U86" s="676">
        <v>0.35</v>
      </c>
      <c r="V86" s="676">
        <v>0.35</v>
      </c>
      <c r="W86" s="676">
        <v>0.35</v>
      </c>
      <c r="X86" s="676">
        <v>0.35</v>
      </c>
      <c r="Y86" s="676">
        <v>0.35</v>
      </c>
      <c r="Z86" s="676">
        <v>0.35</v>
      </c>
      <c r="AA86" s="676">
        <v>0.35</v>
      </c>
      <c r="AB86" s="676">
        <v>0.35</v>
      </c>
      <c r="AC86" s="676">
        <v>0.35</v>
      </c>
      <c r="AD86" s="677">
        <v>0.35</v>
      </c>
      <c r="AE86" s="677">
        <v>0.35</v>
      </c>
    </row>
    <row r="87" spans="1:31" ht="15" customHeight="1">
      <c r="A87" s="399" t="s">
        <v>1036</v>
      </c>
      <c r="B87" s="541" t="s">
        <v>997</v>
      </c>
      <c r="C87" s="399" t="s">
        <v>231</v>
      </c>
      <c r="D87" s="399" t="s">
        <v>466</v>
      </c>
      <c r="E87" s="399" t="s">
        <v>516</v>
      </c>
      <c r="F87" s="399" t="s">
        <v>517</v>
      </c>
      <c r="G87" s="399" t="s">
        <v>469</v>
      </c>
      <c r="H87" s="541">
        <v>10</v>
      </c>
      <c r="I87" s="543">
        <v>0.7</v>
      </c>
      <c r="J87" s="676">
        <v>0.15</v>
      </c>
      <c r="K87" s="676">
        <v>0.2</v>
      </c>
      <c r="L87" s="676">
        <v>0.2</v>
      </c>
      <c r="M87" s="676">
        <v>0.2</v>
      </c>
      <c r="N87" s="676">
        <v>0.25</v>
      </c>
      <c r="O87" s="676">
        <v>0.25</v>
      </c>
      <c r="P87" s="676">
        <v>0.25</v>
      </c>
      <c r="Q87" s="676">
        <v>0.25</v>
      </c>
      <c r="R87" s="676">
        <v>0.25</v>
      </c>
      <c r="S87" s="676">
        <v>0.25</v>
      </c>
      <c r="T87" s="676">
        <v>0.25</v>
      </c>
      <c r="U87" s="676">
        <v>0.25</v>
      </c>
      <c r="V87" s="676">
        <v>0.25</v>
      </c>
      <c r="W87" s="676">
        <v>0.25</v>
      </c>
      <c r="X87" s="676">
        <v>0.25</v>
      </c>
      <c r="Y87" s="676">
        <v>0.25</v>
      </c>
      <c r="Z87" s="676">
        <v>0.25</v>
      </c>
      <c r="AA87" s="676">
        <v>0.25</v>
      </c>
      <c r="AB87" s="676">
        <v>0.25</v>
      </c>
      <c r="AC87" s="676">
        <v>0.25</v>
      </c>
      <c r="AD87" s="677">
        <v>0.25</v>
      </c>
      <c r="AE87" s="677">
        <v>0.25</v>
      </c>
    </row>
    <row r="88" spans="1:31" ht="15" customHeight="1">
      <c r="A88" s="399" t="s">
        <v>1037</v>
      </c>
      <c r="B88" s="541" t="s">
        <v>997</v>
      </c>
      <c r="C88" s="399" t="s">
        <v>231</v>
      </c>
      <c r="D88" s="399" t="s">
        <v>466</v>
      </c>
      <c r="E88" s="399" t="s">
        <v>516</v>
      </c>
      <c r="F88" s="399" t="s">
        <v>519</v>
      </c>
      <c r="G88" s="399" t="s">
        <v>469</v>
      </c>
      <c r="H88" s="541">
        <v>10</v>
      </c>
      <c r="I88" s="543">
        <v>0.7</v>
      </c>
      <c r="J88" s="676">
        <v>0.15</v>
      </c>
      <c r="K88" s="676">
        <v>0.2</v>
      </c>
      <c r="L88" s="676">
        <v>0.2</v>
      </c>
      <c r="M88" s="676">
        <v>0.2</v>
      </c>
      <c r="N88" s="676">
        <v>0.25</v>
      </c>
      <c r="O88" s="676">
        <v>0.25</v>
      </c>
      <c r="P88" s="676">
        <v>0.25</v>
      </c>
      <c r="Q88" s="676">
        <v>0.25</v>
      </c>
      <c r="R88" s="676">
        <v>0.25</v>
      </c>
      <c r="S88" s="676">
        <v>0.25</v>
      </c>
      <c r="T88" s="676">
        <v>0.25</v>
      </c>
      <c r="U88" s="676">
        <v>0.25</v>
      </c>
      <c r="V88" s="676">
        <v>0.25</v>
      </c>
      <c r="W88" s="676">
        <v>0.25</v>
      </c>
      <c r="X88" s="676">
        <v>0.25</v>
      </c>
      <c r="Y88" s="676">
        <v>0.25</v>
      </c>
      <c r="Z88" s="676">
        <v>0.25</v>
      </c>
      <c r="AA88" s="676">
        <v>0.25</v>
      </c>
      <c r="AB88" s="676">
        <v>0.25</v>
      </c>
      <c r="AC88" s="676">
        <v>0.25</v>
      </c>
      <c r="AD88" s="677">
        <v>0.25</v>
      </c>
      <c r="AE88" s="677">
        <v>0.25</v>
      </c>
    </row>
    <row r="89" spans="1:31" ht="15" customHeight="1">
      <c r="A89" s="399" t="s">
        <v>515</v>
      </c>
      <c r="B89" s="541" t="s">
        <v>434</v>
      </c>
      <c r="C89" s="399" t="s">
        <v>231</v>
      </c>
      <c r="D89" s="399" t="s">
        <v>466</v>
      </c>
      <c r="E89" s="399" t="s">
        <v>516</v>
      </c>
      <c r="F89" s="399" t="s">
        <v>517</v>
      </c>
      <c r="G89" s="399" t="s">
        <v>469</v>
      </c>
      <c r="H89" s="541">
        <v>10</v>
      </c>
      <c r="I89" s="543">
        <v>0.7</v>
      </c>
      <c r="J89" s="676">
        <v>0.15</v>
      </c>
      <c r="K89" s="676">
        <v>0.27</v>
      </c>
      <c r="L89" s="676">
        <v>0.27</v>
      </c>
      <c r="M89" s="676">
        <v>0.27</v>
      </c>
      <c r="N89" s="676">
        <v>0.27</v>
      </c>
      <c r="O89" s="676">
        <v>0.27</v>
      </c>
      <c r="P89" s="676">
        <v>0.27</v>
      </c>
      <c r="Q89" s="676">
        <v>0.27</v>
      </c>
      <c r="R89" s="676">
        <v>0.27</v>
      </c>
      <c r="S89" s="676">
        <v>0.27</v>
      </c>
      <c r="T89" s="676">
        <v>0.27</v>
      </c>
      <c r="U89" s="676">
        <v>0.27</v>
      </c>
      <c r="V89" s="676">
        <v>0.27</v>
      </c>
      <c r="W89" s="676">
        <v>0.27</v>
      </c>
      <c r="X89" s="676">
        <v>0.27</v>
      </c>
      <c r="Y89" s="676">
        <v>0.27</v>
      </c>
      <c r="Z89" s="676">
        <v>0.27</v>
      </c>
      <c r="AA89" s="676">
        <v>0.27</v>
      </c>
      <c r="AB89" s="676">
        <v>0.27</v>
      </c>
      <c r="AC89" s="676">
        <v>0.27</v>
      </c>
      <c r="AD89" s="677">
        <v>0.27</v>
      </c>
      <c r="AE89" s="677">
        <v>0.27</v>
      </c>
    </row>
    <row r="90" spans="1:31" ht="15" customHeight="1">
      <c r="A90" s="399" t="s">
        <v>518</v>
      </c>
      <c r="B90" s="541" t="s">
        <v>434</v>
      </c>
      <c r="C90" s="399" t="s">
        <v>231</v>
      </c>
      <c r="D90" s="399" t="s">
        <v>466</v>
      </c>
      <c r="E90" s="399" t="s">
        <v>516</v>
      </c>
      <c r="F90" s="399" t="s">
        <v>519</v>
      </c>
      <c r="G90" s="399" t="s">
        <v>469</v>
      </c>
      <c r="H90" s="541">
        <v>10</v>
      </c>
      <c r="I90" s="543">
        <v>0.7</v>
      </c>
      <c r="J90" s="676">
        <v>0.15</v>
      </c>
      <c r="K90" s="676">
        <v>0.27</v>
      </c>
      <c r="L90" s="676">
        <v>0.27</v>
      </c>
      <c r="M90" s="676">
        <v>0.27</v>
      </c>
      <c r="N90" s="676">
        <v>0.27</v>
      </c>
      <c r="O90" s="676">
        <v>0.27</v>
      </c>
      <c r="P90" s="676">
        <v>0.27</v>
      </c>
      <c r="Q90" s="676">
        <v>0.27</v>
      </c>
      <c r="R90" s="676">
        <v>0.27</v>
      </c>
      <c r="S90" s="676">
        <v>0.27</v>
      </c>
      <c r="T90" s="676">
        <v>0.27</v>
      </c>
      <c r="U90" s="676">
        <v>0.27</v>
      </c>
      <c r="V90" s="676">
        <v>0.27</v>
      </c>
      <c r="W90" s="676">
        <v>0.27</v>
      </c>
      <c r="X90" s="676">
        <v>0.27</v>
      </c>
      <c r="Y90" s="676">
        <v>0.27</v>
      </c>
      <c r="Z90" s="676">
        <v>0.27</v>
      </c>
      <c r="AA90" s="676">
        <v>0.27</v>
      </c>
      <c r="AB90" s="676">
        <v>0.27</v>
      </c>
      <c r="AC90" s="676">
        <v>0.27</v>
      </c>
      <c r="AD90" s="677">
        <v>0.27</v>
      </c>
      <c r="AE90" s="677">
        <v>0.27</v>
      </c>
    </row>
    <row r="91" spans="1:31" ht="15" customHeight="1">
      <c r="A91" s="399" t="s">
        <v>1038</v>
      </c>
      <c r="B91" s="541" t="s">
        <v>997</v>
      </c>
      <c r="C91" s="399" t="s">
        <v>231</v>
      </c>
      <c r="D91" s="399" t="s">
        <v>466</v>
      </c>
      <c r="E91" s="399" t="s">
        <v>522</v>
      </c>
      <c r="F91" s="399" t="s">
        <v>523</v>
      </c>
      <c r="G91" s="399" t="s">
        <v>469</v>
      </c>
      <c r="H91" s="541">
        <v>10</v>
      </c>
      <c r="I91" s="543">
        <v>0.7</v>
      </c>
      <c r="J91" s="676">
        <v>0.15</v>
      </c>
      <c r="K91" s="676">
        <v>0.2</v>
      </c>
      <c r="L91" s="676">
        <v>0.2</v>
      </c>
      <c r="M91" s="676">
        <v>0.2</v>
      </c>
      <c r="N91" s="676">
        <v>0.25</v>
      </c>
      <c r="O91" s="676">
        <v>0.25</v>
      </c>
      <c r="P91" s="676">
        <v>0.25</v>
      </c>
      <c r="Q91" s="676">
        <v>0.25</v>
      </c>
      <c r="R91" s="676">
        <v>0.25</v>
      </c>
      <c r="S91" s="676">
        <v>0.25</v>
      </c>
      <c r="T91" s="676">
        <v>0.25</v>
      </c>
      <c r="U91" s="676">
        <v>0.25</v>
      </c>
      <c r="V91" s="676">
        <v>0.25</v>
      </c>
      <c r="W91" s="676">
        <v>0.25</v>
      </c>
      <c r="X91" s="676">
        <v>0.25</v>
      </c>
      <c r="Y91" s="676">
        <v>0.25</v>
      </c>
      <c r="Z91" s="676">
        <v>0.25</v>
      </c>
      <c r="AA91" s="676">
        <v>0.25</v>
      </c>
      <c r="AB91" s="676">
        <v>0.25</v>
      </c>
      <c r="AC91" s="676">
        <v>0.25</v>
      </c>
      <c r="AD91" s="677">
        <v>0.25</v>
      </c>
      <c r="AE91" s="677">
        <v>0.25</v>
      </c>
    </row>
    <row r="92" spans="1:31" ht="15" customHeight="1">
      <c r="A92" s="399" t="s">
        <v>1039</v>
      </c>
      <c r="B92" s="541" t="s">
        <v>997</v>
      </c>
      <c r="C92" s="399" t="s">
        <v>231</v>
      </c>
      <c r="D92" s="399" t="s">
        <v>466</v>
      </c>
      <c r="E92" s="399" t="s">
        <v>522</v>
      </c>
      <c r="F92" s="399" t="s">
        <v>471</v>
      </c>
      <c r="G92" s="399" t="s">
        <v>469</v>
      </c>
      <c r="H92" s="541">
        <v>15</v>
      </c>
      <c r="I92" s="543">
        <v>0.7</v>
      </c>
      <c r="J92" s="676">
        <v>0.15</v>
      </c>
      <c r="K92" s="676">
        <v>0.2</v>
      </c>
      <c r="L92" s="676">
        <v>0.2</v>
      </c>
      <c r="M92" s="676">
        <v>0.2</v>
      </c>
      <c r="N92" s="676">
        <v>0.25</v>
      </c>
      <c r="O92" s="676">
        <v>0.25</v>
      </c>
      <c r="P92" s="676">
        <v>0.25</v>
      </c>
      <c r="Q92" s="676">
        <v>0.25</v>
      </c>
      <c r="R92" s="676">
        <v>0.25</v>
      </c>
      <c r="S92" s="676">
        <v>0.25</v>
      </c>
      <c r="T92" s="676">
        <v>0.25</v>
      </c>
      <c r="U92" s="676">
        <v>0.25</v>
      </c>
      <c r="V92" s="676">
        <v>0.25</v>
      </c>
      <c r="W92" s="676">
        <v>0.25</v>
      </c>
      <c r="X92" s="676">
        <v>0.25</v>
      </c>
      <c r="Y92" s="676">
        <v>0.25</v>
      </c>
      <c r="Z92" s="676">
        <v>0.25</v>
      </c>
      <c r="AA92" s="676">
        <v>0.25</v>
      </c>
      <c r="AB92" s="676">
        <v>0.25</v>
      </c>
      <c r="AC92" s="676">
        <v>0.25</v>
      </c>
      <c r="AD92" s="677">
        <v>0.25</v>
      </c>
      <c r="AE92" s="677">
        <v>0.25</v>
      </c>
    </row>
    <row r="93" spans="1:31" ht="15" customHeight="1">
      <c r="A93" s="399" t="s">
        <v>1040</v>
      </c>
      <c r="B93" s="541" t="s">
        <v>997</v>
      </c>
      <c r="C93" s="399" t="s">
        <v>231</v>
      </c>
      <c r="D93" s="399" t="s">
        <v>466</v>
      </c>
      <c r="E93" s="399" t="s">
        <v>522</v>
      </c>
      <c r="F93" s="399" t="s">
        <v>473</v>
      </c>
      <c r="G93" s="399" t="s">
        <v>469</v>
      </c>
      <c r="H93" s="541">
        <v>5</v>
      </c>
      <c r="I93" s="543">
        <v>0.7</v>
      </c>
      <c r="J93" s="676">
        <v>0.15</v>
      </c>
      <c r="K93" s="676">
        <v>0.2</v>
      </c>
      <c r="L93" s="676">
        <v>0.2</v>
      </c>
      <c r="M93" s="676">
        <v>0.2</v>
      </c>
      <c r="N93" s="676">
        <v>0.25</v>
      </c>
      <c r="O93" s="676">
        <v>0.25</v>
      </c>
      <c r="P93" s="676">
        <v>0.25</v>
      </c>
      <c r="Q93" s="676">
        <v>0.25</v>
      </c>
      <c r="R93" s="676">
        <v>0.25</v>
      </c>
      <c r="S93" s="676">
        <v>0.25</v>
      </c>
      <c r="T93" s="676">
        <v>0.25</v>
      </c>
      <c r="U93" s="676">
        <v>0.25</v>
      </c>
      <c r="V93" s="676">
        <v>0.25</v>
      </c>
      <c r="W93" s="676">
        <v>0.25</v>
      </c>
      <c r="X93" s="676">
        <v>0.25</v>
      </c>
      <c r="Y93" s="676">
        <v>0.25</v>
      </c>
      <c r="Z93" s="676">
        <v>0.25</v>
      </c>
      <c r="AA93" s="676">
        <v>0.25</v>
      </c>
      <c r="AB93" s="676">
        <v>0.25</v>
      </c>
      <c r="AC93" s="676">
        <v>0.25</v>
      </c>
      <c r="AD93" s="677">
        <v>0.25</v>
      </c>
      <c r="AE93" s="677">
        <v>0.25</v>
      </c>
    </row>
    <row r="94" spans="1:31" ht="15" customHeight="1">
      <c r="A94" s="399" t="s">
        <v>1041</v>
      </c>
      <c r="B94" s="541" t="s">
        <v>997</v>
      </c>
      <c r="C94" s="399" t="s">
        <v>231</v>
      </c>
      <c r="D94" s="399" t="s">
        <v>466</v>
      </c>
      <c r="E94" s="399" t="s">
        <v>522</v>
      </c>
      <c r="F94" s="399" t="s">
        <v>475</v>
      </c>
      <c r="G94" s="399" t="s">
        <v>469</v>
      </c>
      <c r="H94" s="541">
        <v>10</v>
      </c>
      <c r="I94" s="543">
        <v>0.7</v>
      </c>
      <c r="J94" s="676">
        <v>0.15</v>
      </c>
      <c r="K94" s="676">
        <v>0.2</v>
      </c>
      <c r="L94" s="676">
        <v>0.2</v>
      </c>
      <c r="M94" s="676">
        <v>0.2</v>
      </c>
      <c r="N94" s="676">
        <v>0.25</v>
      </c>
      <c r="O94" s="676">
        <v>0.25</v>
      </c>
      <c r="P94" s="676">
        <v>0.25</v>
      </c>
      <c r="Q94" s="676">
        <v>0.25</v>
      </c>
      <c r="R94" s="676">
        <v>0.25</v>
      </c>
      <c r="S94" s="676">
        <v>0.25</v>
      </c>
      <c r="T94" s="676">
        <v>0.25</v>
      </c>
      <c r="U94" s="676">
        <v>0.25</v>
      </c>
      <c r="V94" s="676">
        <v>0.25</v>
      </c>
      <c r="W94" s="676">
        <v>0.25</v>
      </c>
      <c r="X94" s="676">
        <v>0.25</v>
      </c>
      <c r="Y94" s="676">
        <v>0.25</v>
      </c>
      <c r="Z94" s="676">
        <v>0.25</v>
      </c>
      <c r="AA94" s="676">
        <v>0.25</v>
      </c>
      <c r="AB94" s="676">
        <v>0.25</v>
      </c>
      <c r="AC94" s="676">
        <v>0.25</v>
      </c>
      <c r="AD94" s="677">
        <v>0.25</v>
      </c>
      <c r="AE94" s="677">
        <v>0.25</v>
      </c>
    </row>
    <row r="95" spans="1:31" ht="15" customHeight="1">
      <c r="A95" s="399" t="s">
        <v>521</v>
      </c>
      <c r="B95" s="541" t="s">
        <v>434</v>
      </c>
      <c r="C95" s="399" t="s">
        <v>231</v>
      </c>
      <c r="D95" s="399" t="s">
        <v>466</v>
      </c>
      <c r="E95" s="399" t="s">
        <v>522</v>
      </c>
      <c r="F95" s="399" t="s">
        <v>523</v>
      </c>
      <c r="G95" s="399" t="s">
        <v>469</v>
      </c>
      <c r="H95" s="541">
        <v>10</v>
      </c>
      <c r="I95" s="543">
        <v>0.7</v>
      </c>
      <c r="J95" s="676">
        <v>0.15</v>
      </c>
      <c r="K95" s="676">
        <v>0.27</v>
      </c>
      <c r="L95" s="676">
        <v>0.27</v>
      </c>
      <c r="M95" s="676">
        <v>0.27</v>
      </c>
      <c r="N95" s="676">
        <v>0.27</v>
      </c>
      <c r="O95" s="676">
        <v>0.27</v>
      </c>
      <c r="P95" s="676">
        <v>0.27</v>
      </c>
      <c r="Q95" s="676">
        <v>0.27</v>
      </c>
      <c r="R95" s="676">
        <v>0.27</v>
      </c>
      <c r="S95" s="676">
        <v>0.27</v>
      </c>
      <c r="T95" s="676">
        <v>0.27</v>
      </c>
      <c r="U95" s="676">
        <v>0.27</v>
      </c>
      <c r="V95" s="676">
        <v>0.27</v>
      </c>
      <c r="W95" s="676">
        <v>0.27</v>
      </c>
      <c r="X95" s="676">
        <v>0.27</v>
      </c>
      <c r="Y95" s="676">
        <v>0.27</v>
      </c>
      <c r="Z95" s="676">
        <v>0.27</v>
      </c>
      <c r="AA95" s="676">
        <v>0.27</v>
      </c>
      <c r="AB95" s="676">
        <v>0.27</v>
      </c>
      <c r="AC95" s="676">
        <v>0.27</v>
      </c>
      <c r="AD95" s="677">
        <v>0.27</v>
      </c>
      <c r="AE95" s="677">
        <v>0.27</v>
      </c>
    </row>
    <row r="96" spans="1:31" ht="15" customHeight="1">
      <c r="A96" s="399" t="s">
        <v>524</v>
      </c>
      <c r="B96" s="541" t="s">
        <v>434</v>
      </c>
      <c r="C96" s="399" t="s">
        <v>231</v>
      </c>
      <c r="D96" s="399" t="s">
        <v>466</v>
      </c>
      <c r="E96" s="399" t="s">
        <v>522</v>
      </c>
      <c r="F96" s="399" t="s">
        <v>471</v>
      </c>
      <c r="G96" s="399" t="s">
        <v>469</v>
      </c>
      <c r="H96" s="541">
        <v>15</v>
      </c>
      <c r="I96" s="543">
        <v>0.7</v>
      </c>
      <c r="J96" s="676">
        <v>0.15</v>
      </c>
      <c r="K96" s="676">
        <v>0.27</v>
      </c>
      <c r="L96" s="676">
        <v>0.27</v>
      </c>
      <c r="M96" s="676">
        <v>0.27</v>
      </c>
      <c r="N96" s="676">
        <v>0.27</v>
      </c>
      <c r="O96" s="676">
        <v>0.27</v>
      </c>
      <c r="P96" s="676">
        <v>0.27</v>
      </c>
      <c r="Q96" s="676">
        <v>0.27</v>
      </c>
      <c r="R96" s="676">
        <v>0.27</v>
      </c>
      <c r="S96" s="676">
        <v>0.27</v>
      </c>
      <c r="T96" s="676">
        <v>0.27</v>
      </c>
      <c r="U96" s="676">
        <v>0.27</v>
      </c>
      <c r="V96" s="676">
        <v>0.27</v>
      </c>
      <c r="W96" s="676">
        <v>0.27</v>
      </c>
      <c r="X96" s="676">
        <v>0.27</v>
      </c>
      <c r="Y96" s="676">
        <v>0.27</v>
      </c>
      <c r="Z96" s="676">
        <v>0.27</v>
      </c>
      <c r="AA96" s="676">
        <v>0.27</v>
      </c>
      <c r="AB96" s="676">
        <v>0.27</v>
      </c>
      <c r="AC96" s="676">
        <v>0.27</v>
      </c>
      <c r="AD96" s="677">
        <v>0.27</v>
      </c>
      <c r="AE96" s="677">
        <v>0.27</v>
      </c>
    </row>
    <row r="97" spans="1:31" ht="15" customHeight="1">
      <c r="A97" s="399" t="s">
        <v>525</v>
      </c>
      <c r="B97" s="541" t="s">
        <v>434</v>
      </c>
      <c r="C97" s="399" t="s">
        <v>231</v>
      </c>
      <c r="D97" s="399" t="s">
        <v>466</v>
      </c>
      <c r="E97" s="399" t="s">
        <v>522</v>
      </c>
      <c r="F97" s="399" t="s">
        <v>473</v>
      </c>
      <c r="G97" s="399" t="s">
        <v>469</v>
      </c>
      <c r="H97" s="541">
        <v>5</v>
      </c>
      <c r="I97" s="543">
        <v>0.7</v>
      </c>
      <c r="J97" s="676">
        <v>0.15</v>
      </c>
      <c r="K97" s="676">
        <v>0.27</v>
      </c>
      <c r="L97" s="676">
        <v>0.27</v>
      </c>
      <c r="M97" s="676">
        <v>0.27</v>
      </c>
      <c r="N97" s="676">
        <v>0.27</v>
      </c>
      <c r="O97" s="676">
        <v>0.27</v>
      </c>
      <c r="P97" s="676">
        <v>0.27</v>
      </c>
      <c r="Q97" s="676">
        <v>0.27</v>
      </c>
      <c r="R97" s="676">
        <v>0.27</v>
      </c>
      <c r="S97" s="676">
        <v>0.27</v>
      </c>
      <c r="T97" s="676">
        <v>0.27</v>
      </c>
      <c r="U97" s="676">
        <v>0.27</v>
      </c>
      <c r="V97" s="676">
        <v>0.27</v>
      </c>
      <c r="W97" s="676">
        <v>0.27</v>
      </c>
      <c r="X97" s="676">
        <v>0.27</v>
      </c>
      <c r="Y97" s="676">
        <v>0.27</v>
      </c>
      <c r="Z97" s="676">
        <v>0.27</v>
      </c>
      <c r="AA97" s="676">
        <v>0.27</v>
      </c>
      <c r="AB97" s="676">
        <v>0.27</v>
      </c>
      <c r="AC97" s="676">
        <v>0.27</v>
      </c>
      <c r="AD97" s="677">
        <v>0.27</v>
      </c>
      <c r="AE97" s="677">
        <v>0.27</v>
      </c>
    </row>
    <row r="98" spans="1:31" ht="15" customHeight="1">
      <c r="A98" s="399" t="s">
        <v>526</v>
      </c>
      <c r="B98" s="541" t="s">
        <v>434</v>
      </c>
      <c r="C98" s="399" t="s">
        <v>231</v>
      </c>
      <c r="D98" s="399" t="s">
        <v>466</v>
      </c>
      <c r="E98" s="399" t="s">
        <v>522</v>
      </c>
      <c r="F98" s="399" t="s">
        <v>475</v>
      </c>
      <c r="G98" s="399" t="s">
        <v>469</v>
      </c>
      <c r="H98" s="541">
        <v>10</v>
      </c>
      <c r="I98" s="543">
        <v>0.7</v>
      </c>
      <c r="J98" s="676">
        <v>0.15</v>
      </c>
      <c r="K98" s="676">
        <v>0.27</v>
      </c>
      <c r="L98" s="676">
        <v>0.27</v>
      </c>
      <c r="M98" s="676">
        <v>0.27</v>
      </c>
      <c r="N98" s="676">
        <v>0.27</v>
      </c>
      <c r="O98" s="676">
        <v>0.27</v>
      </c>
      <c r="P98" s="676">
        <v>0.27</v>
      </c>
      <c r="Q98" s="676">
        <v>0.27</v>
      </c>
      <c r="R98" s="676">
        <v>0.27</v>
      </c>
      <c r="S98" s="676">
        <v>0.27</v>
      </c>
      <c r="T98" s="676">
        <v>0.27</v>
      </c>
      <c r="U98" s="676">
        <v>0.27</v>
      </c>
      <c r="V98" s="676">
        <v>0.27</v>
      </c>
      <c r="W98" s="676">
        <v>0.27</v>
      </c>
      <c r="X98" s="676">
        <v>0.27</v>
      </c>
      <c r="Y98" s="676">
        <v>0.27</v>
      </c>
      <c r="Z98" s="676">
        <v>0.27</v>
      </c>
      <c r="AA98" s="676">
        <v>0.27</v>
      </c>
      <c r="AB98" s="676">
        <v>0.27</v>
      </c>
      <c r="AC98" s="676">
        <v>0.27</v>
      </c>
      <c r="AD98" s="677">
        <v>0.27</v>
      </c>
      <c r="AE98" s="677">
        <v>0.27</v>
      </c>
    </row>
    <row r="99" spans="1:31" ht="15" customHeight="1">
      <c r="A99" s="399" t="s">
        <v>1042</v>
      </c>
      <c r="B99" s="541" t="s">
        <v>997</v>
      </c>
      <c r="C99" s="399" t="s">
        <v>231</v>
      </c>
      <c r="D99" s="399" t="s">
        <v>528</v>
      </c>
      <c r="E99" s="399" t="s">
        <v>529</v>
      </c>
      <c r="F99" s="399" t="s">
        <v>529</v>
      </c>
      <c r="G99" s="399" t="s">
        <v>530</v>
      </c>
      <c r="H99" s="541">
        <v>12</v>
      </c>
      <c r="I99" s="543">
        <v>0.7</v>
      </c>
      <c r="J99" s="676">
        <v>0.15</v>
      </c>
      <c r="K99" s="676">
        <v>0.2</v>
      </c>
      <c r="L99" s="676">
        <v>0.2</v>
      </c>
      <c r="M99" s="676">
        <v>0.2</v>
      </c>
      <c r="N99" s="676">
        <v>0.25</v>
      </c>
      <c r="O99" s="676">
        <v>0.25</v>
      </c>
      <c r="P99" s="676">
        <v>0.25</v>
      </c>
      <c r="Q99" s="676">
        <v>0.18</v>
      </c>
      <c r="R99" s="676">
        <v>0.18</v>
      </c>
      <c r="S99" s="676">
        <v>0.18</v>
      </c>
      <c r="T99" s="676">
        <v>0.18</v>
      </c>
      <c r="U99" s="676">
        <v>0.18</v>
      </c>
      <c r="V99" s="676">
        <v>0.18</v>
      </c>
      <c r="W99" s="676">
        <v>0.18</v>
      </c>
      <c r="X99" s="676">
        <v>0.18</v>
      </c>
      <c r="Y99" s="676">
        <v>0.18</v>
      </c>
      <c r="Z99" s="676">
        <v>0.18</v>
      </c>
      <c r="AA99" s="676" t="s">
        <v>240</v>
      </c>
      <c r="AB99" s="676" t="s">
        <v>240</v>
      </c>
      <c r="AC99" s="676" t="s">
        <v>240</v>
      </c>
      <c r="AD99" s="677" t="s">
        <v>240</v>
      </c>
      <c r="AE99" s="677" t="s">
        <v>240</v>
      </c>
    </row>
    <row r="100" spans="1:31" ht="15" customHeight="1">
      <c r="A100" s="399" t="s">
        <v>527</v>
      </c>
      <c r="B100" s="541" t="s">
        <v>434</v>
      </c>
      <c r="C100" s="399" t="s">
        <v>231</v>
      </c>
      <c r="D100" s="399" t="s">
        <v>528</v>
      </c>
      <c r="E100" s="399" t="s">
        <v>529</v>
      </c>
      <c r="F100" s="399" t="s">
        <v>529</v>
      </c>
      <c r="G100" s="399" t="s">
        <v>53</v>
      </c>
      <c r="H100" s="541">
        <v>12</v>
      </c>
      <c r="I100" s="543">
        <v>0.7</v>
      </c>
      <c r="J100" s="676">
        <v>0.15</v>
      </c>
      <c r="K100" s="676">
        <v>0.27</v>
      </c>
      <c r="L100" s="676">
        <v>0.27</v>
      </c>
      <c r="M100" s="676">
        <v>0.27</v>
      </c>
      <c r="N100" s="676">
        <v>0.27</v>
      </c>
      <c r="O100" s="676">
        <v>0.27</v>
      </c>
      <c r="P100" s="676">
        <v>0.27</v>
      </c>
      <c r="Q100" s="676">
        <v>0.18</v>
      </c>
      <c r="R100" s="676">
        <v>0.18</v>
      </c>
      <c r="S100" s="676">
        <v>0.18</v>
      </c>
      <c r="T100" s="676">
        <v>0.18</v>
      </c>
      <c r="U100" s="676">
        <v>0.18</v>
      </c>
      <c r="V100" s="676">
        <v>0.18</v>
      </c>
      <c r="W100" s="676">
        <v>0.18</v>
      </c>
      <c r="X100" s="676">
        <v>0.18</v>
      </c>
      <c r="Y100" s="676">
        <v>0.18</v>
      </c>
      <c r="Z100" s="676">
        <v>0.18</v>
      </c>
      <c r="AA100" s="676" t="s">
        <v>240</v>
      </c>
      <c r="AB100" s="676" t="s">
        <v>240</v>
      </c>
      <c r="AC100" s="676" t="s">
        <v>240</v>
      </c>
      <c r="AD100" s="677" t="s">
        <v>240</v>
      </c>
      <c r="AE100" s="677" t="s">
        <v>240</v>
      </c>
    </row>
    <row r="101" spans="1:31" ht="15" customHeight="1">
      <c r="A101" s="399" t="s">
        <v>1043</v>
      </c>
      <c r="B101" s="541" t="s">
        <v>997</v>
      </c>
      <c r="C101" s="399" t="s">
        <v>231</v>
      </c>
      <c r="D101" s="399" t="s">
        <v>528</v>
      </c>
      <c r="E101" s="399" t="s">
        <v>531</v>
      </c>
      <c r="F101" s="399" t="s">
        <v>533</v>
      </c>
      <c r="G101" s="399" t="s">
        <v>530</v>
      </c>
      <c r="H101" s="541">
        <v>12</v>
      </c>
      <c r="I101" s="543">
        <v>0.7</v>
      </c>
      <c r="J101" s="676">
        <v>0.15</v>
      </c>
      <c r="K101" s="676">
        <v>0.2</v>
      </c>
      <c r="L101" s="676">
        <v>0.2</v>
      </c>
      <c r="M101" s="676">
        <v>0.2</v>
      </c>
      <c r="N101" s="676">
        <v>0.25</v>
      </c>
      <c r="O101" s="676">
        <v>0.25</v>
      </c>
      <c r="P101" s="676">
        <v>0.25</v>
      </c>
      <c r="Q101" s="676">
        <v>0.18</v>
      </c>
      <c r="R101" s="676">
        <v>0.18</v>
      </c>
      <c r="S101" s="676">
        <v>0.18</v>
      </c>
      <c r="T101" s="676">
        <v>0.18</v>
      </c>
      <c r="U101" s="676">
        <v>0.18</v>
      </c>
      <c r="V101" s="676">
        <v>0.18</v>
      </c>
      <c r="W101" s="676">
        <v>0.18</v>
      </c>
      <c r="X101" s="676">
        <v>0.18</v>
      </c>
      <c r="Y101" s="676">
        <v>0.18</v>
      </c>
      <c r="Z101" s="676">
        <v>0.18</v>
      </c>
      <c r="AA101" s="676">
        <v>0.18</v>
      </c>
      <c r="AB101" s="676">
        <v>0.18</v>
      </c>
      <c r="AC101" s="676">
        <v>0.13</v>
      </c>
      <c r="AD101" s="677">
        <v>0.13</v>
      </c>
      <c r="AE101" s="677">
        <v>0.13</v>
      </c>
    </row>
    <row r="102" spans="1:31" ht="15" customHeight="1">
      <c r="A102" s="399" t="s">
        <v>1676</v>
      </c>
      <c r="B102" s="541" t="s">
        <v>997</v>
      </c>
      <c r="C102" s="399" t="s">
        <v>231</v>
      </c>
      <c r="D102" s="399" t="s">
        <v>528</v>
      </c>
      <c r="E102" s="399" t="s">
        <v>531</v>
      </c>
      <c r="F102" s="399" t="s">
        <v>1710</v>
      </c>
      <c r="G102" s="399" t="s">
        <v>530</v>
      </c>
      <c r="H102" s="541">
        <v>12</v>
      </c>
      <c r="I102" s="543">
        <v>0.7</v>
      </c>
      <c r="J102" s="676">
        <v>0.2</v>
      </c>
      <c r="K102" s="676">
        <v>0.27</v>
      </c>
      <c r="L102" s="676">
        <v>0.27</v>
      </c>
      <c r="M102" s="676">
        <v>0.27</v>
      </c>
      <c r="N102" s="676">
        <v>0.27</v>
      </c>
      <c r="O102" s="676">
        <v>0.27</v>
      </c>
      <c r="P102" s="676">
        <v>0.27</v>
      </c>
      <c r="Q102" s="676">
        <v>0.18</v>
      </c>
      <c r="R102" s="676">
        <v>0.18</v>
      </c>
      <c r="S102" s="676">
        <v>0.18</v>
      </c>
      <c r="T102" s="676">
        <v>0.18</v>
      </c>
      <c r="U102" s="676">
        <v>0.18</v>
      </c>
      <c r="V102" s="676">
        <v>0.18</v>
      </c>
      <c r="W102" s="676">
        <v>0.18</v>
      </c>
      <c r="X102" s="676">
        <v>0.18</v>
      </c>
      <c r="Y102" s="676">
        <v>0.18</v>
      </c>
      <c r="Z102" s="676">
        <v>0.18</v>
      </c>
      <c r="AA102" s="676" t="s">
        <v>240</v>
      </c>
      <c r="AB102" s="676" t="s">
        <v>240</v>
      </c>
      <c r="AC102" s="676" t="s">
        <v>240</v>
      </c>
      <c r="AD102" s="677" t="s">
        <v>240</v>
      </c>
      <c r="AE102" s="677" t="s">
        <v>240</v>
      </c>
    </row>
    <row r="103" spans="1:31" ht="15" customHeight="1">
      <c r="A103" s="399" t="s">
        <v>1677</v>
      </c>
      <c r="B103" s="541" t="s">
        <v>997</v>
      </c>
      <c r="C103" s="399" t="s">
        <v>231</v>
      </c>
      <c r="D103" s="399" t="s">
        <v>528</v>
      </c>
      <c r="E103" s="399" t="s">
        <v>531</v>
      </c>
      <c r="F103" s="399" t="s">
        <v>1708</v>
      </c>
      <c r="G103" s="399" t="s">
        <v>530</v>
      </c>
      <c r="H103" s="541">
        <v>12</v>
      </c>
      <c r="I103" s="543">
        <v>0.7</v>
      </c>
      <c r="J103" s="676">
        <v>0.2</v>
      </c>
      <c r="K103" s="676">
        <v>0.27</v>
      </c>
      <c r="L103" s="676">
        <v>0.27</v>
      </c>
      <c r="M103" s="676">
        <v>0.27</v>
      </c>
      <c r="N103" s="676">
        <v>0.27</v>
      </c>
      <c r="O103" s="676">
        <v>0.27</v>
      </c>
      <c r="P103" s="676">
        <v>0.27</v>
      </c>
      <c r="Q103" s="676">
        <v>0.18</v>
      </c>
      <c r="R103" s="676">
        <v>0.18</v>
      </c>
      <c r="S103" s="676">
        <v>0.18</v>
      </c>
      <c r="T103" s="676">
        <v>0.18</v>
      </c>
      <c r="U103" s="676">
        <v>0.18</v>
      </c>
      <c r="V103" s="676">
        <v>0.18</v>
      </c>
      <c r="W103" s="676">
        <v>0.18</v>
      </c>
      <c r="X103" s="676">
        <v>0.18</v>
      </c>
      <c r="Y103" s="676">
        <v>0.18</v>
      </c>
      <c r="Z103" s="676">
        <v>0.18</v>
      </c>
      <c r="AA103" s="676" t="s">
        <v>240</v>
      </c>
      <c r="AB103" s="676" t="s">
        <v>240</v>
      </c>
      <c r="AC103" s="676" t="s">
        <v>240</v>
      </c>
      <c r="AD103" s="677" t="s">
        <v>240</v>
      </c>
      <c r="AE103" s="677" t="s">
        <v>240</v>
      </c>
    </row>
    <row r="104" spans="1:31" ht="15" customHeight="1">
      <c r="A104" s="399" t="s">
        <v>1678</v>
      </c>
      <c r="B104" s="541" t="s">
        <v>997</v>
      </c>
      <c r="C104" s="399" t="s">
        <v>231</v>
      </c>
      <c r="D104" s="399" t="s">
        <v>528</v>
      </c>
      <c r="E104" s="399" t="s">
        <v>531</v>
      </c>
      <c r="F104" s="399" t="s">
        <v>1664</v>
      </c>
      <c r="G104" s="399" t="s">
        <v>530</v>
      </c>
      <c r="H104" s="541">
        <v>12</v>
      </c>
      <c r="I104" s="543">
        <v>0.7</v>
      </c>
      <c r="J104" s="676">
        <v>0.2</v>
      </c>
      <c r="K104" s="676">
        <v>0.27</v>
      </c>
      <c r="L104" s="676">
        <v>0.27</v>
      </c>
      <c r="M104" s="676">
        <v>0.27</v>
      </c>
      <c r="N104" s="676">
        <v>0.27</v>
      </c>
      <c r="O104" s="676">
        <v>0.27</v>
      </c>
      <c r="P104" s="676">
        <v>0.27</v>
      </c>
      <c r="Q104" s="676">
        <v>0.18</v>
      </c>
      <c r="R104" s="676">
        <v>0.18</v>
      </c>
      <c r="S104" s="676">
        <v>0.18</v>
      </c>
      <c r="T104" s="676">
        <v>0.18</v>
      </c>
      <c r="U104" s="676">
        <v>0.18</v>
      </c>
      <c r="V104" s="676">
        <v>0.18</v>
      </c>
      <c r="W104" s="676">
        <v>0.18</v>
      </c>
      <c r="X104" s="676">
        <v>0.18</v>
      </c>
      <c r="Y104" s="676">
        <v>0.18</v>
      </c>
      <c r="Z104" s="676">
        <v>0.18</v>
      </c>
      <c r="AA104" s="676" t="s">
        <v>240</v>
      </c>
      <c r="AB104" s="676" t="s">
        <v>240</v>
      </c>
      <c r="AC104" s="676" t="s">
        <v>240</v>
      </c>
      <c r="AD104" s="677" t="s">
        <v>240</v>
      </c>
      <c r="AE104" s="677" t="s">
        <v>240</v>
      </c>
    </row>
    <row r="105" spans="1:31" ht="15" customHeight="1">
      <c r="A105" s="399" t="s">
        <v>1679</v>
      </c>
      <c r="B105" s="541" t="s">
        <v>997</v>
      </c>
      <c r="C105" s="399" t="s">
        <v>231</v>
      </c>
      <c r="D105" s="399" t="s">
        <v>528</v>
      </c>
      <c r="E105" s="399" t="s">
        <v>531</v>
      </c>
      <c r="F105" s="399" t="s">
        <v>1665</v>
      </c>
      <c r="G105" s="399" t="s">
        <v>530</v>
      </c>
      <c r="H105" s="541">
        <v>12</v>
      </c>
      <c r="I105" s="543">
        <v>0.7</v>
      </c>
      <c r="J105" s="676">
        <v>0.2</v>
      </c>
      <c r="K105" s="676">
        <v>0.27</v>
      </c>
      <c r="L105" s="676">
        <v>0.27</v>
      </c>
      <c r="M105" s="676">
        <v>0.27</v>
      </c>
      <c r="N105" s="676">
        <v>0.27</v>
      </c>
      <c r="O105" s="676">
        <v>0.27</v>
      </c>
      <c r="P105" s="676">
        <v>0.27</v>
      </c>
      <c r="Q105" s="676">
        <v>0.18</v>
      </c>
      <c r="R105" s="676">
        <v>0.18</v>
      </c>
      <c r="S105" s="676">
        <v>0.18</v>
      </c>
      <c r="T105" s="676">
        <v>0.18</v>
      </c>
      <c r="U105" s="676">
        <v>0.18</v>
      </c>
      <c r="V105" s="676">
        <v>0.18</v>
      </c>
      <c r="W105" s="676">
        <v>0.18</v>
      </c>
      <c r="X105" s="676">
        <v>0.18</v>
      </c>
      <c r="Y105" s="676">
        <v>0.18</v>
      </c>
      <c r="Z105" s="676">
        <v>0.18</v>
      </c>
      <c r="AA105" s="676" t="s">
        <v>240</v>
      </c>
      <c r="AB105" s="676" t="s">
        <v>240</v>
      </c>
      <c r="AC105" s="676" t="s">
        <v>240</v>
      </c>
      <c r="AD105" s="677" t="s">
        <v>240</v>
      </c>
      <c r="AE105" s="677" t="s">
        <v>240</v>
      </c>
    </row>
    <row r="106" spans="1:31" ht="15" customHeight="1">
      <c r="A106" s="399" t="s">
        <v>1680</v>
      </c>
      <c r="B106" s="541" t="s">
        <v>997</v>
      </c>
      <c r="C106" s="399" t="s">
        <v>231</v>
      </c>
      <c r="D106" s="399" t="s">
        <v>528</v>
      </c>
      <c r="E106" s="399" t="s">
        <v>531</v>
      </c>
      <c r="F106" s="399" t="s">
        <v>1666</v>
      </c>
      <c r="G106" s="399" t="s">
        <v>530</v>
      </c>
      <c r="H106" s="541">
        <v>12</v>
      </c>
      <c r="I106" s="543">
        <v>0.7</v>
      </c>
      <c r="J106" s="676">
        <v>0.2</v>
      </c>
      <c r="K106" s="676">
        <v>0.27</v>
      </c>
      <c r="L106" s="676">
        <v>0.27</v>
      </c>
      <c r="M106" s="676">
        <v>0.27</v>
      </c>
      <c r="N106" s="676">
        <v>0.27</v>
      </c>
      <c r="O106" s="676">
        <v>0.27</v>
      </c>
      <c r="P106" s="676">
        <v>0.27</v>
      </c>
      <c r="Q106" s="676">
        <v>0.18</v>
      </c>
      <c r="R106" s="676">
        <v>0.18</v>
      </c>
      <c r="S106" s="676">
        <v>0.18</v>
      </c>
      <c r="T106" s="676">
        <v>0.18</v>
      </c>
      <c r="U106" s="676">
        <v>0.18</v>
      </c>
      <c r="V106" s="676">
        <v>0.18</v>
      </c>
      <c r="W106" s="676">
        <v>0.18</v>
      </c>
      <c r="X106" s="676">
        <v>0.18</v>
      </c>
      <c r="Y106" s="676">
        <v>0.18</v>
      </c>
      <c r="Z106" s="676">
        <v>0.18</v>
      </c>
      <c r="AA106" s="676" t="s">
        <v>240</v>
      </c>
      <c r="AB106" s="676" t="s">
        <v>240</v>
      </c>
      <c r="AC106" s="676" t="s">
        <v>240</v>
      </c>
      <c r="AD106" s="677" t="s">
        <v>240</v>
      </c>
      <c r="AE106" s="677" t="s">
        <v>240</v>
      </c>
    </row>
    <row r="107" spans="1:31" ht="15" customHeight="1">
      <c r="A107" s="399" t="s">
        <v>1681</v>
      </c>
      <c r="B107" s="541" t="s">
        <v>997</v>
      </c>
      <c r="C107" s="399" t="s">
        <v>231</v>
      </c>
      <c r="D107" s="399" t="s">
        <v>528</v>
      </c>
      <c r="E107" s="399" t="s">
        <v>531</v>
      </c>
      <c r="F107" s="399" t="s">
        <v>1860</v>
      </c>
      <c r="G107" s="399" t="s">
        <v>530</v>
      </c>
      <c r="H107" s="541">
        <v>12</v>
      </c>
      <c r="I107" s="543">
        <v>0.7</v>
      </c>
      <c r="J107" s="676">
        <v>0.2</v>
      </c>
      <c r="K107" s="676">
        <v>0.27</v>
      </c>
      <c r="L107" s="676">
        <v>0.27</v>
      </c>
      <c r="M107" s="676">
        <v>0.27</v>
      </c>
      <c r="N107" s="676">
        <v>0.27</v>
      </c>
      <c r="O107" s="676">
        <v>0.27</v>
      </c>
      <c r="P107" s="676">
        <v>0.27</v>
      </c>
      <c r="Q107" s="676">
        <v>0.18</v>
      </c>
      <c r="R107" s="676">
        <v>0.18</v>
      </c>
      <c r="S107" s="676">
        <v>0.18</v>
      </c>
      <c r="T107" s="676">
        <v>0.18</v>
      </c>
      <c r="U107" s="676">
        <v>0.18</v>
      </c>
      <c r="V107" s="676">
        <v>0.18</v>
      </c>
      <c r="W107" s="676">
        <v>0.18</v>
      </c>
      <c r="X107" s="676">
        <v>0.18</v>
      </c>
      <c r="Y107" s="676">
        <v>0.18</v>
      </c>
      <c r="Z107" s="676">
        <v>0.18</v>
      </c>
      <c r="AA107" s="676">
        <v>0.18</v>
      </c>
      <c r="AB107" s="676">
        <v>0.18</v>
      </c>
      <c r="AC107" s="676">
        <v>0.13</v>
      </c>
      <c r="AD107" s="677">
        <v>0.13</v>
      </c>
      <c r="AE107" s="677">
        <v>0.13</v>
      </c>
    </row>
    <row r="108" spans="1:31" ht="15" customHeight="1">
      <c r="A108" s="399" t="s">
        <v>1682</v>
      </c>
      <c r="B108" s="541" t="s">
        <v>997</v>
      </c>
      <c r="C108" s="399" t="s">
        <v>231</v>
      </c>
      <c r="D108" s="399" t="s">
        <v>528</v>
      </c>
      <c r="E108" s="399" t="s">
        <v>531</v>
      </c>
      <c r="F108" s="399" t="s">
        <v>1861</v>
      </c>
      <c r="G108" s="399" t="s">
        <v>530</v>
      </c>
      <c r="H108" s="541">
        <v>12</v>
      </c>
      <c r="I108" s="543">
        <v>0.7</v>
      </c>
      <c r="J108" s="676">
        <v>0.2</v>
      </c>
      <c r="K108" s="676">
        <v>0.27</v>
      </c>
      <c r="L108" s="676">
        <v>0.27</v>
      </c>
      <c r="M108" s="676">
        <v>0.27</v>
      </c>
      <c r="N108" s="676">
        <v>0.27</v>
      </c>
      <c r="O108" s="676">
        <v>0.27</v>
      </c>
      <c r="P108" s="676">
        <v>0.27</v>
      </c>
      <c r="Q108" s="676">
        <v>0.18</v>
      </c>
      <c r="R108" s="676">
        <v>0.18</v>
      </c>
      <c r="S108" s="676">
        <v>0.18</v>
      </c>
      <c r="T108" s="676">
        <v>0.18</v>
      </c>
      <c r="U108" s="676">
        <v>0.18</v>
      </c>
      <c r="V108" s="676">
        <v>0.18</v>
      </c>
      <c r="W108" s="676">
        <v>0.18</v>
      </c>
      <c r="X108" s="676">
        <v>0.18</v>
      </c>
      <c r="Y108" s="676">
        <v>0.18</v>
      </c>
      <c r="Z108" s="676">
        <v>0.18</v>
      </c>
      <c r="AA108" s="676">
        <v>0.18</v>
      </c>
      <c r="AB108" s="676">
        <v>0.18</v>
      </c>
      <c r="AC108" s="676">
        <v>0.13</v>
      </c>
      <c r="AD108" s="677">
        <v>0.13</v>
      </c>
      <c r="AE108" s="677">
        <v>0.13</v>
      </c>
    </row>
    <row r="109" spans="1:31" ht="15" customHeight="1">
      <c r="A109" s="399" t="s">
        <v>1683</v>
      </c>
      <c r="B109" s="541" t="s">
        <v>997</v>
      </c>
      <c r="C109" s="399" t="s">
        <v>231</v>
      </c>
      <c r="D109" s="399" t="s">
        <v>528</v>
      </c>
      <c r="E109" s="399" t="s">
        <v>531</v>
      </c>
      <c r="F109" s="399" t="s">
        <v>1862</v>
      </c>
      <c r="G109" s="399" t="s">
        <v>530</v>
      </c>
      <c r="H109" s="541">
        <v>12</v>
      </c>
      <c r="I109" s="543">
        <v>0.7</v>
      </c>
      <c r="J109" s="676">
        <v>0.2</v>
      </c>
      <c r="K109" s="676">
        <v>0.27</v>
      </c>
      <c r="L109" s="676">
        <v>0.27</v>
      </c>
      <c r="M109" s="676">
        <v>0.27</v>
      </c>
      <c r="N109" s="676">
        <v>0.27</v>
      </c>
      <c r="O109" s="676">
        <v>0.27</v>
      </c>
      <c r="P109" s="676">
        <v>0.27</v>
      </c>
      <c r="Q109" s="676">
        <v>0.18</v>
      </c>
      <c r="R109" s="676">
        <v>0.18</v>
      </c>
      <c r="S109" s="676">
        <v>0.18</v>
      </c>
      <c r="T109" s="676">
        <v>0.18</v>
      </c>
      <c r="U109" s="676">
        <v>0.18</v>
      </c>
      <c r="V109" s="676">
        <v>0.18</v>
      </c>
      <c r="W109" s="676">
        <v>0.18</v>
      </c>
      <c r="X109" s="676">
        <v>0.18</v>
      </c>
      <c r="Y109" s="676">
        <v>0.18</v>
      </c>
      <c r="Z109" s="676">
        <v>0.18</v>
      </c>
      <c r="AA109" s="676">
        <v>0.18</v>
      </c>
      <c r="AB109" s="676">
        <v>0.18</v>
      </c>
      <c r="AC109" s="676">
        <v>0.13</v>
      </c>
      <c r="AD109" s="677">
        <v>0.13</v>
      </c>
      <c r="AE109" s="677">
        <v>0.13</v>
      </c>
    </row>
    <row r="110" spans="1:31" ht="15" customHeight="1">
      <c r="A110" s="399" t="s">
        <v>1684</v>
      </c>
      <c r="B110" s="541" t="s">
        <v>997</v>
      </c>
      <c r="C110" s="399" t="s">
        <v>231</v>
      </c>
      <c r="D110" s="399" t="s">
        <v>528</v>
      </c>
      <c r="E110" s="399" t="s">
        <v>531</v>
      </c>
      <c r="F110" s="399" t="s">
        <v>1667</v>
      </c>
      <c r="G110" s="399" t="s">
        <v>530</v>
      </c>
      <c r="H110" s="541">
        <v>12</v>
      </c>
      <c r="I110" s="543">
        <v>0.7</v>
      </c>
      <c r="J110" s="676">
        <v>0.2</v>
      </c>
      <c r="K110" s="676">
        <v>0.27</v>
      </c>
      <c r="L110" s="676">
        <v>0.27</v>
      </c>
      <c r="M110" s="676">
        <v>0.27</v>
      </c>
      <c r="N110" s="676">
        <v>0.27</v>
      </c>
      <c r="O110" s="676">
        <v>0.27</v>
      </c>
      <c r="P110" s="676">
        <v>0.27</v>
      </c>
      <c r="Q110" s="676">
        <v>0.18</v>
      </c>
      <c r="R110" s="676">
        <v>0.18</v>
      </c>
      <c r="S110" s="676">
        <v>0.18</v>
      </c>
      <c r="T110" s="676">
        <v>0.18</v>
      </c>
      <c r="U110" s="676">
        <v>0.18</v>
      </c>
      <c r="V110" s="676">
        <v>0.18</v>
      </c>
      <c r="W110" s="676">
        <v>0.18</v>
      </c>
      <c r="X110" s="676">
        <v>0.18</v>
      </c>
      <c r="Y110" s="676">
        <v>0.18</v>
      </c>
      <c r="Z110" s="676">
        <v>0.18</v>
      </c>
      <c r="AA110" s="676">
        <v>0.18</v>
      </c>
      <c r="AB110" s="676">
        <v>0.18</v>
      </c>
      <c r="AC110" s="676">
        <v>0.13</v>
      </c>
      <c r="AD110" s="677">
        <v>0.13</v>
      </c>
      <c r="AE110" s="677">
        <v>0.13</v>
      </c>
    </row>
    <row r="111" spans="1:31" ht="15" customHeight="1">
      <c r="A111" s="399" t="s">
        <v>1685</v>
      </c>
      <c r="B111" s="541" t="s">
        <v>997</v>
      </c>
      <c r="C111" s="399" t="s">
        <v>231</v>
      </c>
      <c r="D111" s="399" t="s">
        <v>528</v>
      </c>
      <c r="E111" s="399" t="s">
        <v>531</v>
      </c>
      <c r="F111" s="399" t="s">
        <v>1668</v>
      </c>
      <c r="G111" s="399" t="s">
        <v>530</v>
      </c>
      <c r="H111" s="541">
        <v>12</v>
      </c>
      <c r="I111" s="543">
        <v>0.7</v>
      </c>
      <c r="J111" s="676">
        <v>0.2</v>
      </c>
      <c r="K111" s="676">
        <v>0.27</v>
      </c>
      <c r="L111" s="676">
        <v>0.27</v>
      </c>
      <c r="M111" s="676">
        <v>0.27</v>
      </c>
      <c r="N111" s="676">
        <v>0.27</v>
      </c>
      <c r="O111" s="676">
        <v>0.27</v>
      </c>
      <c r="P111" s="676">
        <v>0.27</v>
      </c>
      <c r="Q111" s="676">
        <v>0.18</v>
      </c>
      <c r="R111" s="676">
        <v>0.18</v>
      </c>
      <c r="S111" s="676">
        <v>0.18</v>
      </c>
      <c r="T111" s="676">
        <v>0.18</v>
      </c>
      <c r="U111" s="676">
        <v>0.18</v>
      </c>
      <c r="V111" s="676">
        <v>0.18</v>
      </c>
      <c r="W111" s="676">
        <v>0.18</v>
      </c>
      <c r="X111" s="676">
        <v>0.18</v>
      </c>
      <c r="Y111" s="676">
        <v>0.18</v>
      </c>
      <c r="Z111" s="676">
        <v>0.18</v>
      </c>
      <c r="AA111" s="676" t="s">
        <v>240</v>
      </c>
      <c r="AB111" s="676" t="s">
        <v>240</v>
      </c>
      <c r="AC111" s="676" t="s">
        <v>240</v>
      </c>
      <c r="AD111" s="677" t="s">
        <v>240</v>
      </c>
      <c r="AE111" s="677" t="s">
        <v>240</v>
      </c>
    </row>
    <row r="112" spans="1:31" ht="15" customHeight="1">
      <c r="A112" s="399" t="s">
        <v>1686</v>
      </c>
      <c r="B112" s="541" t="s">
        <v>997</v>
      </c>
      <c r="C112" s="399" t="s">
        <v>231</v>
      </c>
      <c r="D112" s="399" t="s">
        <v>528</v>
      </c>
      <c r="E112" s="399" t="s">
        <v>531</v>
      </c>
      <c r="F112" s="399" t="s">
        <v>1859</v>
      </c>
      <c r="G112" s="399" t="s">
        <v>530</v>
      </c>
      <c r="H112" s="541">
        <v>12</v>
      </c>
      <c r="I112" s="543">
        <v>0.7</v>
      </c>
      <c r="J112" s="676">
        <v>0.2</v>
      </c>
      <c r="K112" s="676">
        <v>0.27</v>
      </c>
      <c r="L112" s="676">
        <v>0.27</v>
      </c>
      <c r="M112" s="676">
        <v>0.27</v>
      </c>
      <c r="N112" s="676">
        <v>0.27</v>
      </c>
      <c r="O112" s="676">
        <v>0.27</v>
      </c>
      <c r="P112" s="676">
        <v>0.27</v>
      </c>
      <c r="Q112" s="676">
        <v>0.18</v>
      </c>
      <c r="R112" s="676">
        <v>0.18</v>
      </c>
      <c r="S112" s="676">
        <v>0.18</v>
      </c>
      <c r="T112" s="676">
        <v>0.18</v>
      </c>
      <c r="U112" s="676">
        <v>0.18</v>
      </c>
      <c r="V112" s="676">
        <v>0.18</v>
      </c>
      <c r="W112" s="676">
        <v>0.18</v>
      </c>
      <c r="X112" s="676">
        <v>0.18</v>
      </c>
      <c r="Y112" s="676">
        <v>0.18</v>
      </c>
      <c r="Z112" s="676">
        <v>0.18</v>
      </c>
      <c r="AA112" s="676">
        <v>0.18</v>
      </c>
      <c r="AB112" s="676">
        <v>0.18</v>
      </c>
      <c r="AC112" s="676">
        <v>0.13</v>
      </c>
      <c r="AD112" s="677">
        <v>0.13</v>
      </c>
      <c r="AE112" s="677">
        <v>0.13</v>
      </c>
    </row>
    <row r="113" spans="1:31" ht="15">
      <c r="A113" s="399" t="s">
        <v>1687</v>
      </c>
      <c r="B113" s="541" t="s">
        <v>997</v>
      </c>
      <c r="C113" s="399" t="s">
        <v>231</v>
      </c>
      <c r="D113" s="399" t="s">
        <v>528</v>
      </c>
      <c r="E113" s="399" t="s">
        <v>531</v>
      </c>
      <c r="F113" s="399" t="s">
        <v>315</v>
      </c>
      <c r="G113" s="399" t="s">
        <v>530</v>
      </c>
      <c r="H113" s="541">
        <v>12</v>
      </c>
      <c r="I113" s="543">
        <v>0.7</v>
      </c>
      <c r="J113" s="676">
        <v>0.2</v>
      </c>
      <c r="K113" s="676">
        <v>0.27</v>
      </c>
      <c r="L113" s="676">
        <v>0.27</v>
      </c>
      <c r="M113" s="676">
        <v>0.27</v>
      </c>
      <c r="N113" s="676">
        <v>0.27</v>
      </c>
      <c r="O113" s="676">
        <v>0.27</v>
      </c>
      <c r="P113" s="676">
        <v>0.27</v>
      </c>
      <c r="Q113" s="676">
        <v>0.18</v>
      </c>
      <c r="R113" s="676">
        <v>0.18</v>
      </c>
      <c r="S113" s="676">
        <v>0.18</v>
      </c>
      <c r="T113" s="676">
        <v>0.18</v>
      </c>
      <c r="U113" s="676">
        <v>0.18</v>
      </c>
      <c r="V113" s="676">
        <v>0.18</v>
      </c>
      <c r="W113" s="676">
        <v>0.18</v>
      </c>
      <c r="X113" s="676">
        <v>0.18</v>
      </c>
      <c r="Y113" s="676">
        <v>0.18</v>
      </c>
      <c r="Z113" s="676">
        <v>0.18</v>
      </c>
      <c r="AA113" s="676">
        <v>0.18</v>
      </c>
      <c r="AB113" s="676">
        <v>0.18</v>
      </c>
      <c r="AC113" s="676">
        <v>0.13</v>
      </c>
      <c r="AD113" s="677">
        <v>0.13</v>
      </c>
      <c r="AE113" s="677">
        <v>0.13</v>
      </c>
    </row>
    <row r="114" spans="1:31" ht="15">
      <c r="A114" s="399" t="s">
        <v>1689</v>
      </c>
      <c r="B114" s="541" t="s">
        <v>997</v>
      </c>
      <c r="C114" s="399" t="s">
        <v>231</v>
      </c>
      <c r="D114" s="399" t="s">
        <v>528</v>
      </c>
      <c r="E114" s="399" t="s">
        <v>531</v>
      </c>
      <c r="F114" s="399" t="s">
        <v>1709</v>
      </c>
      <c r="G114" s="399" t="s">
        <v>530</v>
      </c>
      <c r="H114" s="541">
        <v>12</v>
      </c>
      <c r="I114" s="543">
        <v>0.7</v>
      </c>
      <c r="J114" s="676">
        <v>0.2</v>
      </c>
      <c r="K114" s="676">
        <v>0.27</v>
      </c>
      <c r="L114" s="676">
        <v>0.27</v>
      </c>
      <c r="M114" s="676">
        <v>0.27</v>
      </c>
      <c r="N114" s="676">
        <v>0.27</v>
      </c>
      <c r="O114" s="676">
        <v>0.27</v>
      </c>
      <c r="P114" s="676">
        <v>0.27</v>
      </c>
      <c r="Q114" s="676">
        <v>0.18</v>
      </c>
      <c r="R114" s="676">
        <v>0.18</v>
      </c>
      <c r="S114" s="676">
        <v>0.18</v>
      </c>
      <c r="T114" s="676">
        <v>0.18</v>
      </c>
      <c r="U114" s="676">
        <v>0.18</v>
      </c>
      <c r="V114" s="676">
        <v>0.18</v>
      </c>
      <c r="W114" s="676">
        <v>0.18</v>
      </c>
      <c r="X114" s="676">
        <v>0.18</v>
      </c>
      <c r="Y114" s="676">
        <v>0.18</v>
      </c>
      <c r="Z114" s="676">
        <v>0.18</v>
      </c>
      <c r="AA114" s="676" t="s">
        <v>240</v>
      </c>
      <c r="AB114" s="676" t="s">
        <v>240</v>
      </c>
      <c r="AC114" s="676" t="s">
        <v>240</v>
      </c>
      <c r="AD114" s="677" t="s">
        <v>240</v>
      </c>
      <c r="AE114" s="677" t="s">
        <v>240</v>
      </c>
    </row>
    <row r="115" spans="1:31" ht="15">
      <c r="A115" s="399" t="s">
        <v>1690</v>
      </c>
      <c r="B115" s="541" t="s">
        <v>997</v>
      </c>
      <c r="C115" s="399" t="s">
        <v>231</v>
      </c>
      <c r="D115" s="399" t="s">
        <v>528</v>
      </c>
      <c r="E115" s="399" t="s">
        <v>531</v>
      </c>
      <c r="F115" s="399" t="s">
        <v>1758</v>
      </c>
      <c r="G115" s="399" t="s">
        <v>530</v>
      </c>
      <c r="H115" s="541">
        <v>12</v>
      </c>
      <c r="I115" s="543">
        <v>0.7</v>
      </c>
      <c r="J115" s="676">
        <v>0.2</v>
      </c>
      <c r="K115" s="676">
        <v>0.27</v>
      </c>
      <c r="L115" s="676">
        <v>0.27</v>
      </c>
      <c r="M115" s="676">
        <v>0.27</v>
      </c>
      <c r="N115" s="676">
        <v>0.27</v>
      </c>
      <c r="O115" s="676">
        <v>0.27</v>
      </c>
      <c r="P115" s="676">
        <v>0.27</v>
      </c>
      <c r="Q115" s="676">
        <v>0.18</v>
      </c>
      <c r="R115" s="676">
        <v>0.18</v>
      </c>
      <c r="S115" s="676">
        <v>0.18</v>
      </c>
      <c r="T115" s="676">
        <v>0.18</v>
      </c>
      <c r="U115" s="676">
        <v>0.18</v>
      </c>
      <c r="V115" s="676">
        <v>0.18</v>
      </c>
      <c r="W115" s="676">
        <v>0.18</v>
      </c>
      <c r="X115" s="676">
        <v>0.18</v>
      </c>
      <c r="Y115" s="676">
        <v>0.18</v>
      </c>
      <c r="Z115" s="676">
        <v>0.18</v>
      </c>
      <c r="AA115" s="676" t="s">
        <v>240</v>
      </c>
      <c r="AB115" s="676" t="s">
        <v>240</v>
      </c>
      <c r="AC115" s="676" t="s">
        <v>240</v>
      </c>
      <c r="AD115" s="677" t="s">
        <v>240</v>
      </c>
      <c r="AE115" s="677" t="s">
        <v>240</v>
      </c>
    </row>
    <row r="116" spans="1:31" ht="15">
      <c r="A116" s="399" t="s">
        <v>1826</v>
      </c>
      <c r="B116" s="541" t="s">
        <v>997</v>
      </c>
      <c r="C116" s="399" t="s">
        <v>231</v>
      </c>
      <c r="D116" s="399" t="s">
        <v>528</v>
      </c>
      <c r="E116" s="399" t="s">
        <v>531</v>
      </c>
      <c r="F116" s="399" t="s">
        <v>1825</v>
      </c>
      <c r="G116" s="399" t="s">
        <v>530</v>
      </c>
      <c r="H116" s="541">
        <v>12</v>
      </c>
      <c r="I116" s="543">
        <v>0.7</v>
      </c>
      <c r="J116" s="676" t="s">
        <v>240</v>
      </c>
      <c r="K116" s="676" t="s">
        <v>240</v>
      </c>
      <c r="L116" s="676" t="s">
        <v>240</v>
      </c>
      <c r="M116" s="676" t="s">
        <v>240</v>
      </c>
      <c r="N116" s="676" t="s">
        <v>240</v>
      </c>
      <c r="O116" s="676" t="s">
        <v>240</v>
      </c>
      <c r="P116" s="676" t="s">
        <v>240</v>
      </c>
      <c r="Q116" s="676" t="s">
        <v>240</v>
      </c>
      <c r="R116" s="676" t="s">
        <v>240</v>
      </c>
      <c r="S116" s="676" t="s">
        <v>240</v>
      </c>
      <c r="T116" s="676" t="s">
        <v>240</v>
      </c>
      <c r="U116" s="676" t="s">
        <v>240</v>
      </c>
      <c r="V116" s="676" t="s">
        <v>240</v>
      </c>
      <c r="W116" s="676" t="s">
        <v>240</v>
      </c>
      <c r="X116" s="676" t="s">
        <v>240</v>
      </c>
      <c r="Y116" s="676" t="s">
        <v>240</v>
      </c>
      <c r="Z116" s="676" t="s">
        <v>240</v>
      </c>
      <c r="AA116" s="676">
        <v>0.18</v>
      </c>
      <c r="AB116" s="676">
        <v>0.18</v>
      </c>
      <c r="AC116" s="676">
        <v>0.13</v>
      </c>
      <c r="AD116" s="677">
        <v>0.13</v>
      </c>
      <c r="AE116" s="677">
        <v>0.13</v>
      </c>
    </row>
    <row r="117" spans="1:31" ht="15">
      <c r="A117" s="399" t="s">
        <v>1833</v>
      </c>
      <c r="B117" s="541" t="s">
        <v>997</v>
      </c>
      <c r="C117" s="399" t="s">
        <v>231</v>
      </c>
      <c r="D117" s="399" t="s">
        <v>528</v>
      </c>
      <c r="E117" s="399" t="s">
        <v>531</v>
      </c>
      <c r="F117" s="399" t="s">
        <v>1832</v>
      </c>
      <c r="G117" s="399" t="s">
        <v>530</v>
      </c>
      <c r="H117" s="541">
        <v>12</v>
      </c>
      <c r="I117" s="543">
        <v>0.7</v>
      </c>
      <c r="J117" s="676" t="s">
        <v>240</v>
      </c>
      <c r="K117" s="676" t="s">
        <v>240</v>
      </c>
      <c r="L117" s="676" t="s">
        <v>240</v>
      </c>
      <c r="M117" s="676" t="s">
        <v>240</v>
      </c>
      <c r="N117" s="676" t="s">
        <v>240</v>
      </c>
      <c r="O117" s="676" t="s">
        <v>240</v>
      </c>
      <c r="P117" s="676" t="s">
        <v>240</v>
      </c>
      <c r="Q117" s="676" t="s">
        <v>240</v>
      </c>
      <c r="R117" s="676" t="s">
        <v>240</v>
      </c>
      <c r="S117" s="676" t="s">
        <v>240</v>
      </c>
      <c r="T117" s="676" t="s">
        <v>240</v>
      </c>
      <c r="U117" s="676" t="s">
        <v>240</v>
      </c>
      <c r="V117" s="676" t="s">
        <v>240</v>
      </c>
      <c r="W117" s="676" t="s">
        <v>240</v>
      </c>
      <c r="X117" s="676" t="s">
        <v>240</v>
      </c>
      <c r="Y117" s="676" t="s">
        <v>240</v>
      </c>
      <c r="Z117" s="676" t="s">
        <v>240</v>
      </c>
      <c r="AA117" s="676">
        <v>0.18</v>
      </c>
      <c r="AB117" s="676">
        <v>0.18</v>
      </c>
      <c r="AC117" s="676">
        <v>0.13</v>
      </c>
      <c r="AD117" s="677">
        <v>0.13</v>
      </c>
      <c r="AE117" s="677">
        <v>0.13</v>
      </c>
    </row>
    <row r="118" spans="1:31" ht="15">
      <c r="A118" s="399" t="s">
        <v>1840</v>
      </c>
      <c r="B118" s="541" t="s">
        <v>997</v>
      </c>
      <c r="C118" s="399" t="s">
        <v>231</v>
      </c>
      <c r="D118" s="399" t="s">
        <v>528</v>
      </c>
      <c r="E118" s="399" t="s">
        <v>531</v>
      </c>
      <c r="F118" s="399" t="s">
        <v>1839</v>
      </c>
      <c r="G118" s="399" t="s">
        <v>530</v>
      </c>
      <c r="H118" s="541">
        <v>12</v>
      </c>
      <c r="I118" s="543">
        <v>0.7</v>
      </c>
      <c r="J118" s="676" t="s">
        <v>240</v>
      </c>
      <c r="K118" s="676" t="s">
        <v>240</v>
      </c>
      <c r="L118" s="676" t="s">
        <v>240</v>
      </c>
      <c r="M118" s="676" t="s">
        <v>240</v>
      </c>
      <c r="N118" s="676" t="s">
        <v>240</v>
      </c>
      <c r="O118" s="676" t="s">
        <v>240</v>
      </c>
      <c r="P118" s="676" t="s">
        <v>240</v>
      </c>
      <c r="Q118" s="676" t="s">
        <v>240</v>
      </c>
      <c r="R118" s="676" t="s">
        <v>240</v>
      </c>
      <c r="S118" s="676" t="s">
        <v>240</v>
      </c>
      <c r="T118" s="676" t="s">
        <v>240</v>
      </c>
      <c r="U118" s="676" t="s">
        <v>240</v>
      </c>
      <c r="V118" s="676" t="s">
        <v>240</v>
      </c>
      <c r="W118" s="676" t="s">
        <v>240</v>
      </c>
      <c r="X118" s="676" t="s">
        <v>240</v>
      </c>
      <c r="Y118" s="676" t="s">
        <v>240</v>
      </c>
      <c r="Z118" s="676" t="s">
        <v>240</v>
      </c>
      <c r="AA118" s="676">
        <v>0.18</v>
      </c>
      <c r="AB118" s="676">
        <v>0.18</v>
      </c>
      <c r="AC118" s="676">
        <v>0.13</v>
      </c>
      <c r="AD118" s="677">
        <v>0.13</v>
      </c>
      <c r="AE118" s="677">
        <v>0.13</v>
      </c>
    </row>
    <row r="119" spans="1:31" ht="15">
      <c r="A119" s="399" t="s">
        <v>1847</v>
      </c>
      <c r="B119" s="541" t="s">
        <v>997</v>
      </c>
      <c r="C119" s="399" t="s">
        <v>231</v>
      </c>
      <c r="D119" s="399" t="s">
        <v>528</v>
      </c>
      <c r="E119" s="399" t="s">
        <v>531</v>
      </c>
      <c r="F119" s="399" t="s">
        <v>1846</v>
      </c>
      <c r="G119" s="399" t="s">
        <v>530</v>
      </c>
      <c r="H119" s="541">
        <v>12</v>
      </c>
      <c r="I119" s="543">
        <v>0.7</v>
      </c>
      <c r="J119" s="676" t="s">
        <v>240</v>
      </c>
      <c r="K119" s="676" t="s">
        <v>240</v>
      </c>
      <c r="L119" s="676" t="s">
        <v>240</v>
      </c>
      <c r="M119" s="676" t="s">
        <v>240</v>
      </c>
      <c r="N119" s="676" t="s">
        <v>240</v>
      </c>
      <c r="O119" s="676" t="s">
        <v>240</v>
      </c>
      <c r="P119" s="676" t="s">
        <v>240</v>
      </c>
      <c r="Q119" s="676" t="s">
        <v>240</v>
      </c>
      <c r="R119" s="676" t="s">
        <v>240</v>
      </c>
      <c r="S119" s="676" t="s">
        <v>240</v>
      </c>
      <c r="T119" s="676" t="s">
        <v>240</v>
      </c>
      <c r="U119" s="676" t="s">
        <v>240</v>
      </c>
      <c r="V119" s="676" t="s">
        <v>240</v>
      </c>
      <c r="W119" s="676" t="s">
        <v>240</v>
      </c>
      <c r="X119" s="676" t="s">
        <v>240</v>
      </c>
      <c r="Y119" s="676" t="s">
        <v>240</v>
      </c>
      <c r="Z119" s="676" t="s">
        <v>240</v>
      </c>
      <c r="AA119" s="676">
        <v>0.18</v>
      </c>
      <c r="AB119" s="676">
        <v>0.18</v>
      </c>
      <c r="AC119" s="676">
        <v>0.13</v>
      </c>
      <c r="AD119" s="677">
        <v>0.13</v>
      </c>
      <c r="AE119" s="677">
        <v>0.13</v>
      </c>
    </row>
    <row r="120" spans="1:31" ht="15">
      <c r="A120" s="399" t="s">
        <v>1854</v>
      </c>
      <c r="B120" s="541" t="s">
        <v>997</v>
      </c>
      <c r="C120" s="399" t="s">
        <v>231</v>
      </c>
      <c r="D120" s="399" t="s">
        <v>528</v>
      </c>
      <c r="E120" s="399" t="s">
        <v>531</v>
      </c>
      <c r="F120" s="399" t="s">
        <v>1853</v>
      </c>
      <c r="G120" s="399" t="s">
        <v>530</v>
      </c>
      <c r="H120" s="541">
        <v>12</v>
      </c>
      <c r="I120" s="543">
        <v>0.7</v>
      </c>
      <c r="J120" s="676" t="s">
        <v>240</v>
      </c>
      <c r="K120" s="676" t="s">
        <v>240</v>
      </c>
      <c r="L120" s="676" t="s">
        <v>240</v>
      </c>
      <c r="M120" s="676" t="s">
        <v>240</v>
      </c>
      <c r="N120" s="676" t="s">
        <v>240</v>
      </c>
      <c r="O120" s="676" t="s">
        <v>240</v>
      </c>
      <c r="P120" s="676" t="s">
        <v>240</v>
      </c>
      <c r="Q120" s="676" t="s">
        <v>240</v>
      </c>
      <c r="R120" s="676" t="s">
        <v>240</v>
      </c>
      <c r="S120" s="676" t="s">
        <v>240</v>
      </c>
      <c r="T120" s="676" t="s">
        <v>240</v>
      </c>
      <c r="U120" s="676" t="s">
        <v>240</v>
      </c>
      <c r="V120" s="676" t="s">
        <v>240</v>
      </c>
      <c r="W120" s="676" t="s">
        <v>240</v>
      </c>
      <c r="X120" s="676" t="s">
        <v>240</v>
      </c>
      <c r="Y120" s="676" t="s">
        <v>240</v>
      </c>
      <c r="Z120" s="676" t="s">
        <v>240</v>
      </c>
      <c r="AA120" s="676">
        <v>0.18</v>
      </c>
      <c r="AB120" s="676">
        <v>0.18</v>
      </c>
      <c r="AC120" s="676">
        <v>0.13</v>
      </c>
      <c r="AD120" s="677">
        <v>0.13</v>
      </c>
      <c r="AE120" s="677">
        <v>0.13</v>
      </c>
    </row>
    <row r="121" spans="1:31" ht="15">
      <c r="A121" s="399" t="s">
        <v>532</v>
      </c>
      <c r="B121" s="541" t="s">
        <v>434</v>
      </c>
      <c r="C121" s="399" t="s">
        <v>231</v>
      </c>
      <c r="D121" s="399" t="s">
        <v>528</v>
      </c>
      <c r="E121" s="399" t="s">
        <v>531</v>
      </c>
      <c r="F121" s="399" t="s">
        <v>533</v>
      </c>
      <c r="G121" s="399" t="s">
        <v>53</v>
      </c>
      <c r="H121" s="541">
        <v>12</v>
      </c>
      <c r="I121" s="543">
        <v>0.7</v>
      </c>
      <c r="J121" s="676">
        <v>0.15</v>
      </c>
      <c r="K121" s="676">
        <v>0.27</v>
      </c>
      <c r="L121" s="676">
        <v>0.27</v>
      </c>
      <c r="M121" s="676">
        <v>0.27</v>
      </c>
      <c r="N121" s="676">
        <v>0.27</v>
      </c>
      <c r="O121" s="676">
        <v>0.27</v>
      </c>
      <c r="P121" s="676">
        <v>0.27</v>
      </c>
      <c r="Q121" s="676">
        <v>0.18</v>
      </c>
      <c r="R121" s="676">
        <v>0.18</v>
      </c>
      <c r="S121" s="676">
        <v>0.18</v>
      </c>
      <c r="T121" s="676">
        <v>0.18</v>
      </c>
      <c r="U121" s="676">
        <v>0.18</v>
      </c>
      <c r="V121" s="676">
        <v>0.18</v>
      </c>
      <c r="W121" s="676">
        <v>0.18</v>
      </c>
      <c r="X121" s="676">
        <v>0.18</v>
      </c>
      <c r="Y121" s="676">
        <v>0.18</v>
      </c>
      <c r="Z121" s="676">
        <v>0.18</v>
      </c>
      <c r="AA121" s="676">
        <v>0.18</v>
      </c>
      <c r="AB121" s="676">
        <v>0.18</v>
      </c>
      <c r="AC121" s="676">
        <v>0.13</v>
      </c>
      <c r="AD121" s="677">
        <v>0.13</v>
      </c>
      <c r="AE121" s="677">
        <v>0.13</v>
      </c>
    </row>
    <row r="122" spans="1:31" ht="15">
      <c r="A122" s="399" t="s">
        <v>1743</v>
      </c>
      <c r="B122" s="541" t="s">
        <v>434</v>
      </c>
      <c r="C122" s="399" t="s">
        <v>231</v>
      </c>
      <c r="D122" s="399" t="s">
        <v>528</v>
      </c>
      <c r="E122" s="399" t="s">
        <v>531</v>
      </c>
      <c r="F122" s="399" t="s">
        <v>1710</v>
      </c>
      <c r="G122" s="399" t="s">
        <v>53</v>
      </c>
      <c r="H122" s="541">
        <v>12</v>
      </c>
      <c r="I122" s="543">
        <v>0.7</v>
      </c>
      <c r="J122" s="676">
        <v>0.2</v>
      </c>
      <c r="K122" s="676">
        <v>0.27</v>
      </c>
      <c r="L122" s="676">
        <v>0.27</v>
      </c>
      <c r="M122" s="676">
        <v>0.27</v>
      </c>
      <c r="N122" s="676">
        <v>0.27</v>
      </c>
      <c r="O122" s="676">
        <v>0.27</v>
      </c>
      <c r="P122" s="676">
        <v>0.27</v>
      </c>
      <c r="Q122" s="676">
        <v>0.18</v>
      </c>
      <c r="R122" s="676">
        <v>0.18</v>
      </c>
      <c r="S122" s="676">
        <v>0.18</v>
      </c>
      <c r="T122" s="676">
        <v>0.18</v>
      </c>
      <c r="U122" s="676">
        <v>0.18</v>
      </c>
      <c r="V122" s="676">
        <v>0.18</v>
      </c>
      <c r="W122" s="676">
        <v>0.18</v>
      </c>
      <c r="X122" s="676">
        <v>0.18</v>
      </c>
      <c r="Y122" s="676">
        <v>0.18</v>
      </c>
      <c r="Z122" s="676">
        <v>0.18</v>
      </c>
      <c r="AA122" s="676" t="s">
        <v>240</v>
      </c>
      <c r="AB122" s="676" t="s">
        <v>240</v>
      </c>
      <c r="AC122" s="676" t="s">
        <v>240</v>
      </c>
      <c r="AD122" s="677" t="s">
        <v>240</v>
      </c>
      <c r="AE122" s="677" t="s">
        <v>240</v>
      </c>
    </row>
    <row r="123" spans="1:31" ht="15">
      <c r="A123" s="399" t="s">
        <v>1744</v>
      </c>
      <c r="B123" s="541" t="s">
        <v>434</v>
      </c>
      <c r="C123" s="399" t="s">
        <v>231</v>
      </c>
      <c r="D123" s="399" t="s">
        <v>528</v>
      </c>
      <c r="E123" s="399" t="s">
        <v>531</v>
      </c>
      <c r="F123" s="399" t="s">
        <v>1708</v>
      </c>
      <c r="G123" s="399" t="s">
        <v>53</v>
      </c>
      <c r="H123" s="541">
        <v>12</v>
      </c>
      <c r="I123" s="543">
        <v>0.7</v>
      </c>
      <c r="J123" s="676">
        <v>0.2</v>
      </c>
      <c r="K123" s="676">
        <v>0.27</v>
      </c>
      <c r="L123" s="676">
        <v>0.27</v>
      </c>
      <c r="M123" s="676">
        <v>0.27</v>
      </c>
      <c r="N123" s="676">
        <v>0.27</v>
      </c>
      <c r="O123" s="676">
        <v>0.27</v>
      </c>
      <c r="P123" s="676">
        <v>0.27</v>
      </c>
      <c r="Q123" s="676">
        <v>0.18</v>
      </c>
      <c r="R123" s="676">
        <v>0.18</v>
      </c>
      <c r="S123" s="676">
        <v>0.18</v>
      </c>
      <c r="T123" s="676">
        <v>0.18</v>
      </c>
      <c r="U123" s="676">
        <v>0.18</v>
      </c>
      <c r="V123" s="676">
        <v>0.18</v>
      </c>
      <c r="W123" s="676">
        <v>0.18</v>
      </c>
      <c r="X123" s="676">
        <v>0.18</v>
      </c>
      <c r="Y123" s="676">
        <v>0.18</v>
      </c>
      <c r="Z123" s="676">
        <v>0.18</v>
      </c>
      <c r="AA123" s="676" t="s">
        <v>240</v>
      </c>
      <c r="AB123" s="676" t="s">
        <v>240</v>
      </c>
      <c r="AC123" s="676" t="s">
        <v>240</v>
      </c>
      <c r="AD123" s="677" t="s">
        <v>240</v>
      </c>
      <c r="AE123" s="677" t="s">
        <v>240</v>
      </c>
    </row>
    <row r="124" spans="1:31" ht="15">
      <c r="A124" s="399" t="s">
        <v>1745</v>
      </c>
      <c r="B124" s="541" t="s">
        <v>434</v>
      </c>
      <c r="C124" s="399" t="s">
        <v>231</v>
      </c>
      <c r="D124" s="399" t="s">
        <v>528</v>
      </c>
      <c r="E124" s="399" t="s">
        <v>531</v>
      </c>
      <c r="F124" s="399" t="s">
        <v>1664</v>
      </c>
      <c r="G124" s="399" t="s">
        <v>53</v>
      </c>
      <c r="H124" s="541">
        <v>12</v>
      </c>
      <c r="I124" s="543">
        <v>0.7</v>
      </c>
      <c r="J124" s="676">
        <v>0.2</v>
      </c>
      <c r="K124" s="676">
        <v>0.27</v>
      </c>
      <c r="L124" s="676">
        <v>0.27</v>
      </c>
      <c r="M124" s="676">
        <v>0.27</v>
      </c>
      <c r="N124" s="676">
        <v>0.27</v>
      </c>
      <c r="O124" s="676">
        <v>0.27</v>
      </c>
      <c r="P124" s="676">
        <v>0.27</v>
      </c>
      <c r="Q124" s="676">
        <v>0.18</v>
      </c>
      <c r="R124" s="676">
        <v>0.18</v>
      </c>
      <c r="S124" s="676">
        <v>0.18</v>
      </c>
      <c r="T124" s="676">
        <v>0.18</v>
      </c>
      <c r="U124" s="676">
        <v>0.18</v>
      </c>
      <c r="V124" s="676">
        <v>0.18</v>
      </c>
      <c r="W124" s="676">
        <v>0.18</v>
      </c>
      <c r="X124" s="676">
        <v>0.18</v>
      </c>
      <c r="Y124" s="676">
        <v>0.18</v>
      </c>
      <c r="Z124" s="676">
        <v>0.18</v>
      </c>
      <c r="AA124" s="676" t="s">
        <v>240</v>
      </c>
      <c r="AB124" s="676" t="s">
        <v>240</v>
      </c>
      <c r="AC124" s="676" t="s">
        <v>240</v>
      </c>
      <c r="AD124" s="677" t="s">
        <v>240</v>
      </c>
      <c r="AE124" s="677" t="s">
        <v>240</v>
      </c>
    </row>
    <row r="125" spans="1:31" ht="15">
      <c r="A125" s="399" t="s">
        <v>1746</v>
      </c>
      <c r="B125" s="541" t="s">
        <v>434</v>
      </c>
      <c r="C125" s="399" t="s">
        <v>231</v>
      </c>
      <c r="D125" s="399" t="s">
        <v>528</v>
      </c>
      <c r="E125" s="399" t="s">
        <v>531</v>
      </c>
      <c r="F125" s="399" t="s">
        <v>1665</v>
      </c>
      <c r="G125" s="399" t="s">
        <v>53</v>
      </c>
      <c r="H125" s="541">
        <v>12</v>
      </c>
      <c r="I125" s="543">
        <v>0.7</v>
      </c>
      <c r="J125" s="676">
        <v>0.2</v>
      </c>
      <c r="K125" s="676">
        <v>0.27</v>
      </c>
      <c r="L125" s="676">
        <v>0.27</v>
      </c>
      <c r="M125" s="676">
        <v>0.27</v>
      </c>
      <c r="N125" s="676">
        <v>0.27</v>
      </c>
      <c r="O125" s="676">
        <v>0.27</v>
      </c>
      <c r="P125" s="676">
        <v>0.27</v>
      </c>
      <c r="Q125" s="676">
        <v>0.18</v>
      </c>
      <c r="R125" s="676">
        <v>0.18</v>
      </c>
      <c r="S125" s="676">
        <v>0.18</v>
      </c>
      <c r="T125" s="676">
        <v>0.18</v>
      </c>
      <c r="U125" s="676">
        <v>0.18</v>
      </c>
      <c r="V125" s="676">
        <v>0.18</v>
      </c>
      <c r="W125" s="676">
        <v>0.18</v>
      </c>
      <c r="X125" s="676">
        <v>0.18</v>
      </c>
      <c r="Y125" s="676">
        <v>0.18</v>
      </c>
      <c r="Z125" s="676">
        <v>0.18</v>
      </c>
      <c r="AA125" s="676" t="s">
        <v>240</v>
      </c>
      <c r="AB125" s="676" t="s">
        <v>240</v>
      </c>
      <c r="AC125" s="676" t="s">
        <v>240</v>
      </c>
      <c r="AD125" s="677" t="s">
        <v>240</v>
      </c>
      <c r="AE125" s="677" t="s">
        <v>240</v>
      </c>
    </row>
    <row r="126" spans="1:31" ht="15">
      <c r="A126" s="545" t="s">
        <v>1747</v>
      </c>
      <c r="B126" s="541" t="s">
        <v>434</v>
      </c>
      <c r="C126" s="399" t="s">
        <v>231</v>
      </c>
      <c r="D126" s="399" t="s">
        <v>528</v>
      </c>
      <c r="E126" s="399" t="s">
        <v>531</v>
      </c>
      <c r="F126" s="399" t="s">
        <v>1666</v>
      </c>
      <c r="G126" s="399" t="s">
        <v>53</v>
      </c>
      <c r="H126" s="541">
        <v>12</v>
      </c>
      <c r="I126" s="543">
        <v>0.7</v>
      </c>
      <c r="J126" s="676">
        <v>0.2</v>
      </c>
      <c r="K126" s="676">
        <v>0.27</v>
      </c>
      <c r="L126" s="676">
        <v>0.27</v>
      </c>
      <c r="M126" s="676">
        <v>0.27</v>
      </c>
      <c r="N126" s="676">
        <v>0.27</v>
      </c>
      <c r="O126" s="676">
        <v>0.27</v>
      </c>
      <c r="P126" s="676">
        <v>0.27</v>
      </c>
      <c r="Q126" s="676">
        <v>0.18</v>
      </c>
      <c r="R126" s="676">
        <v>0.18</v>
      </c>
      <c r="S126" s="676">
        <v>0.18</v>
      </c>
      <c r="T126" s="676">
        <v>0.18</v>
      </c>
      <c r="U126" s="676">
        <v>0.18</v>
      </c>
      <c r="V126" s="676">
        <v>0.18</v>
      </c>
      <c r="W126" s="676">
        <v>0.18</v>
      </c>
      <c r="X126" s="676">
        <v>0.18</v>
      </c>
      <c r="Y126" s="676">
        <v>0.18</v>
      </c>
      <c r="Z126" s="676">
        <v>0.18</v>
      </c>
      <c r="AA126" s="676" t="s">
        <v>240</v>
      </c>
      <c r="AB126" s="676" t="s">
        <v>240</v>
      </c>
      <c r="AC126" s="676" t="s">
        <v>240</v>
      </c>
      <c r="AD126" s="677" t="s">
        <v>240</v>
      </c>
      <c r="AE126" s="677" t="s">
        <v>240</v>
      </c>
    </row>
    <row r="127" spans="1:31" ht="15">
      <c r="A127" s="399" t="s">
        <v>1748</v>
      </c>
      <c r="B127" s="541" t="s">
        <v>434</v>
      </c>
      <c r="C127" s="399" t="s">
        <v>231</v>
      </c>
      <c r="D127" s="399" t="s">
        <v>528</v>
      </c>
      <c r="E127" s="399" t="s">
        <v>531</v>
      </c>
      <c r="F127" s="399" t="s">
        <v>1860</v>
      </c>
      <c r="G127" s="399" t="s">
        <v>53</v>
      </c>
      <c r="H127" s="541">
        <v>12</v>
      </c>
      <c r="I127" s="543">
        <v>0.7</v>
      </c>
      <c r="J127" s="676">
        <v>0.2</v>
      </c>
      <c r="K127" s="676">
        <v>0.27</v>
      </c>
      <c r="L127" s="676">
        <v>0.27</v>
      </c>
      <c r="M127" s="676">
        <v>0.27</v>
      </c>
      <c r="N127" s="676">
        <v>0.27</v>
      </c>
      <c r="O127" s="676">
        <v>0.27</v>
      </c>
      <c r="P127" s="676">
        <v>0.27</v>
      </c>
      <c r="Q127" s="676">
        <v>0.18</v>
      </c>
      <c r="R127" s="676">
        <v>0.18</v>
      </c>
      <c r="S127" s="676">
        <v>0.18</v>
      </c>
      <c r="T127" s="676">
        <v>0.18</v>
      </c>
      <c r="U127" s="676">
        <v>0.18</v>
      </c>
      <c r="V127" s="676">
        <v>0.18</v>
      </c>
      <c r="W127" s="676">
        <v>0.18</v>
      </c>
      <c r="X127" s="676">
        <v>0.18</v>
      </c>
      <c r="Y127" s="676">
        <v>0.18</v>
      </c>
      <c r="Z127" s="676">
        <v>0.18</v>
      </c>
      <c r="AA127" s="676">
        <v>0.18</v>
      </c>
      <c r="AB127" s="676">
        <v>0.18</v>
      </c>
      <c r="AC127" s="676">
        <v>0.13</v>
      </c>
      <c r="AD127" s="677">
        <v>0.13</v>
      </c>
      <c r="AE127" s="677">
        <v>0.13</v>
      </c>
    </row>
    <row r="128" spans="1:31" ht="15">
      <c r="A128" s="545" t="s">
        <v>1749</v>
      </c>
      <c r="B128" s="541" t="s">
        <v>434</v>
      </c>
      <c r="C128" s="399" t="s">
        <v>231</v>
      </c>
      <c r="D128" s="399" t="s">
        <v>528</v>
      </c>
      <c r="E128" s="399" t="s">
        <v>531</v>
      </c>
      <c r="F128" s="399" t="s">
        <v>1861</v>
      </c>
      <c r="G128" s="399" t="s">
        <v>53</v>
      </c>
      <c r="H128" s="541">
        <v>12</v>
      </c>
      <c r="I128" s="543">
        <v>0.7</v>
      </c>
      <c r="J128" s="676">
        <v>0.2</v>
      </c>
      <c r="K128" s="676">
        <v>0.27</v>
      </c>
      <c r="L128" s="676">
        <v>0.27</v>
      </c>
      <c r="M128" s="676">
        <v>0.27</v>
      </c>
      <c r="N128" s="676">
        <v>0.27</v>
      </c>
      <c r="O128" s="676">
        <v>0.27</v>
      </c>
      <c r="P128" s="676">
        <v>0.27</v>
      </c>
      <c r="Q128" s="676">
        <v>0.18</v>
      </c>
      <c r="R128" s="676">
        <v>0.18</v>
      </c>
      <c r="S128" s="676">
        <v>0.18</v>
      </c>
      <c r="T128" s="676">
        <v>0.18</v>
      </c>
      <c r="U128" s="676">
        <v>0.18</v>
      </c>
      <c r="V128" s="676">
        <v>0.18</v>
      </c>
      <c r="W128" s="676">
        <v>0.18</v>
      </c>
      <c r="X128" s="676">
        <v>0.18</v>
      </c>
      <c r="Y128" s="676">
        <v>0.18</v>
      </c>
      <c r="Z128" s="676">
        <v>0.18</v>
      </c>
      <c r="AA128" s="676">
        <v>0.18</v>
      </c>
      <c r="AB128" s="676">
        <v>0.18</v>
      </c>
      <c r="AC128" s="676">
        <v>0.13</v>
      </c>
      <c r="AD128" s="677">
        <v>0.13</v>
      </c>
      <c r="AE128" s="677">
        <v>0.13</v>
      </c>
    </row>
    <row r="129" spans="1:31" ht="15">
      <c r="A129" s="399" t="s">
        <v>1750</v>
      </c>
      <c r="B129" s="541" t="s">
        <v>434</v>
      </c>
      <c r="C129" s="399" t="s">
        <v>231</v>
      </c>
      <c r="D129" s="399" t="s">
        <v>528</v>
      </c>
      <c r="E129" s="399" t="s">
        <v>531</v>
      </c>
      <c r="F129" s="399" t="s">
        <v>1862</v>
      </c>
      <c r="G129" s="399" t="s">
        <v>53</v>
      </c>
      <c r="H129" s="541">
        <v>12</v>
      </c>
      <c r="I129" s="543">
        <v>0.7</v>
      </c>
      <c r="J129" s="676">
        <v>0.2</v>
      </c>
      <c r="K129" s="676">
        <v>0.27</v>
      </c>
      <c r="L129" s="676">
        <v>0.27</v>
      </c>
      <c r="M129" s="676">
        <v>0.27</v>
      </c>
      <c r="N129" s="676">
        <v>0.27</v>
      </c>
      <c r="O129" s="676">
        <v>0.27</v>
      </c>
      <c r="P129" s="676">
        <v>0.27</v>
      </c>
      <c r="Q129" s="676">
        <v>0.18</v>
      </c>
      <c r="R129" s="676">
        <v>0.18</v>
      </c>
      <c r="S129" s="676">
        <v>0.18</v>
      </c>
      <c r="T129" s="676">
        <v>0.18</v>
      </c>
      <c r="U129" s="676">
        <v>0.18</v>
      </c>
      <c r="V129" s="676">
        <v>0.18</v>
      </c>
      <c r="W129" s="676">
        <v>0.18</v>
      </c>
      <c r="X129" s="676">
        <v>0.18</v>
      </c>
      <c r="Y129" s="676">
        <v>0.18</v>
      </c>
      <c r="Z129" s="676">
        <v>0.18</v>
      </c>
      <c r="AA129" s="676">
        <v>0.18</v>
      </c>
      <c r="AB129" s="676">
        <v>0.18</v>
      </c>
      <c r="AC129" s="676">
        <v>0.13</v>
      </c>
      <c r="AD129" s="677">
        <v>0.13</v>
      </c>
      <c r="AE129" s="677">
        <v>0.13</v>
      </c>
    </row>
    <row r="130" spans="1:31" ht="15">
      <c r="A130" s="399" t="s">
        <v>1751</v>
      </c>
      <c r="B130" s="541" t="s">
        <v>434</v>
      </c>
      <c r="C130" s="399" t="s">
        <v>231</v>
      </c>
      <c r="D130" s="399" t="s">
        <v>528</v>
      </c>
      <c r="E130" s="399" t="s">
        <v>531</v>
      </c>
      <c r="F130" s="399" t="s">
        <v>1667</v>
      </c>
      <c r="G130" s="399" t="s">
        <v>53</v>
      </c>
      <c r="H130" s="541">
        <v>12</v>
      </c>
      <c r="I130" s="543">
        <v>0.7</v>
      </c>
      <c r="J130" s="676">
        <v>0.2</v>
      </c>
      <c r="K130" s="676">
        <v>0.27</v>
      </c>
      <c r="L130" s="676">
        <v>0.27</v>
      </c>
      <c r="M130" s="676">
        <v>0.27</v>
      </c>
      <c r="N130" s="676">
        <v>0.27</v>
      </c>
      <c r="O130" s="676">
        <v>0.27</v>
      </c>
      <c r="P130" s="676">
        <v>0.27</v>
      </c>
      <c r="Q130" s="676">
        <v>0.18</v>
      </c>
      <c r="R130" s="676">
        <v>0.18</v>
      </c>
      <c r="S130" s="676">
        <v>0.18</v>
      </c>
      <c r="T130" s="676">
        <v>0.18</v>
      </c>
      <c r="U130" s="676">
        <v>0.18</v>
      </c>
      <c r="V130" s="676">
        <v>0.18</v>
      </c>
      <c r="W130" s="676">
        <v>0.18</v>
      </c>
      <c r="X130" s="676">
        <v>0.18</v>
      </c>
      <c r="Y130" s="676">
        <v>0.18</v>
      </c>
      <c r="Z130" s="676">
        <v>0.18</v>
      </c>
      <c r="AA130" s="676">
        <v>0.18</v>
      </c>
      <c r="AB130" s="676">
        <v>0.18</v>
      </c>
      <c r="AC130" s="676">
        <v>0.13</v>
      </c>
      <c r="AD130" s="677">
        <v>0.13</v>
      </c>
      <c r="AE130" s="677">
        <v>0.13</v>
      </c>
    </row>
    <row r="131" spans="1:31" ht="15">
      <c r="A131" s="399" t="s">
        <v>1752</v>
      </c>
      <c r="B131" s="541" t="s">
        <v>434</v>
      </c>
      <c r="C131" s="399" t="s">
        <v>231</v>
      </c>
      <c r="D131" s="399" t="s">
        <v>528</v>
      </c>
      <c r="E131" s="399" t="s">
        <v>531</v>
      </c>
      <c r="F131" s="399" t="s">
        <v>1668</v>
      </c>
      <c r="G131" s="399" t="s">
        <v>53</v>
      </c>
      <c r="H131" s="541">
        <v>12</v>
      </c>
      <c r="I131" s="543">
        <v>0.7</v>
      </c>
      <c r="J131" s="676">
        <v>0.2</v>
      </c>
      <c r="K131" s="676">
        <v>0.27</v>
      </c>
      <c r="L131" s="676">
        <v>0.27</v>
      </c>
      <c r="M131" s="676">
        <v>0.27</v>
      </c>
      <c r="N131" s="676">
        <v>0.27</v>
      </c>
      <c r="O131" s="676">
        <v>0.27</v>
      </c>
      <c r="P131" s="676">
        <v>0.27</v>
      </c>
      <c r="Q131" s="676">
        <v>0.18</v>
      </c>
      <c r="R131" s="676">
        <v>0.18</v>
      </c>
      <c r="S131" s="676">
        <v>0.18</v>
      </c>
      <c r="T131" s="676">
        <v>0.18</v>
      </c>
      <c r="U131" s="676">
        <v>0.18</v>
      </c>
      <c r="V131" s="676">
        <v>0.18</v>
      </c>
      <c r="W131" s="676">
        <v>0.18</v>
      </c>
      <c r="X131" s="676">
        <v>0.18</v>
      </c>
      <c r="Y131" s="676">
        <v>0.18</v>
      </c>
      <c r="Z131" s="676">
        <v>0.18</v>
      </c>
      <c r="AA131" s="676" t="s">
        <v>240</v>
      </c>
      <c r="AB131" s="676" t="s">
        <v>240</v>
      </c>
      <c r="AC131" s="676" t="s">
        <v>240</v>
      </c>
      <c r="AD131" s="677" t="s">
        <v>240</v>
      </c>
      <c r="AE131" s="677" t="s">
        <v>240</v>
      </c>
    </row>
    <row r="132" spans="1:31" ht="15">
      <c r="A132" s="399" t="s">
        <v>1753</v>
      </c>
      <c r="B132" s="541" t="s">
        <v>434</v>
      </c>
      <c r="C132" s="399" t="s">
        <v>231</v>
      </c>
      <c r="D132" s="399" t="s">
        <v>528</v>
      </c>
      <c r="E132" s="399" t="s">
        <v>531</v>
      </c>
      <c r="F132" s="399" t="s">
        <v>1859</v>
      </c>
      <c r="G132" s="399" t="s">
        <v>53</v>
      </c>
      <c r="H132" s="541">
        <v>12</v>
      </c>
      <c r="I132" s="543">
        <v>0.7</v>
      </c>
      <c r="J132" s="676">
        <v>0.2</v>
      </c>
      <c r="K132" s="676">
        <v>0.27</v>
      </c>
      <c r="L132" s="676">
        <v>0.27</v>
      </c>
      <c r="M132" s="676">
        <v>0.27</v>
      </c>
      <c r="N132" s="676">
        <v>0.27</v>
      </c>
      <c r="O132" s="676">
        <v>0.27</v>
      </c>
      <c r="P132" s="676">
        <v>0.27</v>
      </c>
      <c r="Q132" s="676">
        <v>0.18</v>
      </c>
      <c r="R132" s="676">
        <v>0.18</v>
      </c>
      <c r="S132" s="676">
        <v>0.18</v>
      </c>
      <c r="T132" s="676">
        <v>0.18</v>
      </c>
      <c r="U132" s="676">
        <v>0.18</v>
      </c>
      <c r="V132" s="676">
        <v>0.18</v>
      </c>
      <c r="W132" s="676">
        <v>0.18</v>
      </c>
      <c r="X132" s="676">
        <v>0.18</v>
      </c>
      <c r="Y132" s="676">
        <v>0.18</v>
      </c>
      <c r="Z132" s="676">
        <v>0.18</v>
      </c>
      <c r="AA132" s="676">
        <v>0.18</v>
      </c>
      <c r="AB132" s="676">
        <v>0.18</v>
      </c>
      <c r="AC132" s="676">
        <v>0.13</v>
      </c>
      <c r="AD132" s="677">
        <v>0.13</v>
      </c>
      <c r="AE132" s="677">
        <v>0.13</v>
      </c>
    </row>
    <row r="133" spans="1:31" ht="15">
      <c r="A133" s="399" t="s">
        <v>1754</v>
      </c>
      <c r="B133" s="541" t="s">
        <v>434</v>
      </c>
      <c r="C133" s="399" t="s">
        <v>231</v>
      </c>
      <c r="D133" s="399" t="s">
        <v>528</v>
      </c>
      <c r="E133" s="399" t="s">
        <v>531</v>
      </c>
      <c r="F133" s="399" t="s">
        <v>315</v>
      </c>
      <c r="G133" s="399" t="s">
        <v>53</v>
      </c>
      <c r="H133" s="541">
        <v>12</v>
      </c>
      <c r="I133" s="543">
        <v>0.7</v>
      </c>
      <c r="J133" s="676">
        <v>0.2</v>
      </c>
      <c r="K133" s="676">
        <v>0.27</v>
      </c>
      <c r="L133" s="676">
        <v>0.27</v>
      </c>
      <c r="M133" s="676">
        <v>0.27</v>
      </c>
      <c r="N133" s="676">
        <v>0.27</v>
      </c>
      <c r="O133" s="676">
        <v>0.27</v>
      </c>
      <c r="P133" s="676">
        <v>0.27</v>
      </c>
      <c r="Q133" s="676">
        <v>0.18</v>
      </c>
      <c r="R133" s="676">
        <v>0.18</v>
      </c>
      <c r="S133" s="676">
        <v>0.18</v>
      </c>
      <c r="T133" s="676">
        <v>0.18</v>
      </c>
      <c r="U133" s="676">
        <v>0.18</v>
      </c>
      <c r="V133" s="676">
        <v>0.18</v>
      </c>
      <c r="W133" s="676">
        <v>0.18</v>
      </c>
      <c r="X133" s="676">
        <v>0.18</v>
      </c>
      <c r="Y133" s="676">
        <v>0.18</v>
      </c>
      <c r="Z133" s="676">
        <v>0.18</v>
      </c>
      <c r="AA133" s="676">
        <v>0.18</v>
      </c>
      <c r="AB133" s="676">
        <v>0.18</v>
      </c>
      <c r="AC133" s="676">
        <v>0.13</v>
      </c>
      <c r="AD133" s="677">
        <v>0.13</v>
      </c>
      <c r="AE133" s="677">
        <v>0.13</v>
      </c>
    </row>
    <row r="134" spans="1:31" ht="15">
      <c r="A134" s="399" t="s">
        <v>1756</v>
      </c>
      <c r="B134" s="541" t="s">
        <v>434</v>
      </c>
      <c r="C134" s="399" t="s">
        <v>231</v>
      </c>
      <c r="D134" s="399" t="s">
        <v>528</v>
      </c>
      <c r="E134" s="399" t="s">
        <v>531</v>
      </c>
      <c r="F134" s="399" t="s">
        <v>1709</v>
      </c>
      <c r="G134" s="399" t="s">
        <v>53</v>
      </c>
      <c r="H134" s="541">
        <v>12</v>
      </c>
      <c r="I134" s="543">
        <v>0.7</v>
      </c>
      <c r="J134" s="676">
        <v>0.2</v>
      </c>
      <c r="K134" s="676">
        <v>0.27</v>
      </c>
      <c r="L134" s="676">
        <v>0.27</v>
      </c>
      <c r="M134" s="676">
        <v>0.27</v>
      </c>
      <c r="N134" s="676">
        <v>0.27</v>
      </c>
      <c r="O134" s="676">
        <v>0.27</v>
      </c>
      <c r="P134" s="676">
        <v>0.27</v>
      </c>
      <c r="Q134" s="676">
        <v>0.18</v>
      </c>
      <c r="R134" s="676">
        <v>0.18</v>
      </c>
      <c r="S134" s="676">
        <v>0.18</v>
      </c>
      <c r="T134" s="676">
        <v>0.18</v>
      </c>
      <c r="U134" s="676">
        <v>0.18</v>
      </c>
      <c r="V134" s="676">
        <v>0.18</v>
      </c>
      <c r="W134" s="676">
        <v>0.18</v>
      </c>
      <c r="X134" s="676">
        <v>0.18</v>
      </c>
      <c r="Y134" s="676">
        <v>0.18</v>
      </c>
      <c r="Z134" s="676">
        <v>0.18</v>
      </c>
      <c r="AA134" s="676" t="s">
        <v>240</v>
      </c>
      <c r="AB134" s="676" t="s">
        <v>240</v>
      </c>
      <c r="AC134" s="676" t="s">
        <v>240</v>
      </c>
      <c r="AD134" s="677" t="s">
        <v>240</v>
      </c>
      <c r="AE134" s="677" t="s">
        <v>240</v>
      </c>
    </row>
    <row r="135" spans="1:31" ht="15">
      <c r="A135" s="399" t="s">
        <v>1757</v>
      </c>
      <c r="B135" s="541" t="s">
        <v>434</v>
      </c>
      <c r="C135" s="399" t="s">
        <v>231</v>
      </c>
      <c r="D135" s="399" t="s">
        <v>528</v>
      </c>
      <c r="E135" s="399" t="s">
        <v>531</v>
      </c>
      <c r="F135" s="399" t="s">
        <v>1758</v>
      </c>
      <c r="G135" s="399" t="s">
        <v>53</v>
      </c>
      <c r="H135" s="541">
        <v>12</v>
      </c>
      <c r="I135" s="543">
        <v>0.7</v>
      </c>
      <c r="J135" s="676">
        <v>0.2</v>
      </c>
      <c r="K135" s="676">
        <v>0.27</v>
      </c>
      <c r="L135" s="676">
        <v>0.27</v>
      </c>
      <c r="M135" s="676">
        <v>0.27</v>
      </c>
      <c r="N135" s="676">
        <v>0.27</v>
      </c>
      <c r="O135" s="676">
        <v>0.27</v>
      </c>
      <c r="P135" s="676">
        <v>0.27</v>
      </c>
      <c r="Q135" s="676">
        <v>0.18</v>
      </c>
      <c r="R135" s="676">
        <v>0.18</v>
      </c>
      <c r="S135" s="676">
        <v>0.18</v>
      </c>
      <c r="T135" s="676">
        <v>0.18</v>
      </c>
      <c r="U135" s="676">
        <v>0.18</v>
      </c>
      <c r="V135" s="676">
        <v>0.18</v>
      </c>
      <c r="W135" s="676">
        <v>0.18</v>
      </c>
      <c r="X135" s="676">
        <v>0.18</v>
      </c>
      <c r="Y135" s="676">
        <v>0.18</v>
      </c>
      <c r="Z135" s="676">
        <v>0.18</v>
      </c>
      <c r="AA135" s="676" t="s">
        <v>240</v>
      </c>
      <c r="AB135" s="676" t="s">
        <v>240</v>
      </c>
      <c r="AC135" s="676" t="s">
        <v>240</v>
      </c>
      <c r="AD135" s="677" t="s">
        <v>240</v>
      </c>
      <c r="AE135" s="677" t="s">
        <v>240</v>
      </c>
    </row>
    <row r="136" spans="1:31" ht="15">
      <c r="A136" s="399" t="s">
        <v>1691</v>
      </c>
      <c r="B136" s="541" t="s">
        <v>434</v>
      </c>
      <c r="C136" s="399" t="s">
        <v>231</v>
      </c>
      <c r="D136" s="399" t="s">
        <v>528</v>
      </c>
      <c r="E136" s="399" t="s">
        <v>531</v>
      </c>
      <c r="F136" s="399" t="s">
        <v>764</v>
      </c>
      <c r="G136" s="399" t="s">
        <v>53</v>
      </c>
      <c r="H136" s="541">
        <v>12</v>
      </c>
      <c r="I136" s="543">
        <v>0.7</v>
      </c>
      <c r="J136" s="676">
        <v>0.2</v>
      </c>
      <c r="K136" s="676">
        <v>0.27</v>
      </c>
      <c r="L136" s="676">
        <v>0.27</v>
      </c>
      <c r="M136" s="676">
        <v>0.27</v>
      </c>
      <c r="N136" s="676">
        <v>0.27</v>
      </c>
      <c r="O136" s="676">
        <v>0.27</v>
      </c>
      <c r="P136" s="676">
        <v>0.27</v>
      </c>
      <c r="Q136" s="676">
        <v>0.18</v>
      </c>
      <c r="R136" s="676">
        <v>0.18</v>
      </c>
      <c r="S136" s="676">
        <v>0.18</v>
      </c>
      <c r="T136" s="676">
        <v>0.18</v>
      </c>
      <c r="U136" s="676">
        <v>0.18</v>
      </c>
      <c r="V136" s="676">
        <v>0.18</v>
      </c>
      <c r="W136" s="676">
        <v>0.18</v>
      </c>
      <c r="X136" s="676">
        <v>0.18</v>
      </c>
      <c r="Y136" s="676">
        <v>0.18</v>
      </c>
      <c r="Z136" s="676">
        <v>0.18</v>
      </c>
      <c r="AA136" s="676">
        <v>0.18</v>
      </c>
      <c r="AB136" s="676">
        <v>0.18</v>
      </c>
      <c r="AC136" s="676">
        <v>0.13</v>
      </c>
      <c r="AD136" s="677">
        <v>0.13</v>
      </c>
      <c r="AE136" s="677">
        <v>0.13</v>
      </c>
    </row>
    <row r="137" spans="1:31" ht="15">
      <c r="A137" s="399" t="s">
        <v>1824</v>
      </c>
      <c r="B137" s="544" t="s">
        <v>434</v>
      </c>
      <c r="C137" s="399" t="s">
        <v>231</v>
      </c>
      <c r="D137" s="399" t="s">
        <v>528</v>
      </c>
      <c r="E137" s="399" t="s">
        <v>531</v>
      </c>
      <c r="F137" s="399" t="s">
        <v>1825</v>
      </c>
      <c r="G137" s="399" t="s">
        <v>53</v>
      </c>
      <c r="H137" s="541">
        <v>12</v>
      </c>
      <c r="I137" s="543">
        <v>0.7</v>
      </c>
      <c r="J137" s="676" t="s">
        <v>240</v>
      </c>
      <c r="K137" s="676" t="s">
        <v>240</v>
      </c>
      <c r="L137" s="676" t="s">
        <v>240</v>
      </c>
      <c r="M137" s="676" t="s">
        <v>240</v>
      </c>
      <c r="N137" s="676" t="s">
        <v>240</v>
      </c>
      <c r="O137" s="676" t="s">
        <v>240</v>
      </c>
      <c r="P137" s="676" t="s">
        <v>240</v>
      </c>
      <c r="Q137" s="676" t="s">
        <v>240</v>
      </c>
      <c r="R137" s="676" t="s">
        <v>240</v>
      </c>
      <c r="S137" s="676" t="s">
        <v>240</v>
      </c>
      <c r="T137" s="676" t="s">
        <v>240</v>
      </c>
      <c r="U137" s="676" t="s">
        <v>240</v>
      </c>
      <c r="V137" s="676" t="s">
        <v>240</v>
      </c>
      <c r="W137" s="676" t="s">
        <v>240</v>
      </c>
      <c r="X137" s="676" t="s">
        <v>240</v>
      </c>
      <c r="Y137" s="676" t="s">
        <v>240</v>
      </c>
      <c r="Z137" s="676" t="s">
        <v>240</v>
      </c>
      <c r="AA137" s="676">
        <v>0.18</v>
      </c>
      <c r="AB137" s="676">
        <v>0.18</v>
      </c>
      <c r="AC137" s="676">
        <v>0.13</v>
      </c>
      <c r="AD137" s="677">
        <v>0.13</v>
      </c>
      <c r="AE137" s="677">
        <v>0.13</v>
      </c>
    </row>
    <row r="138" spans="1:31" ht="15" customHeight="1">
      <c r="A138" s="399" t="s">
        <v>1831</v>
      </c>
      <c r="B138" s="541" t="s">
        <v>434</v>
      </c>
      <c r="C138" s="399" t="s">
        <v>231</v>
      </c>
      <c r="D138" s="399" t="s">
        <v>528</v>
      </c>
      <c r="E138" s="399" t="s">
        <v>531</v>
      </c>
      <c r="F138" s="399" t="s">
        <v>1832</v>
      </c>
      <c r="G138" s="399" t="s">
        <v>53</v>
      </c>
      <c r="H138" s="541">
        <v>12</v>
      </c>
      <c r="I138" s="543">
        <v>0.7</v>
      </c>
      <c r="J138" s="676" t="s">
        <v>240</v>
      </c>
      <c r="K138" s="676" t="s">
        <v>240</v>
      </c>
      <c r="L138" s="676" t="s">
        <v>240</v>
      </c>
      <c r="M138" s="676" t="s">
        <v>240</v>
      </c>
      <c r="N138" s="676" t="s">
        <v>240</v>
      </c>
      <c r="O138" s="676" t="s">
        <v>240</v>
      </c>
      <c r="P138" s="676" t="s">
        <v>240</v>
      </c>
      <c r="Q138" s="676" t="s">
        <v>240</v>
      </c>
      <c r="R138" s="676" t="s">
        <v>240</v>
      </c>
      <c r="S138" s="676" t="s">
        <v>240</v>
      </c>
      <c r="T138" s="676" t="s">
        <v>240</v>
      </c>
      <c r="U138" s="676" t="s">
        <v>240</v>
      </c>
      <c r="V138" s="676" t="s">
        <v>240</v>
      </c>
      <c r="W138" s="676" t="s">
        <v>240</v>
      </c>
      <c r="X138" s="676" t="s">
        <v>240</v>
      </c>
      <c r="Y138" s="676" t="s">
        <v>240</v>
      </c>
      <c r="Z138" s="676" t="s">
        <v>240</v>
      </c>
      <c r="AA138" s="676">
        <v>0.18</v>
      </c>
      <c r="AB138" s="676">
        <v>0.18</v>
      </c>
      <c r="AC138" s="676">
        <v>0.13</v>
      </c>
      <c r="AD138" s="677">
        <v>0.13</v>
      </c>
      <c r="AE138" s="677">
        <v>0.13</v>
      </c>
    </row>
    <row r="139" spans="1:31" ht="15" customHeight="1">
      <c r="A139" s="399" t="s">
        <v>1838</v>
      </c>
      <c r="B139" s="544" t="s">
        <v>434</v>
      </c>
      <c r="C139" s="399" t="s">
        <v>231</v>
      </c>
      <c r="D139" s="399" t="s">
        <v>528</v>
      </c>
      <c r="E139" s="399" t="s">
        <v>531</v>
      </c>
      <c r="F139" s="399" t="s">
        <v>1839</v>
      </c>
      <c r="G139" s="399" t="s">
        <v>53</v>
      </c>
      <c r="H139" s="541">
        <v>12</v>
      </c>
      <c r="I139" s="543">
        <v>0.7</v>
      </c>
      <c r="J139" s="676" t="s">
        <v>240</v>
      </c>
      <c r="K139" s="676" t="s">
        <v>240</v>
      </c>
      <c r="L139" s="676" t="s">
        <v>240</v>
      </c>
      <c r="M139" s="676" t="s">
        <v>240</v>
      </c>
      <c r="N139" s="676" t="s">
        <v>240</v>
      </c>
      <c r="O139" s="676" t="s">
        <v>240</v>
      </c>
      <c r="P139" s="676" t="s">
        <v>240</v>
      </c>
      <c r="Q139" s="676" t="s">
        <v>240</v>
      </c>
      <c r="R139" s="676" t="s">
        <v>240</v>
      </c>
      <c r="S139" s="676" t="s">
        <v>240</v>
      </c>
      <c r="T139" s="676" t="s">
        <v>240</v>
      </c>
      <c r="U139" s="676" t="s">
        <v>240</v>
      </c>
      <c r="V139" s="676" t="s">
        <v>240</v>
      </c>
      <c r="W139" s="676" t="s">
        <v>240</v>
      </c>
      <c r="X139" s="676" t="s">
        <v>240</v>
      </c>
      <c r="Y139" s="676" t="s">
        <v>240</v>
      </c>
      <c r="Z139" s="676" t="s">
        <v>240</v>
      </c>
      <c r="AA139" s="676">
        <v>0.18</v>
      </c>
      <c r="AB139" s="676">
        <v>0.18</v>
      </c>
      <c r="AC139" s="676">
        <v>0.13</v>
      </c>
      <c r="AD139" s="677">
        <v>0.13</v>
      </c>
      <c r="AE139" s="677">
        <v>0.13</v>
      </c>
    </row>
    <row r="140" spans="1:31" ht="15" customHeight="1">
      <c r="A140" s="399" t="s">
        <v>1845</v>
      </c>
      <c r="B140" s="544" t="s">
        <v>434</v>
      </c>
      <c r="C140" s="399" t="s">
        <v>231</v>
      </c>
      <c r="D140" s="399" t="s">
        <v>528</v>
      </c>
      <c r="E140" s="399" t="s">
        <v>531</v>
      </c>
      <c r="F140" s="399" t="s">
        <v>1846</v>
      </c>
      <c r="G140" s="399" t="s">
        <v>53</v>
      </c>
      <c r="H140" s="541">
        <v>12</v>
      </c>
      <c r="I140" s="543">
        <v>0.7</v>
      </c>
      <c r="J140" s="676" t="s">
        <v>240</v>
      </c>
      <c r="K140" s="676" t="s">
        <v>240</v>
      </c>
      <c r="L140" s="676" t="s">
        <v>240</v>
      </c>
      <c r="M140" s="676" t="s">
        <v>240</v>
      </c>
      <c r="N140" s="676" t="s">
        <v>240</v>
      </c>
      <c r="O140" s="676" t="s">
        <v>240</v>
      </c>
      <c r="P140" s="676" t="s">
        <v>240</v>
      </c>
      <c r="Q140" s="676" t="s">
        <v>240</v>
      </c>
      <c r="R140" s="676" t="s">
        <v>240</v>
      </c>
      <c r="S140" s="676" t="s">
        <v>240</v>
      </c>
      <c r="T140" s="676" t="s">
        <v>240</v>
      </c>
      <c r="U140" s="676" t="s">
        <v>240</v>
      </c>
      <c r="V140" s="676" t="s">
        <v>240</v>
      </c>
      <c r="W140" s="676" t="s">
        <v>240</v>
      </c>
      <c r="X140" s="676" t="s">
        <v>240</v>
      </c>
      <c r="Y140" s="676" t="s">
        <v>240</v>
      </c>
      <c r="Z140" s="676" t="s">
        <v>240</v>
      </c>
      <c r="AA140" s="676">
        <v>0.18</v>
      </c>
      <c r="AB140" s="676">
        <v>0.18</v>
      </c>
      <c r="AC140" s="676">
        <v>0.13</v>
      </c>
      <c r="AD140" s="677">
        <v>0.13</v>
      </c>
      <c r="AE140" s="677">
        <v>0.13</v>
      </c>
    </row>
    <row r="141" spans="1:31" ht="15" customHeight="1">
      <c r="A141" s="399" t="s">
        <v>1852</v>
      </c>
      <c r="B141" s="541" t="s">
        <v>434</v>
      </c>
      <c r="C141" s="399" t="s">
        <v>231</v>
      </c>
      <c r="D141" s="399" t="s">
        <v>528</v>
      </c>
      <c r="E141" s="399" t="s">
        <v>531</v>
      </c>
      <c r="F141" s="399" t="s">
        <v>1853</v>
      </c>
      <c r="G141" s="399" t="s">
        <v>53</v>
      </c>
      <c r="H141" s="541">
        <v>12</v>
      </c>
      <c r="I141" s="543">
        <v>0.7</v>
      </c>
      <c r="J141" s="676" t="s">
        <v>240</v>
      </c>
      <c r="K141" s="676" t="s">
        <v>240</v>
      </c>
      <c r="L141" s="676" t="s">
        <v>240</v>
      </c>
      <c r="M141" s="676" t="s">
        <v>240</v>
      </c>
      <c r="N141" s="676" t="s">
        <v>240</v>
      </c>
      <c r="O141" s="676" t="s">
        <v>240</v>
      </c>
      <c r="P141" s="676" t="s">
        <v>240</v>
      </c>
      <c r="Q141" s="676" t="s">
        <v>240</v>
      </c>
      <c r="R141" s="676" t="s">
        <v>240</v>
      </c>
      <c r="S141" s="676" t="s">
        <v>240</v>
      </c>
      <c r="T141" s="676" t="s">
        <v>240</v>
      </c>
      <c r="U141" s="676" t="s">
        <v>240</v>
      </c>
      <c r="V141" s="676" t="s">
        <v>240</v>
      </c>
      <c r="W141" s="676" t="s">
        <v>240</v>
      </c>
      <c r="X141" s="676" t="s">
        <v>240</v>
      </c>
      <c r="Y141" s="676" t="s">
        <v>240</v>
      </c>
      <c r="Z141" s="676" t="s">
        <v>240</v>
      </c>
      <c r="AA141" s="676">
        <v>0.18</v>
      </c>
      <c r="AB141" s="676">
        <v>0.18</v>
      </c>
      <c r="AC141" s="676">
        <v>0.13</v>
      </c>
      <c r="AD141" s="677">
        <v>0.13</v>
      </c>
      <c r="AE141" s="677">
        <v>0.13</v>
      </c>
    </row>
    <row r="142" spans="1:31" ht="15" customHeight="1">
      <c r="A142" s="399" t="s">
        <v>1044</v>
      </c>
      <c r="B142" s="541" t="s">
        <v>997</v>
      </c>
      <c r="C142" s="399" t="s">
        <v>231</v>
      </c>
      <c r="D142" s="399" t="s">
        <v>528</v>
      </c>
      <c r="E142" s="399" t="s">
        <v>535</v>
      </c>
      <c r="F142" s="399" t="s">
        <v>536</v>
      </c>
      <c r="G142" s="399" t="s">
        <v>530</v>
      </c>
      <c r="H142" s="541">
        <v>7</v>
      </c>
      <c r="I142" s="543">
        <v>0.7</v>
      </c>
      <c r="J142" s="676">
        <v>0.15</v>
      </c>
      <c r="K142" s="676">
        <v>0.2</v>
      </c>
      <c r="L142" s="676">
        <v>0.2</v>
      </c>
      <c r="M142" s="676">
        <v>0.2</v>
      </c>
      <c r="N142" s="676">
        <v>0.25</v>
      </c>
      <c r="O142" s="676">
        <v>0.25</v>
      </c>
      <c r="P142" s="676">
        <v>0.25</v>
      </c>
      <c r="Q142" s="676">
        <v>0.18</v>
      </c>
      <c r="R142" s="676">
        <v>0.18</v>
      </c>
      <c r="S142" s="676">
        <v>0.18</v>
      </c>
      <c r="T142" s="676">
        <v>0.18</v>
      </c>
      <c r="U142" s="676">
        <v>0.18</v>
      </c>
      <c r="V142" s="676">
        <v>0.18</v>
      </c>
      <c r="W142" s="676">
        <v>0.18</v>
      </c>
      <c r="X142" s="676">
        <v>0.18</v>
      </c>
      <c r="Y142" s="676">
        <v>0.18</v>
      </c>
      <c r="Z142" s="676">
        <v>0.18</v>
      </c>
      <c r="AA142" s="676" t="s">
        <v>240</v>
      </c>
      <c r="AB142" s="676" t="s">
        <v>240</v>
      </c>
      <c r="AC142" s="676" t="s">
        <v>240</v>
      </c>
      <c r="AD142" s="677" t="s">
        <v>240</v>
      </c>
      <c r="AE142" s="677" t="s">
        <v>240</v>
      </c>
    </row>
    <row r="143" spans="1:31" ht="15" customHeight="1">
      <c r="A143" s="399" t="s">
        <v>1045</v>
      </c>
      <c r="B143" s="541" t="s">
        <v>997</v>
      </c>
      <c r="C143" s="399" t="s">
        <v>231</v>
      </c>
      <c r="D143" s="399" t="s">
        <v>528</v>
      </c>
      <c r="E143" s="399" t="s">
        <v>535</v>
      </c>
      <c r="F143" s="399" t="s">
        <v>538</v>
      </c>
      <c r="G143" s="399" t="s">
        <v>530</v>
      </c>
      <c r="H143" s="541">
        <v>7</v>
      </c>
      <c r="I143" s="543">
        <v>0.7</v>
      </c>
      <c r="J143" s="676">
        <v>0.15</v>
      </c>
      <c r="K143" s="676">
        <v>0.2</v>
      </c>
      <c r="L143" s="676">
        <v>0.2</v>
      </c>
      <c r="M143" s="676">
        <v>0.2</v>
      </c>
      <c r="N143" s="676">
        <v>0.25</v>
      </c>
      <c r="O143" s="676">
        <v>0.25</v>
      </c>
      <c r="P143" s="676">
        <v>0.25</v>
      </c>
      <c r="Q143" s="676">
        <v>0.18</v>
      </c>
      <c r="R143" s="676">
        <v>0.18</v>
      </c>
      <c r="S143" s="676">
        <v>0.18</v>
      </c>
      <c r="T143" s="676">
        <v>0.18</v>
      </c>
      <c r="U143" s="676">
        <v>0.18</v>
      </c>
      <c r="V143" s="676">
        <v>0.18</v>
      </c>
      <c r="W143" s="676">
        <v>0.18</v>
      </c>
      <c r="X143" s="676">
        <v>0.18</v>
      </c>
      <c r="Y143" s="676">
        <v>0.18</v>
      </c>
      <c r="Z143" s="676">
        <v>0.18</v>
      </c>
      <c r="AA143" s="676" t="s">
        <v>240</v>
      </c>
      <c r="AB143" s="676" t="s">
        <v>240</v>
      </c>
      <c r="AC143" s="676" t="s">
        <v>240</v>
      </c>
      <c r="AD143" s="677" t="s">
        <v>240</v>
      </c>
      <c r="AE143" s="677" t="s">
        <v>240</v>
      </c>
    </row>
    <row r="144" spans="1:31" ht="15" customHeight="1">
      <c r="A144" s="399" t="s">
        <v>1046</v>
      </c>
      <c r="B144" s="541" t="s">
        <v>997</v>
      </c>
      <c r="C144" s="399" t="s">
        <v>231</v>
      </c>
      <c r="D144" s="399" t="s">
        <v>528</v>
      </c>
      <c r="E144" s="399" t="s">
        <v>535</v>
      </c>
      <c r="F144" s="399" t="s">
        <v>540</v>
      </c>
      <c r="G144" s="399" t="s">
        <v>530</v>
      </c>
      <c r="H144" s="541">
        <v>7</v>
      </c>
      <c r="I144" s="543">
        <v>0.7</v>
      </c>
      <c r="J144" s="676">
        <v>0.15</v>
      </c>
      <c r="K144" s="676">
        <v>0.2</v>
      </c>
      <c r="L144" s="676">
        <v>0.2</v>
      </c>
      <c r="M144" s="676">
        <v>0.2</v>
      </c>
      <c r="N144" s="676">
        <v>0.25</v>
      </c>
      <c r="O144" s="676">
        <v>0.25</v>
      </c>
      <c r="P144" s="676">
        <v>0.25</v>
      </c>
      <c r="Q144" s="676">
        <v>0.18</v>
      </c>
      <c r="R144" s="676">
        <v>0.18</v>
      </c>
      <c r="S144" s="676">
        <v>0.18</v>
      </c>
      <c r="T144" s="676">
        <v>0.18</v>
      </c>
      <c r="U144" s="676">
        <v>0.18</v>
      </c>
      <c r="V144" s="676">
        <v>0.18</v>
      </c>
      <c r="W144" s="676">
        <v>0.18</v>
      </c>
      <c r="X144" s="676">
        <v>0.18</v>
      </c>
      <c r="Y144" s="676">
        <v>0.18</v>
      </c>
      <c r="Z144" s="676">
        <v>0.18</v>
      </c>
      <c r="AA144" s="676" t="s">
        <v>240</v>
      </c>
      <c r="AB144" s="676" t="s">
        <v>240</v>
      </c>
      <c r="AC144" s="676" t="s">
        <v>240</v>
      </c>
      <c r="AD144" s="677" t="s">
        <v>240</v>
      </c>
      <c r="AE144" s="677" t="s">
        <v>240</v>
      </c>
    </row>
    <row r="145" spans="1:31" ht="15" customHeight="1">
      <c r="A145" s="399" t="s">
        <v>1047</v>
      </c>
      <c r="B145" s="544" t="s">
        <v>997</v>
      </c>
      <c r="C145" s="399" t="s">
        <v>231</v>
      </c>
      <c r="D145" s="399" t="s">
        <v>528</v>
      </c>
      <c r="E145" s="399" t="s">
        <v>535</v>
      </c>
      <c r="F145" s="399" t="s">
        <v>542</v>
      </c>
      <c r="G145" s="399" t="s">
        <v>530</v>
      </c>
      <c r="H145" s="541">
        <v>7</v>
      </c>
      <c r="I145" s="543">
        <v>0.7</v>
      </c>
      <c r="J145" s="676">
        <v>0.15</v>
      </c>
      <c r="K145" s="676">
        <v>0.2</v>
      </c>
      <c r="L145" s="676">
        <v>0.2</v>
      </c>
      <c r="M145" s="676">
        <v>0.2</v>
      </c>
      <c r="N145" s="676">
        <v>0.25</v>
      </c>
      <c r="O145" s="676">
        <v>0.25</v>
      </c>
      <c r="P145" s="676">
        <v>0.25</v>
      </c>
      <c r="Q145" s="676">
        <v>0.18</v>
      </c>
      <c r="R145" s="676">
        <v>0.18</v>
      </c>
      <c r="S145" s="676">
        <v>0.18</v>
      </c>
      <c r="T145" s="676">
        <v>0.18</v>
      </c>
      <c r="U145" s="676">
        <v>0.18</v>
      </c>
      <c r="V145" s="676">
        <v>0.18</v>
      </c>
      <c r="W145" s="676">
        <v>0.18</v>
      </c>
      <c r="X145" s="676">
        <v>0.18</v>
      </c>
      <c r="Y145" s="676">
        <v>0.18</v>
      </c>
      <c r="Z145" s="676">
        <v>0.18</v>
      </c>
      <c r="AA145" s="676" t="s">
        <v>240</v>
      </c>
      <c r="AB145" s="676" t="s">
        <v>240</v>
      </c>
      <c r="AC145" s="676" t="s">
        <v>240</v>
      </c>
      <c r="AD145" s="677" t="s">
        <v>240</v>
      </c>
      <c r="AE145" s="677" t="s">
        <v>240</v>
      </c>
    </row>
    <row r="146" spans="1:31" ht="15" customHeight="1">
      <c r="A146" s="545" t="s">
        <v>1048</v>
      </c>
      <c r="B146" s="544" t="s">
        <v>997</v>
      </c>
      <c r="C146" s="399" t="s">
        <v>231</v>
      </c>
      <c r="D146" s="399" t="s">
        <v>528</v>
      </c>
      <c r="E146" s="399" t="s">
        <v>535</v>
      </c>
      <c r="F146" s="399" t="s">
        <v>544</v>
      </c>
      <c r="G146" s="399" t="s">
        <v>530</v>
      </c>
      <c r="H146" s="541">
        <v>7</v>
      </c>
      <c r="I146" s="543">
        <v>0.7</v>
      </c>
      <c r="J146" s="676">
        <v>0.15</v>
      </c>
      <c r="K146" s="676">
        <v>0.2</v>
      </c>
      <c r="L146" s="676">
        <v>0.2</v>
      </c>
      <c r="M146" s="676">
        <v>0.2</v>
      </c>
      <c r="N146" s="676">
        <v>0.25</v>
      </c>
      <c r="O146" s="676">
        <v>0.25</v>
      </c>
      <c r="P146" s="676">
        <v>0.25</v>
      </c>
      <c r="Q146" s="676">
        <v>0.18</v>
      </c>
      <c r="R146" s="676">
        <v>0.18</v>
      </c>
      <c r="S146" s="676">
        <v>0.18</v>
      </c>
      <c r="T146" s="676">
        <v>0.18</v>
      </c>
      <c r="U146" s="676">
        <v>0.18</v>
      </c>
      <c r="V146" s="676">
        <v>0.18</v>
      </c>
      <c r="W146" s="676">
        <v>0.18</v>
      </c>
      <c r="X146" s="676">
        <v>0.18</v>
      </c>
      <c r="Y146" s="676">
        <v>0.18</v>
      </c>
      <c r="Z146" s="676">
        <v>0.18</v>
      </c>
      <c r="AA146" s="676" t="s">
        <v>240</v>
      </c>
      <c r="AB146" s="676" t="s">
        <v>240</v>
      </c>
      <c r="AC146" s="676" t="s">
        <v>240</v>
      </c>
      <c r="AD146" s="677" t="s">
        <v>240</v>
      </c>
      <c r="AE146" s="677" t="s">
        <v>240</v>
      </c>
    </row>
    <row r="147" spans="1:31" ht="15" customHeight="1">
      <c r="A147" s="399" t="s">
        <v>1688</v>
      </c>
      <c r="B147" s="541" t="s">
        <v>997</v>
      </c>
      <c r="C147" s="399" t="s">
        <v>231</v>
      </c>
      <c r="D147" s="399" t="s">
        <v>528</v>
      </c>
      <c r="E147" s="399" t="s">
        <v>535</v>
      </c>
      <c r="F147" s="399" t="s">
        <v>1663</v>
      </c>
      <c r="G147" s="399" t="s">
        <v>530</v>
      </c>
      <c r="H147" s="541">
        <v>7</v>
      </c>
      <c r="I147" s="543">
        <v>0.7</v>
      </c>
      <c r="J147" s="676">
        <v>0.2</v>
      </c>
      <c r="K147" s="676">
        <v>0.27</v>
      </c>
      <c r="L147" s="676">
        <v>0.27</v>
      </c>
      <c r="M147" s="676">
        <v>0.27</v>
      </c>
      <c r="N147" s="676">
        <v>0.27</v>
      </c>
      <c r="O147" s="676">
        <v>0.27</v>
      </c>
      <c r="P147" s="676">
        <v>0.27</v>
      </c>
      <c r="Q147" s="676">
        <v>0.18</v>
      </c>
      <c r="R147" s="676">
        <v>0.18</v>
      </c>
      <c r="S147" s="676">
        <v>0.18</v>
      </c>
      <c r="T147" s="676">
        <v>0.18</v>
      </c>
      <c r="U147" s="676">
        <v>0.18</v>
      </c>
      <c r="V147" s="676">
        <v>0.18</v>
      </c>
      <c r="W147" s="676">
        <v>0.18</v>
      </c>
      <c r="X147" s="676">
        <v>0.18</v>
      </c>
      <c r="Y147" s="676">
        <v>0.18</v>
      </c>
      <c r="Z147" s="676">
        <v>0.18</v>
      </c>
      <c r="AA147" s="676">
        <v>0.18</v>
      </c>
      <c r="AB147" s="676">
        <v>0.18</v>
      </c>
      <c r="AC147" s="676">
        <v>0.13</v>
      </c>
      <c r="AD147" s="677">
        <v>0.13</v>
      </c>
      <c r="AE147" s="677">
        <v>0.13</v>
      </c>
    </row>
    <row r="148" spans="1:31" ht="15" customHeight="1">
      <c r="A148" s="399" t="s">
        <v>534</v>
      </c>
      <c r="B148" s="541" t="s">
        <v>434</v>
      </c>
      <c r="C148" s="399" t="s">
        <v>231</v>
      </c>
      <c r="D148" s="399" t="s">
        <v>528</v>
      </c>
      <c r="E148" s="399" t="s">
        <v>535</v>
      </c>
      <c r="F148" s="399" t="s">
        <v>536</v>
      </c>
      <c r="G148" s="399" t="s">
        <v>53</v>
      </c>
      <c r="H148" s="541">
        <v>7</v>
      </c>
      <c r="I148" s="543">
        <v>0.7</v>
      </c>
      <c r="J148" s="676">
        <v>0.15</v>
      </c>
      <c r="K148" s="676">
        <v>0.27</v>
      </c>
      <c r="L148" s="676">
        <v>0.27</v>
      </c>
      <c r="M148" s="676">
        <v>0.27</v>
      </c>
      <c r="N148" s="676">
        <v>0.27</v>
      </c>
      <c r="O148" s="676">
        <v>0.27</v>
      </c>
      <c r="P148" s="676">
        <v>0.27</v>
      </c>
      <c r="Q148" s="676">
        <v>0.18</v>
      </c>
      <c r="R148" s="676">
        <v>0.18</v>
      </c>
      <c r="S148" s="676">
        <v>0.18</v>
      </c>
      <c r="T148" s="676">
        <v>0.18</v>
      </c>
      <c r="U148" s="676">
        <v>0.18</v>
      </c>
      <c r="V148" s="676">
        <v>0.18</v>
      </c>
      <c r="W148" s="676">
        <v>0.18</v>
      </c>
      <c r="X148" s="676">
        <v>0.18</v>
      </c>
      <c r="Y148" s="676">
        <v>0.18</v>
      </c>
      <c r="Z148" s="676">
        <v>0.18</v>
      </c>
      <c r="AA148" s="676" t="s">
        <v>240</v>
      </c>
      <c r="AB148" s="676" t="s">
        <v>240</v>
      </c>
      <c r="AC148" s="676" t="s">
        <v>240</v>
      </c>
      <c r="AD148" s="677" t="s">
        <v>240</v>
      </c>
      <c r="AE148" s="677" t="s">
        <v>240</v>
      </c>
    </row>
    <row r="149" spans="1:31" ht="15" customHeight="1">
      <c r="A149" s="399" t="s">
        <v>537</v>
      </c>
      <c r="B149" s="541" t="s">
        <v>434</v>
      </c>
      <c r="C149" s="399" t="s">
        <v>231</v>
      </c>
      <c r="D149" s="399" t="s">
        <v>528</v>
      </c>
      <c r="E149" s="399" t="s">
        <v>535</v>
      </c>
      <c r="F149" s="399" t="s">
        <v>538</v>
      </c>
      <c r="G149" s="399" t="s">
        <v>53</v>
      </c>
      <c r="H149" s="541">
        <v>7</v>
      </c>
      <c r="I149" s="543">
        <v>0.7</v>
      </c>
      <c r="J149" s="676">
        <v>0.15</v>
      </c>
      <c r="K149" s="676">
        <v>0.27</v>
      </c>
      <c r="L149" s="676">
        <v>0.27</v>
      </c>
      <c r="M149" s="676">
        <v>0.27</v>
      </c>
      <c r="N149" s="676">
        <v>0.27</v>
      </c>
      <c r="O149" s="676">
        <v>0.27</v>
      </c>
      <c r="P149" s="676">
        <v>0.27</v>
      </c>
      <c r="Q149" s="676">
        <v>0.18</v>
      </c>
      <c r="R149" s="676">
        <v>0.18</v>
      </c>
      <c r="S149" s="676">
        <v>0.18</v>
      </c>
      <c r="T149" s="676">
        <v>0.18</v>
      </c>
      <c r="U149" s="676">
        <v>0.18</v>
      </c>
      <c r="V149" s="676">
        <v>0.18</v>
      </c>
      <c r="W149" s="676">
        <v>0.18</v>
      </c>
      <c r="X149" s="676">
        <v>0.18</v>
      </c>
      <c r="Y149" s="676">
        <v>0.18</v>
      </c>
      <c r="Z149" s="676">
        <v>0.18</v>
      </c>
      <c r="AA149" s="676" t="s">
        <v>240</v>
      </c>
      <c r="AB149" s="676" t="s">
        <v>240</v>
      </c>
      <c r="AC149" s="676" t="s">
        <v>240</v>
      </c>
      <c r="AD149" s="677" t="s">
        <v>240</v>
      </c>
      <c r="AE149" s="677" t="s">
        <v>240</v>
      </c>
    </row>
    <row r="150" spans="1:31" ht="15" customHeight="1">
      <c r="A150" s="399" t="s">
        <v>539</v>
      </c>
      <c r="B150" s="541" t="s">
        <v>434</v>
      </c>
      <c r="C150" s="399" t="s">
        <v>231</v>
      </c>
      <c r="D150" s="399" t="s">
        <v>528</v>
      </c>
      <c r="E150" s="399" t="s">
        <v>535</v>
      </c>
      <c r="F150" s="399" t="s">
        <v>540</v>
      </c>
      <c r="G150" s="399" t="s">
        <v>53</v>
      </c>
      <c r="H150" s="541">
        <v>7</v>
      </c>
      <c r="I150" s="543">
        <v>0.7</v>
      </c>
      <c r="J150" s="676">
        <v>0.15</v>
      </c>
      <c r="K150" s="676">
        <v>0.27</v>
      </c>
      <c r="L150" s="676">
        <v>0.27</v>
      </c>
      <c r="M150" s="676">
        <v>0.27</v>
      </c>
      <c r="N150" s="676">
        <v>0.27</v>
      </c>
      <c r="O150" s="676">
        <v>0.27</v>
      </c>
      <c r="P150" s="676">
        <v>0.27</v>
      </c>
      <c r="Q150" s="676">
        <v>0.18</v>
      </c>
      <c r="R150" s="676">
        <v>0.18</v>
      </c>
      <c r="S150" s="676">
        <v>0.18</v>
      </c>
      <c r="T150" s="676">
        <v>0.18</v>
      </c>
      <c r="U150" s="676">
        <v>0.18</v>
      </c>
      <c r="V150" s="676">
        <v>0.18</v>
      </c>
      <c r="W150" s="676">
        <v>0.18</v>
      </c>
      <c r="X150" s="676">
        <v>0.18</v>
      </c>
      <c r="Y150" s="676">
        <v>0.18</v>
      </c>
      <c r="Z150" s="676">
        <v>0.18</v>
      </c>
      <c r="AA150" s="676" t="s">
        <v>240</v>
      </c>
      <c r="AB150" s="676" t="s">
        <v>240</v>
      </c>
      <c r="AC150" s="676" t="s">
        <v>240</v>
      </c>
      <c r="AD150" s="677" t="s">
        <v>240</v>
      </c>
      <c r="AE150" s="677" t="s">
        <v>240</v>
      </c>
    </row>
    <row r="151" spans="1:31" ht="15" customHeight="1">
      <c r="A151" s="399" t="s">
        <v>541</v>
      </c>
      <c r="B151" s="541" t="s">
        <v>434</v>
      </c>
      <c r="C151" s="399" t="s">
        <v>231</v>
      </c>
      <c r="D151" s="399" t="s">
        <v>528</v>
      </c>
      <c r="E151" s="399" t="s">
        <v>535</v>
      </c>
      <c r="F151" s="399" t="s">
        <v>542</v>
      </c>
      <c r="G151" s="399" t="s">
        <v>53</v>
      </c>
      <c r="H151" s="541">
        <v>7</v>
      </c>
      <c r="I151" s="543">
        <v>0.7</v>
      </c>
      <c r="J151" s="676">
        <v>0.15</v>
      </c>
      <c r="K151" s="676">
        <v>0.27</v>
      </c>
      <c r="L151" s="676">
        <v>0.27</v>
      </c>
      <c r="M151" s="676">
        <v>0.27</v>
      </c>
      <c r="N151" s="676">
        <v>0.27</v>
      </c>
      <c r="O151" s="676">
        <v>0.27</v>
      </c>
      <c r="P151" s="676">
        <v>0.27</v>
      </c>
      <c r="Q151" s="676">
        <v>0.18</v>
      </c>
      <c r="R151" s="676">
        <v>0.18</v>
      </c>
      <c r="S151" s="676">
        <v>0.18</v>
      </c>
      <c r="T151" s="676">
        <v>0.18</v>
      </c>
      <c r="U151" s="676">
        <v>0.18</v>
      </c>
      <c r="V151" s="676">
        <v>0.18</v>
      </c>
      <c r="W151" s="676">
        <v>0.18</v>
      </c>
      <c r="X151" s="676">
        <v>0.18</v>
      </c>
      <c r="Y151" s="676">
        <v>0.18</v>
      </c>
      <c r="Z151" s="676">
        <v>0.18</v>
      </c>
      <c r="AA151" s="676" t="s">
        <v>240</v>
      </c>
      <c r="AB151" s="676" t="s">
        <v>240</v>
      </c>
      <c r="AC151" s="676" t="s">
        <v>240</v>
      </c>
      <c r="AD151" s="677" t="s">
        <v>240</v>
      </c>
      <c r="AE151" s="677" t="s">
        <v>240</v>
      </c>
    </row>
    <row r="152" spans="1:31" ht="15" customHeight="1">
      <c r="A152" s="399" t="s">
        <v>543</v>
      </c>
      <c r="B152" s="541" t="s">
        <v>434</v>
      </c>
      <c r="C152" s="399" t="s">
        <v>231</v>
      </c>
      <c r="D152" s="399" t="s">
        <v>528</v>
      </c>
      <c r="E152" s="399" t="s">
        <v>535</v>
      </c>
      <c r="F152" s="399" t="s">
        <v>544</v>
      </c>
      <c r="G152" s="399" t="s">
        <v>53</v>
      </c>
      <c r="H152" s="541">
        <v>7</v>
      </c>
      <c r="I152" s="543">
        <v>0.7</v>
      </c>
      <c r="J152" s="676">
        <v>0.15</v>
      </c>
      <c r="K152" s="676">
        <v>0.27</v>
      </c>
      <c r="L152" s="676">
        <v>0.27</v>
      </c>
      <c r="M152" s="676">
        <v>0.27</v>
      </c>
      <c r="N152" s="676">
        <v>0.27</v>
      </c>
      <c r="O152" s="676">
        <v>0.27</v>
      </c>
      <c r="P152" s="676">
        <v>0.27</v>
      </c>
      <c r="Q152" s="676">
        <v>0.18</v>
      </c>
      <c r="R152" s="676">
        <v>0.18</v>
      </c>
      <c r="S152" s="676">
        <v>0.18</v>
      </c>
      <c r="T152" s="676">
        <v>0.18</v>
      </c>
      <c r="U152" s="676">
        <v>0.18</v>
      </c>
      <c r="V152" s="676">
        <v>0.18</v>
      </c>
      <c r="W152" s="676">
        <v>0.18</v>
      </c>
      <c r="X152" s="676">
        <v>0.18</v>
      </c>
      <c r="Y152" s="676">
        <v>0.18</v>
      </c>
      <c r="Z152" s="676">
        <v>0.18</v>
      </c>
      <c r="AA152" s="676" t="s">
        <v>240</v>
      </c>
      <c r="AB152" s="676" t="s">
        <v>240</v>
      </c>
      <c r="AC152" s="676" t="s">
        <v>240</v>
      </c>
      <c r="AD152" s="677" t="s">
        <v>240</v>
      </c>
      <c r="AE152" s="677" t="s">
        <v>240</v>
      </c>
    </row>
    <row r="153" spans="1:31" ht="15" customHeight="1">
      <c r="A153" s="399" t="s">
        <v>1755</v>
      </c>
      <c r="B153" s="544" t="s">
        <v>434</v>
      </c>
      <c r="C153" s="399" t="s">
        <v>231</v>
      </c>
      <c r="D153" s="399" t="s">
        <v>528</v>
      </c>
      <c r="E153" s="399" t="s">
        <v>535</v>
      </c>
      <c r="F153" s="399" t="s">
        <v>1663</v>
      </c>
      <c r="G153" s="399" t="s">
        <v>53</v>
      </c>
      <c r="H153" s="541">
        <v>7</v>
      </c>
      <c r="I153" s="543">
        <v>0.7</v>
      </c>
      <c r="J153" s="676">
        <v>0.2</v>
      </c>
      <c r="K153" s="676">
        <v>0.27</v>
      </c>
      <c r="L153" s="676">
        <v>0.27</v>
      </c>
      <c r="M153" s="676">
        <v>0.27</v>
      </c>
      <c r="N153" s="676">
        <v>0.27</v>
      </c>
      <c r="O153" s="676">
        <v>0.27</v>
      </c>
      <c r="P153" s="676">
        <v>0.27</v>
      </c>
      <c r="Q153" s="676">
        <v>0.18</v>
      </c>
      <c r="R153" s="676">
        <v>0.18</v>
      </c>
      <c r="S153" s="676">
        <v>0.18</v>
      </c>
      <c r="T153" s="676">
        <v>0.18</v>
      </c>
      <c r="U153" s="676">
        <v>0.18</v>
      </c>
      <c r="V153" s="676">
        <v>0.18</v>
      </c>
      <c r="W153" s="676">
        <v>0.18</v>
      </c>
      <c r="X153" s="676">
        <v>0.18</v>
      </c>
      <c r="Y153" s="676">
        <v>0.18</v>
      </c>
      <c r="Z153" s="676">
        <v>0.18</v>
      </c>
      <c r="AA153" s="676">
        <v>0.18</v>
      </c>
      <c r="AB153" s="676">
        <v>0.18</v>
      </c>
      <c r="AC153" s="676">
        <v>0.13</v>
      </c>
      <c r="AD153" s="677">
        <v>0.13</v>
      </c>
      <c r="AE153" s="677">
        <v>0.13</v>
      </c>
    </row>
    <row r="154" spans="1:31" ht="15" customHeight="1">
      <c r="A154" s="399" t="s">
        <v>1049</v>
      </c>
      <c r="B154" s="541" t="s">
        <v>997</v>
      </c>
      <c r="C154" s="399" t="s">
        <v>231</v>
      </c>
      <c r="D154" s="399" t="s">
        <v>546</v>
      </c>
      <c r="E154" s="399" t="s">
        <v>439</v>
      </c>
      <c r="F154" s="399" t="s">
        <v>547</v>
      </c>
      <c r="G154" s="399" t="s">
        <v>435</v>
      </c>
      <c r="H154" s="541">
        <v>10</v>
      </c>
      <c r="I154" s="543">
        <v>0.7</v>
      </c>
      <c r="J154" s="676">
        <v>0.15</v>
      </c>
      <c r="K154" s="676">
        <v>0.2</v>
      </c>
      <c r="L154" s="676">
        <v>0.2</v>
      </c>
      <c r="M154" s="676">
        <v>0.2</v>
      </c>
      <c r="N154" s="676">
        <v>0.25</v>
      </c>
      <c r="O154" s="676">
        <v>0.25</v>
      </c>
      <c r="P154" s="676">
        <v>0.25</v>
      </c>
      <c r="Q154" s="676">
        <v>0.25</v>
      </c>
      <c r="R154" s="676">
        <v>0.25</v>
      </c>
      <c r="S154" s="676">
        <v>0.25</v>
      </c>
      <c r="T154" s="676">
        <v>0.25</v>
      </c>
      <c r="U154" s="676">
        <v>0.25</v>
      </c>
      <c r="V154" s="676">
        <v>0.25</v>
      </c>
      <c r="W154" s="676">
        <v>0.25</v>
      </c>
      <c r="X154" s="676">
        <v>0.25</v>
      </c>
      <c r="Y154" s="676">
        <v>0.25</v>
      </c>
      <c r="Z154" s="676">
        <v>0.25</v>
      </c>
      <c r="AA154" s="676">
        <v>0.25</v>
      </c>
      <c r="AB154" s="676">
        <v>0.25</v>
      </c>
      <c r="AC154" s="676">
        <v>0.25</v>
      </c>
      <c r="AD154" s="677">
        <v>0.25</v>
      </c>
      <c r="AE154" s="677">
        <v>0.25</v>
      </c>
    </row>
    <row r="155" spans="1:31" ht="15" customHeight="1">
      <c r="A155" s="399" t="s">
        <v>545</v>
      </c>
      <c r="B155" s="544" t="s">
        <v>434</v>
      </c>
      <c r="C155" s="399" t="s">
        <v>231</v>
      </c>
      <c r="D155" s="399" t="s">
        <v>546</v>
      </c>
      <c r="E155" s="399" t="s">
        <v>439</v>
      </c>
      <c r="F155" s="399" t="s">
        <v>547</v>
      </c>
      <c r="G155" s="399" t="s">
        <v>435</v>
      </c>
      <c r="H155" s="541">
        <v>10</v>
      </c>
      <c r="I155" s="543">
        <v>0.7</v>
      </c>
      <c r="J155" s="676">
        <v>0.15</v>
      </c>
      <c r="K155" s="676">
        <v>0.27</v>
      </c>
      <c r="L155" s="676">
        <v>0.27</v>
      </c>
      <c r="M155" s="676">
        <v>0.27</v>
      </c>
      <c r="N155" s="676">
        <v>0.27</v>
      </c>
      <c r="O155" s="676">
        <v>0.27</v>
      </c>
      <c r="P155" s="676">
        <v>0.27</v>
      </c>
      <c r="Q155" s="676">
        <v>0.27</v>
      </c>
      <c r="R155" s="676">
        <v>0.27</v>
      </c>
      <c r="S155" s="676">
        <v>0.27</v>
      </c>
      <c r="T155" s="676">
        <v>0.27</v>
      </c>
      <c r="U155" s="676">
        <v>0.27</v>
      </c>
      <c r="V155" s="676">
        <v>0.27</v>
      </c>
      <c r="W155" s="676">
        <v>0.27</v>
      </c>
      <c r="X155" s="676">
        <v>0.27</v>
      </c>
      <c r="Y155" s="676">
        <v>0.27</v>
      </c>
      <c r="Z155" s="676">
        <v>0.27</v>
      </c>
      <c r="AA155" s="676">
        <v>0.27</v>
      </c>
      <c r="AB155" s="676">
        <v>0.27</v>
      </c>
      <c r="AC155" s="676">
        <v>0.27</v>
      </c>
      <c r="AD155" s="677">
        <v>0.27</v>
      </c>
      <c r="AE155" s="677">
        <v>0.27</v>
      </c>
    </row>
    <row r="156" spans="1:31" ht="15" customHeight="1">
      <c r="A156" s="399" t="s">
        <v>1051</v>
      </c>
      <c r="B156" s="541" t="s">
        <v>997</v>
      </c>
      <c r="C156" s="399" t="s">
        <v>231</v>
      </c>
      <c r="D156" s="399" t="s">
        <v>546</v>
      </c>
      <c r="E156" s="399" t="s">
        <v>551</v>
      </c>
      <c r="F156" s="399" t="s">
        <v>552</v>
      </c>
      <c r="G156" s="399" t="s">
        <v>553</v>
      </c>
      <c r="H156" s="541">
        <v>10</v>
      </c>
      <c r="I156" s="543">
        <v>0.7</v>
      </c>
      <c r="J156" s="676">
        <v>0.15</v>
      </c>
      <c r="K156" s="676">
        <v>0.2</v>
      </c>
      <c r="L156" s="676">
        <v>0.2</v>
      </c>
      <c r="M156" s="676">
        <v>0.2</v>
      </c>
      <c r="N156" s="676">
        <v>0.25</v>
      </c>
      <c r="O156" s="676">
        <v>0.25</v>
      </c>
      <c r="P156" s="676">
        <v>0.25</v>
      </c>
      <c r="Q156" s="676">
        <v>0.25</v>
      </c>
      <c r="R156" s="676">
        <v>0.25</v>
      </c>
      <c r="S156" s="676">
        <v>0.25</v>
      </c>
      <c r="T156" s="676">
        <v>0.25</v>
      </c>
      <c r="U156" s="676">
        <v>0.25</v>
      </c>
      <c r="V156" s="676">
        <v>0.25</v>
      </c>
      <c r="W156" s="676">
        <v>0.25</v>
      </c>
      <c r="X156" s="676">
        <v>0.25</v>
      </c>
      <c r="Y156" s="676">
        <v>0.25</v>
      </c>
      <c r="Z156" s="676">
        <v>0.25</v>
      </c>
      <c r="AA156" s="676">
        <v>0.25</v>
      </c>
      <c r="AB156" s="676">
        <v>0.25</v>
      </c>
      <c r="AC156" s="676">
        <v>0.25</v>
      </c>
      <c r="AD156" s="677">
        <v>0.25</v>
      </c>
      <c r="AE156" s="677">
        <v>0.25</v>
      </c>
    </row>
    <row r="157" spans="1:31" ht="15" customHeight="1">
      <c r="A157" s="399" t="s">
        <v>1052</v>
      </c>
      <c r="B157" s="544" t="s">
        <v>997</v>
      </c>
      <c r="C157" s="399" t="s">
        <v>231</v>
      </c>
      <c r="D157" s="399" t="s">
        <v>546</v>
      </c>
      <c r="E157" s="399" t="s">
        <v>551</v>
      </c>
      <c r="F157" s="399" t="s">
        <v>555</v>
      </c>
      <c r="G157" s="399" t="s">
        <v>469</v>
      </c>
      <c r="H157" s="541">
        <v>10</v>
      </c>
      <c r="I157" s="543">
        <v>0.7</v>
      </c>
      <c r="J157" s="676">
        <v>0.15</v>
      </c>
      <c r="K157" s="676">
        <v>0.2</v>
      </c>
      <c r="L157" s="676">
        <v>0.2</v>
      </c>
      <c r="M157" s="676">
        <v>0.2</v>
      </c>
      <c r="N157" s="676">
        <v>0.25</v>
      </c>
      <c r="O157" s="676">
        <v>0.25</v>
      </c>
      <c r="P157" s="676">
        <v>0.25</v>
      </c>
      <c r="Q157" s="676">
        <v>0.25</v>
      </c>
      <c r="R157" s="676">
        <v>0.25</v>
      </c>
      <c r="S157" s="676">
        <v>0.25</v>
      </c>
      <c r="T157" s="676">
        <v>0.25</v>
      </c>
      <c r="U157" s="676">
        <v>0.25</v>
      </c>
      <c r="V157" s="676">
        <v>0.25</v>
      </c>
      <c r="W157" s="676">
        <v>0.25</v>
      </c>
      <c r="X157" s="676">
        <v>0.25</v>
      </c>
      <c r="Y157" s="676">
        <v>0.25</v>
      </c>
      <c r="Z157" s="676">
        <v>0.25</v>
      </c>
      <c r="AA157" s="676">
        <v>0.25</v>
      </c>
      <c r="AB157" s="676">
        <v>0.25</v>
      </c>
      <c r="AC157" s="676">
        <v>0.25</v>
      </c>
      <c r="AD157" s="677">
        <v>0.25</v>
      </c>
      <c r="AE157" s="677">
        <v>0.25</v>
      </c>
    </row>
    <row r="158" spans="1:31" ht="15" customHeight="1">
      <c r="A158" s="399" t="s">
        <v>1053</v>
      </c>
      <c r="B158" s="541" t="s">
        <v>997</v>
      </c>
      <c r="C158" s="399" t="s">
        <v>231</v>
      </c>
      <c r="D158" s="399" t="s">
        <v>546</v>
      </c>
      <c r="E158" s="399" t="s">
        <v>551</v>
      </c>
      <c r="F158" s="399" t="s">
        <v>557</v>
      </c>
      <c r="G158" s="399" t="s">
        <v>469</v>
      </c>
      <c r="H158" s="541">
        <v>10</v>
      </c>
      <c r="I158" s="543">
        <v>0.7</v>
      </c>
      <c r="J158" s="676">
        <v>0.15</v>
      </c>
      <c r="K158" s="676">
        <v>0.2</v>
      </c>
      <c r="L158" s="676">
        <v>0.2</v>
      </c>
      <c r="M158" s="676">
        <v>0.2</v>
      </c>
      <c r="N158" s="676">
        <v>0.25</v>
      </c>
      <c r="O158" s="676">
        <v>0.25</v>
      </c>
      <c r="P158" s="676">
        <v>0.25</v>
      </c>
      <c r="Q158" s="676">
        <v>0.25</v>
      </c>
      <c r="R158" s="676">
        <v>0.25</v>
      </c>
      <c r="S158" s="676">
        <v>0.25</v>
      </c>
      <c r="T158" s="676">
        <v>0.25</v>
      </c>
      <c r="U158" s="676">
        <v>0.25</v>
      </c>
      <c r="V158" s="676">
        <v>0.25</v>
      </c>
      <c r="W158" s="676">
        <v>0.25</v>
      </c>
      <c r="X158" s="676">
        <v>0.25</v>
      </c>
      <c r="Y158" s="676">
        <v>0.25</v>
      </c>
      <c r="Z158" s="676">
        <v>0.25</v>
      </c>
      <c r="AA158" s="676">
        <v>0.25</v>
      </c>
      <c r="AB158" s="676">
        <v>0.25</v>
      </c>
      <c r="AC158" s="676">
        <v>0.25</v>
      </c>
      <c r="AD158" s="677">
        <v>0.25</v>
      </c>
      <c r="AE158" s="677">
        <v>0.25</v>
      </c>
    </row>
    <row r="159" spans="1:31" ht="15" customHeight="1">
      <c r="A159" s="545" t="s">
        <v>1054</v>
      </c>
      <c r="B159" s="541" t="s">
        <v>997</v>
      </c>
      <c r="C159" s="399" t="s">
        <v>231</v>
      </c>
      <c r="D159" s="399" t="s">
        <v>546</v>
      </c>
      <c r="E159" s="399" t="s">
        <v>551</v>
      </c>
      <c r="F159" s="399" t="s">
        <v>559</v>
      </c>
      <c r="G159" s="399" t="s">
        <v>553</v>
      </c>
      <c r="H159" s="541">
        <v>10</v>
      </c>
      <c r="I159" s="543">
        <v>0.7</v>
      </c>
      <c r="J159" s="676">
        <v>0.15</v>
      </c>
      <c r="K159" s="676">
        <v>0.2</v>
      </c>
      <c r="L159" s="676">
        <v>0.2</v>
      </c>
      <c r="M159" s="676">
        <v>0.2</v>
      </c>
      <c r="N159" s="676">
        <v>0.25</v>
      </c>
      <c r="O159" s="676">
        <v>0.25</v>
      </c>
      <c r="P159" s="676">
        <v>0.25</v>
      </c>
      <c r="Q159" s="676">
        <v>0.25</v>
      </c>
      <c r="R159" s="676">
        <v>0.25</v>
      </c>
      <c r="S159" s="676">
        <v>0.25</v>
      </c>
      <c r="T159" s="676">
        <v>0.25</v>
      </c>
      <c r="U159" s="676">
        <v>0.25</v>
      </c>
      <c r="V159" s="676">
        <v>0.25</v>
      </c>
      <c r="W159" s="676">
        <v>0.25</v>
      </c>
      <c r="X159" s="676">
        <v>0.25</v>
      </c>
      <c r="Y159" s="676">
        <v>0.25</v>
      </c>
      <c r="Z159" s="676">
        <v>0.25</v>
      </c>
      <c r="AA159" s="676">
        <v>0.25</v>
      </c>
      <c r="AB159" s="676">
        <v>0.25</v>
      </c>
      <c r="AC159" s="676">
        <v>0.25</v>
      </c>
      <c r="AD159" s="677">
        <v>0.25</v>
      </c>
      <c r="AE159" s="677">
        <v>0.25</v>
      </c>
    </row>
    <row r="160" spans="1:31" ht="15" customHeight="1">
      <c r="A160" s="545" t="s">
        <v>550</v>
      </c>
      <c r="B160" s="541" t="s">
        <v>434</v>
      </c>
      <c r="C160" s="399" t="s">
        <v>231</v>
      </c>
      <c r="D160" s="399" t="s">
        <v>546</v>
      </c>
      <c r="E160" s="399" t="s">
        <v>551</v>
      </c>
      <c r="F160" s="399" t="s">
        <v>552</v>
      </c>
      <c r="G160" s="399" t="s">
        <v>553</v>
      </c>
      <c r="H160" s="541">
        <v>10</v>
      </c>
      <c r="I160" s="543">
        <v>0.7</v>
      </c>
      <c r="J160" s="676">
        <v>0.15</v>
      </c>
      <c r="K160" s="676">
        <v>0.27</v>
      </c>
      <c r="L160" s="676">
        <v>0.27</v>
      </c>
      <c r="M160" s="676">
        <v>0.27</v>
      </c>
      <c r="N160" s="676">
        <v>0.27</v>
      </c>
      <c r="O160" s="676">
        <v>0.27</v>
      </c>
      <c r="P160" s="676">
        <v>0.27</v>
      </c>
      <c r="Q160" s="676">
        <v>0.27</v>
      </c>
      <c r="R160" s="676">
        <v>0.27</v>
      </c>
      <c r="S160" s="676">
        <v>0.27</v>
      </c>
      <c r="T160" s="676">
        <v>0.27</v>
      </c>
      <c r="U160" s="676">
        <v>0.27</v>
      </c>
      <c r="V160" s="676">
        <v>0.27</v>
      </c>
      <c r="W160" s="676">
        <v>0.27</v>
      </c>
      <c r="X160" s="676">
        <v>0.27</v>
      </c>
      <c r="Y160" s="676">
        <v>0.27</v>
      </c>
      <c r="Z160" s="676">
        <v>0.27</v>
      </c>
      <c r="AA160" s="676">
        <v>0.27</v>
      </c>
      <c r="AB160" s="676">
        <v>0.27</v>
      </c>
      <c r="AC160" s="676">
        <v>0.27</v>
      </c>
      <c r="AD160" s="677">
        <v>0.27</v>
      </c>
      <c r="AE160" s="677">
        <v>0.27</v>
      </c>
    </row>
    <row r="161" spans="1:31" ht="15" customHeight="1">
      <c r="A161" s="399" t="s">
        <v>554</v>
      </c>
      <c r="B161" s="541" t="s">
        <v>434</v>
      </c>
      <c r="C161" s="399" t="s">
        <v>231</v>
      </c>
      <c r="D161" s="399" t="s">
        <v>546</v>
      </c>
      <c r="E161" s="399" t="s">
        <v>551</v>
      </c>
      <c r="F161" s="399" t="s">
        <v>555</v>
      </c>
      <c r="G161" s="399" t="s">
        <v>469</v>
      </c>
      <c r="H161" s="541">
        <v>10</v>
      </c>
      <c r="I161" s="543">
        <v>0.7</v>
      </c>
      <c r="J161" s="676">
        <v>0.15</v>
      </c>
      <c r="K161" s="676">
        <v>0.27</v>
      </c>
      <c r="L161" s="676">
        <v>0.27</v>
      </c>
      <c r="M161" s="676">
        <v>0.27</v>
      </c>
      <c r="N161" s="676">
        <v>0.27</v>
      </c>
      <c r="O161" s="676">
        <v>0.27</v>
      </c>
      <c r="P161" s="676">
        <v>0.27</v>
      </c>
      <c r="Q161" s="676">
        <v>0.27</v>
      </c>
      <c r="R161" s="676">
        <v>0.27</v>
      </c>
      <c r="S161" s="676">
        <v>0.27</v>
      </c>
      <c r="T161" s="676">
        <v>0.27</v>
      </c>
      <c r="U161" s="676">
        <v>0.27</v>
      </c>
      <c r="V161" s="676">
        <v>0.27</v>
      </c>
      <c r="W161" s="676">
        <v>0.27</v>
      </c>
      <c r="X161" s="676">
        <v>0.27</v>
      </c>
      <c r="Y161" s="676">
        <v>0.27</v>
      </c>
      <c r="Z161" s="676">
        <v>0.27</v>
      </c>
      <c r="AA161" s="676">
        <v>0.27</v>
      </c>
      <c r="AB161" s="676">
        <v>0.27</v>
      </c>
      <c r="AC161" s="676">
        <v>0.27</v>
      </c>
      <c r="AD161" s="677">
        <v>0.27</v>
      </c>
      <c r="AE161" s="677">
        <v>0.27</v>
      </c>
    </row>
    <row r="162" spans="1:31" ht="15" customHeight="1">
      <c r="A162" s="399" t="s">
        <v>556</v>
      </c>
      <c r="B162" s="541" t="s">
        <v>434</v>
      </c>
      <c r="C162" s="399" t="s">
        <v>231</v>
      </c>
      <c r="D162" s="399" t="s">
        <v>546</v>
      </c>
      <c r="E162" s="399" t="s">
        <v>551</v>
      </c>
      <c r="F162" s="399" t="s">
        <v>557</v>
      </c>
      <c r="G162" s="399" t="s">
        <v>469</v>
      </c>
      <c r="H162" s="541">
        <v>10</v>
      </c>
      <c r="I162" s="543">
        <v>0.7</v>
      </c>
      <c r="J162" s="676">
        <v>0.15</v>
      </c>
      <c r="K162" s="676">
        <v>0.27</v>
      </c>
      <c r="L162" s="676">
        <v>0.27</v>
      </c>
      <c r="M162" s="676">
        <v>0.27</v>
      </c>
      <c r="N162" s="676">
        <v>0.27</v>
      </c>
      <c r="O162" s="676">
        <v>0.27</v>
      </c>
      <c r="P162" s="676">
        <v>0.27</v>
      </c>
      <c r="Q162" s="676">
        <v>0.27</v>
      </c>
      <c r="R162" s="676">
        <v>0.27</v>
      </c>
      <c r="S162" s="676">
        <v>0.27</v>
      </c>
      <c r="T162" s="676">
        <v>0.27</v>
      </c>
      <c r="U162" s="676">
        <v>0.27</v>
      </c>
      <c r="V162" s="676">
        <v>0.27</v>
      </c>
      <c r="W162" s="676">
        <v>0.27</v>
      </c>
      <c r="X162" s="676">
        <v>0.27</v>
      </c>
      <c r="Y162" s="676">
        <v>0.27</v>
      </c>
      <c r="Z162" s="676">
        <v>0.27</v>
      </c>
      <c r="AA162" s="676">
        <v>0.27</v>
      </c>
      <c r="AB162" s="676">
        <v>0.27</v>
      </c>
      <c r="AC162" s="676">
        <v>0.27</v>
      </c>
      <c r="AD162" s="677">
        <v>0.27</v>
      </c>
      <c r="AE162" s="677">
        <v>0.27</v>
      </c>
    </row>
    <row r="163" spans="1:31" ht="15" customHeight="1">
      <c r="A163" s="399" t="s">
        <v>558</v>
      </c>
      <c r="B163" s="541" t="s">
        <v>434</v>
      </c>
      <c r="C163" s="399" t="s">
        <v>231</v>
      </c>
      <c r="D163" s="399" t="s">
        <v>546</v>
      </c>
      <c r="E163" s="399" t="s">
        <v>551</v>
      </c>
      <c r="F163" s="399" t="s">
        <v>559</v>
      </c>
      <c r="G163" s="399" t="s">
        <v>553</v>
      </c>
      <c r="H163" s="541">
        <v>10</v>
      </c>
      <c r="I163" s="543">
        <v>0.7</v>
      </c>
      <c r="J163" s="676">
        <v>0.15</v>
      </c>
      <c r="K163" s="676">
        <v>0.27</v>
      </c>
      <c r="L163" s="676">
        <v>0.27</v>
      </c>
      <c r="M163" s="676">
        <v>0.27</v>
      </c>
      <c r="N163" s="676">
        <v>0.27</v>
      </c>
      <c r="O163" s="676">
        <v>0.27</v>
      </c>
      <c r="P163" s="676">
        <v>0.27</v>
      </c>
      <c r="Q163" s="676">
        <v>0.27</v>
      </c>
      <c r="R163" s="676">
        <v>0.27</v>
      </c>
      <c r="S163" s="676">
        <v>0.27</v>
      </c>
      <c r="T163" s="676">
        <v>0.27</v>
      </c>
      <c r="U163" s="676">
        <v>0.27</v>
      </c>
      <c r="V163" s="676">
        <v>0.27</v>
      </c>
      <c r="W163" s="676">
        <v>0.27</v>
      </c>
      <c r="X163" s="676">
        <v>0.27</v>
      </c>
      <c r="Y163" s="676">
        <v>0.27</v>
      </c>
      <c r="Z163" s="676">
        <v>0.27</v>
      </c>
      <c r="AA163" s="676">
        <v>0.27</v>
      </c>
      <c r="AB163" s="676">
        <v>0.27</v>
      </c>
      <c r="AC163" s="676">
        <v>0.27</v>
      </c>
      <c r="AD163" s="677">
        <v>0.27</v>
      </c>
      <c r="AE163" s="677">
        <v>0.27</v>
      </c>
    </row>
    <row r="164" spans="1:31" ht="15" customHeight="1">
      <c r="A164" s="399" t="s">
        <v>1050</v>
      </c>
      <c r="B164" s="541" t="s">
        <v>997</v>
      </c>
      <c r="C164" s="399" t="s">
        <v>231</v>
      </c>
      <c r="D164" s="399" t="s">
        <v>546</v>
      </c>
      <c r="E164" s="399" t="s">
        <v>549</v>
      </c>
      <c r="F164" s="399" t="s">
        <v>549</v>
      </c>
      <c r="G164" s="399" t="s">
        <v>469</v>
      </c>
      <c r="H164" s="541">
        <v>10</v>
      </c>
      <c r="I164" s="543">
        <v>0.7</v>
      </c>
      <c r="J164" s="676">
        <v>0.15</v>
      </c>
      <c r="K164" s="676">
        <v>0.2</v>
      </c>
      <c r="L164" s="676">
        <v>0.2</v>
      </c>
      <c r="M164" s="676">
        <v>0.2</v>
      </c>
      <c r="N164" s="676">
        <v>0.25</v>
      </c>
      <c r="O164" s="676">
        <v>0.25</v>
      </c>
      <c r="P164" s="676">
        <v>0.25</v>
      </c>
      <c r="Q164" s="676">
        <v>0.25</v>
      </c>
      <c r="R164" s="676">
        <v>0.25</v>
      </c>
      <c r="S164" s="676">
        <v>0.25</v>
      </c>
      <c r="T164" s="676">
        <v>0.25</v>
      </c>
      <c r="U164" s="676">
        <v>0.25</v>
      </c>
      <c r="V164" s="676">
        <v>0.25</v>
      </c>
      <c r="W164" s="676">
        <v>0.25</v>
      </c>
      <c r="X164" s="676">
        <v>0.25</v>
      </c>
      <c r="Y164" s="676">
        <v>0.25</v>
      </c>
      <c r="Z164" s="676">
        <v>0.25</v>
      </c>
      <c r="AA164" s="676">
        <v>0.25</v>
      </c>
      <c r="AB164" s="676">
        <v>0.25</v>
      </c>
      <c r="AC164" s="676">
        <v>0.25</v>
      </c>
      <c r="AD164" s="677">
        <v>0.25</v>
      </c>
      <c r="AE164" s="677">
        <v>0.25</v>
      </c>
    </row>
    <row r="165" spans="1:31" ht="15" customHeight="1">
      <c r="A165" s="399" t="s">
        <v>548</v>
      </c>
      <c r="B165" s="541" t="s">
        <v>434</v>
      </c>
      <c r="C165" s="399" t="s">
        <v>231</v>
      </c>
      <c r="D165" s="399" t="s">
        <v>546</v>
      </c>
      <c r="E165" s="399" t="s">
        <v>549</v>
      </c>
      <c r="F165" s="399" t="s">
        <v>549</v>
      </c>
      <c r="G165" s="399" t="s">
        <v>469</v>
      </c>
      <c r="H165" s="541">
        <v>10</v>
      </c>
      <c r="I165" s="543">
        <v>0.7</v>
      </c>
      <c r="J165" s="676">
        <v>0.15</v>
      </c>
      <c r="K165" s="676">
        <v>0.27</v>
      </c>
      <c r="L165" s="676">
        <v>0.27</v>
      </c>
      <c r="M165" s="676">
        <v>0.27</v>
      </c>
      <c r="N165" s="676">
        <v>0.27</v>
      </c>
      <c r="O165" s="676">
        <v>0.27</v>
      </c>
      <c r="P165" s="676">
        <v>0.27</v>
      </c>
      <c r="Q165" s="676">
        <v>0.27</v>
      </c>
      <c r="R165" s="676">
        <v>0.27</v>
      </c>
      <c r="S165" s="676">
        <v>0.27</v>
      </c>
      <c r="T165" s="676">
        <v>0.27</v>
      </c>
      <c r="U165" s="676">
        <v>0.27</v>
      </c>
      <c r="V165" s="676">
        <v>0.27</v>
      </c>
      <c r="W165" s="676">
        <v>0.27</v>
      </c>
      <c r="X165" s="676">
        <v>0.27</v>
      </c>
      <c r="Y165" s="676">
        <v>0.27</v>
      </c>
      <c r="Z165" s="676">
        <v>0.27</v>
      </c>
      <c r="AA165" s="676">
        <v>0.27</v>
      </c>
      <c r="AB165" s="676">
        <v>0.27</v>
      </c>
      <c r="AC165" s="676">
        <v>0.27</v>
      </c>
      <c r="AD165" s="677">
        <v>0.27</v>
      </c>
      <c r="AE165" s="677">
        <v>0.27</v>
      </c>
    </row>
    <row r="166" spans="1:31" ht="15" customHeight="1">
      <c r="A166" s="399" t="s">
        <v>1055</v>
      </c>
      <c r="B166" s="541" t="s">
        <v>997</v>
      </c>
      <c r="C166" s="399" t="s">
        <v>231</v>
      </c>
      <c r="D166" s="399" t="s">
        <v>546</v>
      </c>
      <c r="E166" s="399" t="s">
        <v>516</v>
      </c>
      <c r="F166" s="399" t="s">
        <v>564</v>
      </c>
      <c r="G166" s="399" t="s">
        <v>469</v>
      </c>
      <c r="H166" s="541">
        <v>10</v>
      </c>
      <c r="I166" s="543">
        <v>0.7</v>
      </c>
      <c r="J166" s="676">
        <v>0.15</v>
      </c>
      <c r="K166" s="676">
        <v>0.2</v>
      </c>
      <c r="L166" s="676">
        <v>0.2</v>
      </c>
      <c r="M166" s="676">
        <v>0.2</v>
      </c>
      <c r="N166" s="676">
        <v>0.25</v>
      </c>
      <c r="O166" s="676">
        <v>0.25</v>
      </c>
      <c r="P166" s="676">
        <v>0.25</v>
      </c>
      <c r="Q166" s="676">
        <v>0.25</v>
      </c>
      <c r="R166" s="676">
        <v>0.25</v>
      </c>
      <c r="S166" s="676">
        <v>0.25</v>
      </c>
      <c r="T166" s="676">
        <v>0.25</v>
      </c>
      <c r="U166" s="676">
        <v>0.25</v>
      </c>
      <c r="V166" s="676">
        <v>0.25</v>
      </c>
      <c r="W166" s="676">
        <v>0.25</v>
      </c>
      <c r="X166" s="676">
        <v>0.25</v>
      </c>
      <c r="Y166" s="676">
        <v>0.25</v>
      </c>
      <c r="Z166" s="676">
        <v>0.25</v>
      </c>
      <c r="AA166" s="676">
        <v>0.25</v>
      </c>
      <c r="AB166" s="676">
        <v>0.25</v>
      </c>
      <c r="AC166" s="676">
        <v>0.25</v>
      </c>
      <c r="AD166" s="677">
        <v>0.25</v>
      </c>
      <c r="AE166" s="677">
        <v>0.25</v>
      </c>
    </row>
    <row r="167" spans="1:31" ht="15" customHeight="1">
      <c r="A167" s="399" t="s">
        <v>1056</v>
      </c>
      <c r="B167" s="541" t="s">
        <v>997</v>
      </c>
      <c r="C167" s="399" t="s">
        <v>231</v>
      </c>
      <c r="D167" s="399" t="s">
        <v>546</v>
      </c>
      <c r="E167" s="399" t="s">
        <v>516</v>
      </c>
      <c r="F167" s="399" t="s">
        <v>564</v>
      </c>
      <c r="G167" s="399" t="s">
        <v>553</v>
      </c>
      <c r="H167" s="541">
        <v>10</v>
      </c>
      <c r="I167" s="543">
        <v>0.7</v>
      </c>
      <c r="J167" s="676">
        <v>0.15</v>
      </c>
      <c r="K167" s="676">
        <v>0.2</v>
      </c>
      <c r="L167" s="676">
        <v>0.2</v>
      </c>
      <c r="M167" s="676">
        <v>0.2</v>
      </c>
      <c r="N167" s="676">
        <v>0.25</v>
      </c>
      <c r="O167" s="676">
        <v>0.25</v>
      </c>
      <c r="P167" s="676">
        <v>0.25</v>
      </c>
      <c r="Q167" s="676">
        <v>0.25</v>
      </c>
      <c r="R167" s="676">
        <v>0.25</v>
      </c>
      <c r="S167" s="676">
        <v>0.25</v>
      </c>
      <c r="T167" s="676">
        <v>0.25</v>
      </c>
      <c r="U167" s="676">
        <v>0.25</v>
      </c>
      <c r="V167" s="676">
        <v>0.25</v>
      </c>
      <c r="W167" s="676">
        <v>0.25</v>
      </c>
      <c r="X167" s="676">
        <v>0.25</v>
      </c>
      <c r="Y167" s="676">
        <v>0.25</v>
      </c>
      <c r="Z167" s="676">
        <v>0.25</v>
      </c>
      <c r="AA167" s="676">
        <v>0.25</v>
      </c>
      <c r="AB167" s="676">
        <v>0.25</v>
      </c>
      <c r="AC167" s="676">
        <v>0.25</v>
      </c>
      <c r="AD167" s="677">
        <v>0.25</v>
      </c>
      <c r="AE167" s="677">
        <v>0.25</v>
      </c>
    </row>
    <row r="168" spans="1:31" ht="15" customHeight="1">
      <c r="A168" s="399" t="s">
        <v>561</v>
      </c>
      <c r="B168" s="541" t="s">
        <v>434</v>
      </c>
      <c r="C168" s="399" t="s">
        <v>231</v>
      </c>
      <c r="D168" s="399" t="s">
        <v>546</v>
      </c>
      <c r="E168" s="399" t="s">
        <v>516</v>
      </c>
      <c r="F168" s="399" t="s">
        <v>564</v>
      </c>
      <c r="G168" s="399" t="s">
        <v>469</v>
      </c>
      <c r="H168" s="541">
        <v>10</v>
      </c>
      <c r="I168" s="543">
        <v>0.7</v>
      </c>
      <c r="J168" s="676">
        <v>0.15</v>
      </c>
      <c r="K168" s="676">
        <v>0.27</v>
      </c>
      <c r="L168" s="676">
        <v>0.27</v>
      </c>
      <c r="M168" s="676">
        <v>0.27</v>
      </c>
      <c r="N168" s="676">
        <v>0.27</v>
      </c>
      <c r="O168" s="676">
        <v>0.27</v>
      </c>
      <c r="P168" s="676">
        <v>0.27</v>
      </c>
      <c r="Q168" s="676">
        <v>0.27</v>
      </c>
      <c r="R168" s="676">
        <v>0.27</v>
      </c>
      <c r="S168" s="676">
        <v>0.27</v>
      </c>
      <c r="T168" s="676">
        <v>0.27</v>
      </c>
      <c r="U168" s="676">
        <v>0.27</v>
      </c>
      <c r="V168" s="676">
        <v>0.27</v>
      </c>
      <c r="W168" s="676">
        <v>0.27</v>
      </c>
      <c r="X168" s="676">
        <v>0.27</v>
      </c>
      <c r="Y168" s="676">
        <v>0.27</v>
      </c>
      <c r="Z168" s="676">
        <v>0.27</v>
      </c>
      <c r="AA168" s="676">
        <v>0.27</v>
      </c>
      <c r="AB168" s="676">
        <v>0.27</v>
      </c>
      <c r="AC168" s="676">
        <v>0.27</v>
      </c>
      <c r="AD168" s="677">
        <v>0.27</v>
      </c>
      <c r="AE168" s="677">
        <v>0.27</v>
      </c>
    </row>
    <row r="169" spans="1:31" ht="15" customHeight="1">
      <c r="A169" s="399" t="s">
        <v>563</v>
      </c>
      <c r="B169" s="541" t="s">
        <v>434</v>
      </c>
      <c r="C169" s="399" t="s">
        <v>231</v>
      </c>
      <c r="D169" s="399" t="s">
        <v>546</v>
      </c>
      <c r="E169" s="399" t="s">
        <v>516</v>
      </c>
      <c r="F169" s="399" t="s">
        <v>564</v>
      </c>
      <c r="G169" s="399" t="s">
        <v>553</v>
      </c>
      <c r="H169" s="541">
        <v>10</v>
      </c>
      <c r="I169" s="543">
        <v>0.7</v>
      </c>
      <c r="J169" s="676">
        <v>0.15</v>
      </c>
      <c r="K169" s="676">
        <v>0.27</v>
      </c>
      <c r="L169" s="676">
        <v>0.27</v>
      </c>
      <c r="M169" s="676">
        <v>0.27</v>
      </c>
      <c r="N169" s="676">
        <v>0.27</v>
      </c>
      <c r="O169" s="676">
        <v>0.27</v>
      </c>
      <c r="P169" s="676">
        <v>0.27</v>
      </c>
      <c r="Q169" s="676">
        <v>0.27</v>
      </c>
      <c r="R169" s="676">
        <v>0.27</v>
      </c>
      <c r="S169" s="676">
        <v>0.27</v>
      </c>
      <c r="T169" s="676">
        <v>0.27</v>
      </c>
      <c r="U169" s="676">
        <v>0.27</v>
      </c>
      <c r="V169" s="676">
        <v>0.27</v>
      </c>
      <c r="W169" s="676">
        <v>0.27</v>
      </c>
      <c r="X169" s="676">
        <v>0.27</v>
      </c>
      <c r="Y169" s="676">
        <v>0.27</v>
      </c>
      <c r="Z169" s="676">
        <v>0.27</v>
      </c>
      <c r="AA169" s="676">
        <v>0.27</v>
      </c>
      <c r="AB169" s="676">
        <v>0.27</v>
      </c>
      <c r="AC169" s="676">
        <v>0.27</v>
      </c>
      <c r="AD169" s="677">
        <v>0.27</v>
      </c>
      <c r="AE169" s="677">
        <v>0.27</v>
      </c>
    </row>
    <row r="170" spans="1:31" ht="15" customHeight="1">
      <c r="A170" s="399" t="s">
        <v>1058</v>
      </c>
      <c r="B170" s="541" t="s">
        <v>997</v>
      </c>
      <c r="C170" s="399" t="s">
        <v>231</v>
      </c>
      <c r="D170" s="399" t="s">
        <v>567</v>
      </c>
      <c r="E170" s="399" t="s">
        <v>516</v>
      </c>
      <c r="F170" s="399" t="s">
        <v>517</v>
      </c>
      <c r="G170" s="399" t="s">
        <v>469</v>
      </c>
      <c r="H170" s="541">
        <v>10</v>
      </c>
      <c r="I170" s="543">
        <v>0.7</v>
      </c>
      <c r="J170" s="676">
        <v>0.15</v>
      </c>
      <c r="K170" s="676">
        <v>0.2</v>
      </c>
      <c r="L170" s="676">
        <v>0.2</v>
      </c>
      <c r="M170" s="676">
        <v>0.2</v>
      </c>
      <c r="N170" s="676">
        <v>0.25</v>
      </c>
      <c r="O170" s="676">
        <v>0.25</v>
      </c>
      <c r="P170" s="676">
        <v>0.25</v>
      </c>
      <c r="Q170" s="676">
        <v>0.25</v>
      </c>
      <c r="R170" s="676">
        <v>0.25</v>
      </c>
      <c r="S170" s="676">
        <v>0.25</v>
      </c>
      <c r="T170" s="676">
        <v>0.25</v>
      </c>
      <c r="U170" s="676">
        <v>0.25</v>
      </c>
      <c r="V170" s="676">
        <v>0.25</v>
      </c>
      <c r="W170" s="676">
        <v>0.25</v>
      </c>
      <c r="X170" s="676">
        <v>0.25</v>
      </c>
      <c r="Y170" s="676">
        <v>0.25</v>
      </c>
      <c r="Z170" s="676">
        <v>0.25</v>
      </c>
      <c r="AA170" s="676">
        <v>0.25</v>
      </c>
      <c r="AB170" s="676">
        <v>0.25</v>
      </c>
      <c r="AC170" s="676">
        <v>0.25</v>
      </c>
      <c r="AD170" s="677">
        <v>0.25</v>
      </c>
      <c r="AE170" s="677">
        <v>0.25</v>
      </c>
    </row>
    <row r="171" spans="1:31" ht="15" customHeight="1">
      <c r="A171" s="399" t="s">
        <v>1059</v>
      </c>
      <c r="B171" s="541" t="s">
        <v>997</v>
      </c>
      <c r="C171" s="399" t="s">
        <v>231</v>
      </c>
      <c r="D171" s="399" t="s">
        <v>567</v>
      </c>
      <c r="E171" s="399" t="s">
        <v>516</v>
      </c>
      <c r="F171" s="399" t="s">
        <v>572</v>
      </c>
      <c r="G171" s="399" t="s">
        <v>469</v>
      </c>
      <c r="H171" s="541">
        <v>10</v>
      </c>
      <c r="I171" s="543">
        <v>0.7</v>
      </c>
      <c r="J171" s="676">
        <v>0.15</v>
      </c>
      <c r="K171" s="676">
        <v>0.2</v>
      </c>
      <c r="L171" s="676">
        <v>0.2</v>
      </c>
      <c r="M171" s="676">
        <v>0.2</v>
      </c>
      <c r="N171" s="676">
        <v>0.25</v>
      </c>
      <c r="O171" s="676">
        <v>0.25</v>
      </c>
      <c r="P171" s="676">
        <v>0.25</v>
      </c>
      <c r="Q171" s="676">
        <v>0.25</v>
      </c>
      <c r="R171" s="676">
        <v>0.25</v>
      </c>
      <c r="S171" s="676">
        <v>0.25</v>
      </c>
      <c r="T171" s="676">
        <v>0.25</v>
      </c>
      <c r="U171" s="676">
        <v>0.25</v>
      </c>
      <c r="V171" s="676">
        <v>0.25</v>
      </c>
      <c r="W171" s="676">
        <v>0.25</v>
      </c>
      <c r="X171" s="676">
        <v>0.25</v>
      </c>
      <c r="Y171" s="676">
        <v>0.25</v>
      </c>
      <c r="Z171" s="676">
        <v>0.25</v>
      </c>
      <c r="AA171" s="676">
        <v>0.25</v>
      </c>
      <c r="AB171" s="676">
        <v>0.25</v>
      </c>
      <c r="AC171" s="676">
        <v>0.25</v>
      </c>
      <c r="AD171" s="677">
        <v>0.25</v>
      </c>
      <c r="AE171" s="677">
        <v>0.25</v>
      </c>
    </row>
    <row r="172" spans="1:31" ht="15" customHeight="1">
      <c r="A172" s="399" t="s">
        <v>1060</v>
      </c>
      <c r="B172" s="541" t="s">
        <v>997</v>
      </c>
      <c r="C172" s="399" t="s">
        <v>231</v>
      </c>
      <c r="D172" s="399" t="s">
        <v>567</v>
      </c>
      <c r="E172" s="399" t="s">
        <v>516</v>
      </c>
      <c r="F172" s="399" t="s">
        <v>574</v>
      </c>
      <c r="G172" s="399" t="s">
        <v>469</v>
      </c>
      <c r="H172" s="541">
        <v>10</v>
      </c>
      <c r="I172" s="543">
        <v>0.7</v>
      </c>
      <c r="J172" s="676">
        <v>0.15</v>
      </c>
      <c r="K172" s="676">
        <v>0.2</v>
      </c>
      <c r="L172" s="676">
        <v>0.2</v>
      </c>
      <c r="M172" s="676">
        <v>0.2</v>
      </c>
      <c r="N172" s="676">
        <v>0.25</v>
      </c>
      <c r="O172" s="676">
        <v>0.25</v>
      </c>
      <c r="P172" s="676">
        <v>0.25</v>
      </c>
      <c r="Q172" s="676">
        <v>0.25</v>
      </c>
      <c r="R172" s="676">
        <v>0.25</v>
      </c>
      <c r="S172" s="676">
        <v>0.25</v>
      </c>
      <c r="T172" s="676">
        <v>0.25</v>
      </c>
      <c r="U172" s="676">
        <v>0.25</v>
      </c>
      <c r="V172" s="676">
        <v>0.25</v>
      </c>
      <c r="W172" s="676">
        <v>0.25</v>
      </c>
      <c r="X172" s="676">
        <v>0.25</v>
      </c>
      <c r="Y172" s="676">
        <v>0.25</v>
      </c>
      <c r="Z172" s="676">
        <v>0.25</v>
      </c>
      <c r="AA172" s="676">
        <v>0.25</v>
      </c>
      <c r="AB172" s="676">
        <v>0.25</v>
      </c>
      <c r="AC172" s="676">
        <v>0.25</v>
      </c>
      <c r="AD172" s="677">
        <v>0.25</v>
      </c>
      <c r="AE172" s="677">
        <v>0.25</v>
      </c>
    </row>
    <row r="173" spans="1:31" ht="15" customHeight="1">
      <c r="A173" s="399" t="s">
        <v>1061</v>
      </c>
      <c r="B173" s="541" t="s">
        <v>997</v>
      </c>
      <c r="C173" s="399" t="s">
        <v>231</v>
      </c>
      <c r="D173" s="399" t="s">
        <v>567</v>
      </c>
      <c r="E173" s="399" t="s">
        <v>516</v>
      </c>
      <c r="F173" s="399" t="s">
        <v>519</v>
      </c>
      <c r="G173" s="399" t="s">
        <v>469</v>
      </c>
      <c r="H173" s="541">
        <v>10</v>
      </c>
      <c r="I173" s="543">
        <v>0.7</v>
      </c>
      <c r="J173" s="676">
        <v>0.15</v>
      </c>
      <c r="K173" s="676">
        <v>0.2</v>
      </c>
      <c r="L173" s="676">
        <v>0.2</v>
      </c>
      <c r="M173" s="676">
        <v>0.2</v>
      </c>
      <c r="N173" s="676">
        <v>0.25</v>
      </c>
      <c r="O173" s="676">
        <v>0.25</v>
      </c>
      <c r="P173" s="676">
        <v>0.25</v>
      </c>
      <c r="Q173" s="676">
        <v>0.25</v>
      </c>
      <c r="R173" s="676">
        <v>0.25</v>
      </c>
      <c r="S173" s="676">
        <v>0.25</v>
      </c>
      <c r="T173" s="676">
        <v>0.25</v>
      </c>
      <c r="U173" s="676">
        <v>0.25</v>
      </c>
      <c r="V173" s="676">
        <v>0.25</v>
      </c>
      <c r="W173" s="676">
        <v>0.25</v>
      </c>
      <c r="X173" s="676">
        <v>0.25</v>
      </c>
      <c r="Y173" s="676">
        <v>0.25</v>
      </c>
      <c r="Z173" s="676">
        <v>0.25</v>
      </c>
      <c r="AA173" s="676">
        <v>0.25</v>
      </c>
      <c r="AB173" s="676">
        <v>0.25</v>
      </c>
      <c r="AC173" s="676">
        <v>0.25</v>
      </c>
      <c r="AD173" s="677">
        <v>0.25</v>
      </c>
      <c r="AE173" s="677">
        <v>0.25</v>
      </c>
    </row>
    <row r="174" spans="1:31" ht="15" customHeight="1">
      <c r="A174" s="399" t="s">
        <v>1062</v>
      </c>
      <c r="B174" s="541" t="s">
        <v>997</v>
      </c>
      <c r="C174" s="399" t="s">
        <v>231</v>
      </c>
      <c r="D174" s="399" t="s">
        <v>567</v>
      </c>
      <c r="E174" s="399" t="s">
        <v>516</v>
      </c>
      <c r="F174" s="399" t="s">
        <v>520</v>
      </c>
      <c r="G174" s="399" t="s">
        <v>469</v>
      </c>
      <c r="H174" s="541">
        <v>10</v>
      </c>
      <c r="I174" s="543">
        <v>0.7</v>
      </c>
      <c r="J174" s="676">
        <v>0.15</v>
      </c>
      <c r="K174" s="676">
        <v>0.2</v>
      </c>
      <c r="L174" s="676">
        <v>0.2</v>
      </c>
      <c r="M174" s="676">
        <v>0.2</v>
      </c>
      <c r="N174" s="676">
        <v>0.25</v>
      </c>
      <c r="O174" s="676">
        <v>0.25</v>
      </c>
      <c r="P174" s="676">
        <v>0.25</v>
      </c>
      <c r="Q174" s="676">
        <v>0.25</v>
      </c>
      <c r="R174" s="676">
        <v>0.25</v>
      </c>
      <c r="S174" s="676">
        <v>0.25</v>
      </c>
      <c r="T174" s="676">
        <v>0.25</v>
      </c>
      <c r="U174" s="676">
        <v>0.25</v>
      </c>
      <c r="V174" s="676">
        <v>0.25</v>
      </c>
      <c r="W174" s="676">
        <v>0.25</v>
      </c>
      <c r="X174" s="676">
        <v>0.25</v>
      </c>
      <c r="Y174" s="676">
        <v>0.25</v>
      </c>
      <c r="Z174" s="676">
        <v>0.25</v>
      </c>
      <c r="AA174" s="676">
        <v>0.25</v>
      </c>
      <c r="AB174" s="676">
        <v>0.25</v>
      </c>
      <c r="AC174" s="676">
        <v>0.25</v>
      </c>
      <c r="AD174" s="677">
        <v>0.25</v>
      </c>
      <c r="AE174" s="677">
        <v>0.25</v>
      </c>
    </row>
    <row r="175" spans="1:31" ht="15" customHeight="1">
      <c r="A175" s="399" t="s">
        <v>570</v>
      </c>
      <c r="B175" s="541" t="s">
        <v>434</v>
      </c>
      <c r="C175" s="399" t="s">
        <v>231</v>
      </c>
      <c r="D175" s="399" t="s">
        <v>567</v>
      </c>
      <c r="E175" s="399" t="s">
        <v>516</v>
      </c>
      <c r="F175" s="399" t="s">
        <v>517</v>
      </c>
      <c r="G175" s="399" t="s">
        <v>469</v>
      </c>
      <c r="H175" s="541">
        <v>10</v>
      </c>
      <c r="I175" s="543">
        <v>0.7</v>
      </c>
      <c r="J175" s="676">
        <v>0.15</v>
      </c>
      <c r="K175" s="676">
        <v>0.27</v>
      </c>
      <c r="L175" s="676">
        <v>0.27</v>
      </c>
      <c r="M175" s="676">
        <v>0.27</v>
      </c>
      <c r="N175" s="676">
        <v>0.27</v>
      </c>
      <c r="O175" s="676">
        <v>0.27</v>
      </c>
      <c r="P175" s="676">
        <v>0.27</v>
      </c>
      <c r="Q175" s="676">
        <v>0.27</v>
      </c>
      <c r="R175" s="676">
        <v>0.27</v>
      </c>
      <c r="S175" s="676">
        <v>0.27</v>
      </c>
      <c r="T175" s="676">
        <v>0.27</v>
      </c>
      <c r="U175" s="676">
        <v>0.27</v>
      </c>
      <c r="V175" s="676">
        <v>0.27</v>
      </c>
      <c r="W175" s="676">
        <v>0.27</v>
      </c>
      <c r="X175" s="676">
        <v>0.27</v>
      </c>
      <c r="Y175" s="676">
        <v>0.27</v>
      </c>
      <c r="Z175" s="676">
        <v>0.27</v>
      </c>
      <c r="AA175" s="676">
        <v>0.27</v>
      </c>
      <c r="AB175" s="676">
        <v>0.27</v>
      </c>
      <c r="AC175" s="676">
        <v>0.27</v>
      </c>
      <c r="AD175" s="677">
        <v>0.27</v>
      </c>
      <c r="AE175" s="677">
        <v>0.27</v>
      </c>
    </row>
    <row r="176" spans="1:31" ht="15" customHeight="1">
      <c r="A176" s="399" t="s">
        <v>571</v>
      </c>
      <c r="B176" s="541" t="s">
        <v>434</v>
      </c>
      <c r="C176" s="399" t="s">
        <v>231</v>
      </c>
      <c r="D176" s="399" t="s">
        <v>567</v>
      </c>
      <c r="E176" s="399" t="s">
        <v>516</v>
      </c>
      <c r="F176" s="399" t="s">
        <v>572</v>
      </c>
      <c r="G176" s="399" t="s">
        <v>469</v>
      </c>
      <c r="H176" s="541">
        <v>10</v>
      </c>
      <c r="I176" s="543">
        <v>0.7</v>
      </c>
      <c r="J176" s="676">
        <v>0.15</v>
      </c>
      <c r="K176" s="676">
        <v>0.27</v>
      </c>
      <c r="L176" s="676">
        <v>0.27</v>
      </c>
      <c r="M176" s="676">
        <v>0.27</v>
      </c>
      <c r="N176" s="676">
        <v>0.27</v>
      </c>
      <c r="O176" s="676">
        <v>0.27</v>
      </c>
      <c r="P176" s="676">
        <v>0.27</v>
      </c>
      <c r="Q176" s="676">
        <v>0.27</v>
      </c>
      <c r="R176" s="676">
        <v>0.27</v>
      </c>
      <c r="S176" s="676">
        <v>0.27</v>
      </c>
      <c r="T176" s="676">
        <v>0.27</v>
      </c>
      <c r="U176" s="676">
        <v>0.27</v>
      </c>
      <c r="V176" s="676">
        <v>0.27</v>
      </c>
      <c r="W176" s="676">
        <v>0.27</v>
      </c>
      <c r="X176" s="676">
        <v>0.27</v>
      </c>
      <c r="Y176" s="676">
        <v>0.27</v>
      </c>
      <c r="Z176" s="676">
        <v>0.27</v>
      </c>
      <c r="AA176" s="676">
        <v>0.27</v>
      </c>
      <c r="AB176" s="676">
        <v>0.27</v>
      </c>
      <c r="AC176" s="676">
        <v>0.27</v>
      </c>
      <c r="AD176" s="677">
        <v>0.27</v>
      </c>
      <c r="AE176" s="677">
        <v>0.27</v>
      </c>
    </row>
    <row r="177" spans="1:31" ht="15" customHeight="1">
      <c r="A177" s="399" t="s">
        <v>573</v>
      </c>
      <c r="B177" s="541" t="s">
        <v>434</v>
      </c>
      <c r="C177" s="399" t="s">
        <v>231</v>
      </c>
      <c r="D177" s="399" t="s">
        <v>567</v>
      </c>
      <c r="E177" s="399" t="s">
        <v>516</v>
      </c>
      <c r="F177" s="399" t="s">
        <v>574</v>
      </c>
      <c r="G177" s="399" t="s">
        <v>469</v>
      </c>
      <c r="H177" s="541">
        <v>10</v>
      </c>
      <c r="I177" s="543">
        <v>0.7</v>
      </c>
      <c r="J177" s="676">
        <v>0.15</v>
      </c>
      <c r="K177" s="676">
        <v>0.27</v>
      </c>
      <c r="L177" s="676">
        <v>0.27</v>
      </c>
      <c r="M177" s="676">
        <v>0.27</v>
      </c>
      <c r="N177" s="676">
        <v>0.27</v>
      </c>
      <c r="O177" s="676">
        <v>0.27</v>
      </c>
      <c r="P177" s="676">
        <v>0.27</v>
      </c>
      <c r="Q177" s="676">
        <v>0.27</v>
      </c>
      <c r="R177" s="676">
        <v>0.27</v>
      </c>
      <c r="S177" s="676">
        <v>0.27</v>
      </c>
      <c r="T177" s="676">
        <v>0.27</v>
      </c>
      <c r="U177" s="676">
        <v>0.27</v>
      </c>
      <c r="V177" s="676">
        <v>0.27</v>
      </c>
      <c r="W177" s="676">
        <v>0.27</v>
      </c>
      <c r="X177" s="676">
        <v>0.27</v>
      </c>
      <c r="Y177" s="676">
        <v>0.27</v>
      </c>
      <c r="Z177" s="676">
        <v>0.27</v>
      </c>
      <c r="AA177" s="676">
        <v>0.27</v>
      </c>
      <c r="AB177" s="676">
        <v>0.27</v>
      </c>
      <c r="AC177" s="676">
        <v>0.27</v>
      </c>
      <c r="AD177" s="677">
        <v>0.27</v>
      </c>
      <c r="AE177" s="677">
        <v>0.27</v>
      </c>
    </row>
    <row r="178" spans="1:31" ht="15" customHeight="1">
      <c r="A178" s="399" t="s">
        <v>575</v>
      </c>
      <c r="B178" s="541" t="s">
        <v>434</v>
      </c>
      <c r="C178" s="399" t="s">
        <v>231</v>
      </c>
      <c r="D178" s="399" t="s">
        <v>567</v>
      </c>
      <c r="E178" s="399" t="s">
        <v>516</v>
      </c>
      <c r="F178" s="399" t="s">
        <v>519</v>
      </c>
      <c r="G178" s="399" t="s">
        <v>469</v>
      </c>
      <c r="H178" s="541">
        <v>10</v>
      </c>
      <c r="I178" s="543">
        <v>0.7</v>
      </c>
      <c r="J178" s="676">
        <v>0.15</v>
      </c>
      <c r="K178" s="676">
        <v>0.27</v>
      </c>
      <c r="L178" s="676">
        <v>0.27</v>
      </c>
      <c r="M178" s="676">
        <v>0.27</v>
      </c>
      <c r="N178" s="676">
        <v>0.27</v>
      </c>
      <c r="O178" s="676">
        <v>0.27</v>
      </c>
      <c r="P178" s="676">
        <v>0.27</v>
      </c>
      <c r="Q178" s="676">
        <v>0.27</v>
      </c>
      <c r="R178" s="676">
        <v>0.27</v>
      </c>
      <c r="S178" s="676">
        <v>0.27</v>
      </c>
      <c r="T178" s="676">
        <v>0.27</v>
      </c>
      <c r="U178" s="676">
        <v>0.27</v>
      </c>
      <c r="V178" s="676">
        <v>0.27</v>
      </c>
      <c r="W178" s="676">
        <v>0.27</v>
      </c>
      <c r="X178" s="676">
        <v>0.27</v>
      </c>
      <c r="Y178" s="676">
        <v>0.27</v>
      </c>
      <c r="Z178" s="676">
        <v>0.27</v>
      </c>
      <c r="AA178" s="676">
        <v>0.27</v>
      </c>
      <c r="AB178" s="676">
        <v>0.27</v>
      </c>
      <c r="AC178" s="676">
        <v>0.27</v>
      </c>
      <c r="AD178" s="677">
        <v>0.27</v>
      </c>
      <c r="AE178" s="677">
        <v>0.27</v>
      </c>
    </row>
    <row r="179" spans="1:31" ht="15" customHeight="1">
      <c r="A179" s="399" t="s">
        <v>576</v>
      </c>
      <c r="B179" s="541" t="s">
        <v>434</v>
      </c>
      <c r="C179" s="399" t="s">
        <v>231</v>
      </c>
      <c r="D179" s="399" t="s">
        <v>567</v>
      </c>
      <c r="E179" s="399" t="s">
        <v>516</v>
      </c>
      <c r="F179" s="399" t="s">
        <v>520</v>
      </c>
      <c r="G179" s="399" t="s">
        <v>469</v>
      </c>
      <c r="H179" s="541">
        <v>10</v>
      </c>
      <c r="I179" s="543">
        <v>0.7</v>
      </c>
      <c r="J179" s="676">
        <v>0.15</v>
      </c>
      <c r="K179" s="676">
        <v>0.27</v>
      </c>
      <c r="L179" s="676">
        <v>0.27</v>
      </c>
      <c r="M179" s="676">
        <v>0.27</v>
      </c>
      <c r="N179" s="676">
        <v>0.27</v>
      </c>
      <c r="O179" s="676">
        <v>0.27</v>
      </c>
      <c r="P179" s="676">
        <v>0.27</v>
      </c>
      <c r="Q179" s="676">
        <v>0.27</v>
      </c>
      <c r="R179" s="676">
        <v>0.27</v>
      </c>
      <c r="S179" s="676">
        <v>0.27</v>
      </c>
      <c r="T179" s="676">
        <v>0.27</v>
      </c>
      <c r="U179" s="676">
        <v>0.27</v>
      </c>
      <c r="V179" s="676">
        <v>0.27</v>
      </c>
      <c r="W179" s="676">
        <v>0.27</v>
      </c>
      <c r="X179" s="676">
        <v>0.27</v>
      </c>
      <c r="Y179" s="676">
        <v>0.27</v>
      </c>
      <c r="Z179" s="676">
        <v>0.27</v>
      </c>
      <c r="AA179" s="676">
        <v>0.27</v>
      </c>
      <c r="AB179" s="676">
        <v>0.27</v>
      </c>
      <c r="AC179" s="676">
        <v>0.27</v>
      </c>
      <c r="AD179" s="677">
        <v>0.27</v>
      </c>
      <c r="AE179" s="677">
        <v>0.27</v>
      </c>
    </row>
    <row r="180" spans="1:31" ht="15" customHeight="1">
      <c r="A180" s="399" t="s">
        <v>1057</v>
      </c>
      <c r="B180" s="541" t="s">
        <v>997</v>
      </c>
      <c r="C180" s="399" t="s">
        <v>231</v>
      </c>
      <c r="D180" s="399" t="s">
        <v>567</v>
      </c>
      <c r="E180" s="399" t="s">
        <v>568</v>
      </c>
      <c r="F180" s="399" t="s">
        <v>569</v>
      </c>
      <c r="G180" s="399" t="s">
        <v>469</v>
      </c>
      <c r="H180" s="541">
        <v>10</v>
      </c>
      <c r="I180" s="543">
        <v>0.7</v>
      </c>
      <c r="J180" s="676">
        <v>0.15</v>
      </c>
      <c r="K180" s="676">
        <v>0.2</v>
      </c>
      <c r="L180" s="676">
        <v>0.2</v>
      </c>
      <c r="M180" s="676">
        <v>0.2</v>
      </c>
      <c r="N180" s="676">
        <v>0.25</v>
      </c>
      <c r="O180" s="676">
        <v>0.25</v>
      </c>
      <c r="P180" s="676">
        <v>0.25</v>
      </c>
      <c r="Q180" s="676">
        <v>0.25</v>
      </c>
      <c r="R180" s="676">
        <v>0.25</v>
      </c>
      <c r="S180" s="676">
        <v>0.25</v>
      </c>
      <c r="T180" s="676">
        <v>0.25</v>
      </c>
      <c r="U180" s="676">
        <v>0.25</v>
      </c>
      <c r="V180" s="676">
        <v>0.25</v>
      </c>
      <c r="W180" s="676">
        <v>0.25</v>
      </c>
      <c r="X180" s="676">
        <v>0.25</v>
      </c>
      <c r="Y180" s="676">
        <v>0.25</v>
      </c>
      <c r="Z180" s="676">
        <v>0.25</v>
      </c>
      <c r="AA180" s="676">
        <v>0.25</v>
      </c>
      <c r="AB180" s="676">
        <v>0.25</v>
      </c>
      <c r="AC180" s="676">
        <v>0.25</v>
      </c>
      <c r="AD180" s="677">
        <v>0.25</v>
      </c>
      <c r="AE180" s="677">
        <v>0.25</v>
      </c>
    </row>
    <row r="181" spans="1:31" ht="15" customHeight="1">
      <c r="A181" s="399" t="s">
        <v>566</v>
      </c>
      <c r="B181" s="541" t="s">
        <v>434</v>
      </c>
      <c r="C181" s="399" t="s">
        <v>231</v>
      </c>
      <c r="D181" s="399" t="s">
        <v>567</v>
      </c>
      <c r="E181" s="399" t="s">
        <v>568</v>
      </c>
      <c r="F181" s="399" t="s">
        <v>569</v>
      </c>
      <c r="G181" s="399" t="s">
        <v>469</v>
      </c>
      <c r="H181" s="541">
        <v>10</v>
      </c>
      <c r="I181" s="543">
        <v>0.7</v>
      </c>
      <c r="J181" s="676">
        <v>0.15</v>
      </c>
      <c r="K181" s="676">
        <v>0.27</v>
      </c>
      <c r="L181" s="676">
        <v>0.27</v>
      </c>
      <c r="M181" s="676">
        <v>0.27</v>
      </c>
      <c r="N181" s="676">
        <v>0.27</v>
      </c>
      <c r="O181" s="676">
        <v>0.27</v>
      </c>
      <c r="P181" s="676">
        <v>0.27</v>
      </c>
      <c r="Q181" s="676">
        <v>0.27</v>
      </c>
      <c r="R181" s="676">
        <v>0.27</v>
      </c>
      <c r="S181" s="676">
        <v>0.27</v>
      </c>
      <c r="T181" s="676">
        <v>0.27</v>
      </c>
      <c r="U181" s="676">
        <v>0.27</v>
      </c>
      <c r="V181" s="676">
        <v>0.27</v>
      </c>
      <c r="W181" s="676">
        <v>0.27</v>
      </c>
      <c r="X181" s="676">
        <v>0.27</v>
      </c>
      <c r="Y181" s="676">
        <v>0.27</v>
      </c>
      <c r="Z181" s="676">
        <v>0.27</v>
      </c>
      <c r="AA181" s="676">
        <v>0.27</v>
      </c>
      <c r="AB181" s="676">
        <v>0.27</v>
      </c>
      <c r="AC181" s="676">
        <v>0.27</v>
      </c>
      <c r="AD181" s="677">
        <v>0.27</v>
      </c>
      <c r="AE181" s="677">
        <v>0.27</v>
      </c>
    </row>
    <row r="182" spans="1:31" ht="15" customHeight="1">
      <c r="A182" s="399" t="s">
        <v>1063</v>
      </c>
      <c r="B182" s="541" t="s">
        <v>997</v>
      </c>
      <c r="C182" s="399" t="s">
        <v>231</v>
      </c>
      <c r="D182" s="399" t="s">
        <v>578</v>
      </c>
      <c r="E182" s="399" t="s">
        <v>579</v>
      </c>
      <c r="F182" s="399" t="s">
        <v>459</v>
      </c>
      <c r="G182" s="399" t="s">
        <v>580</v>
      </c>
      <c r="H182" s="541">
        <v>10</v>
      </c>
      <c r="I182" s="543">
        <v>0.7</v>
      </c>
      <c r="J182" s="676">
        <v>0.15</v>
      </c>
      <c r="K182" s="676">
        <v>0.2</v>
      </c>
      <c r="L182" s="676">
        <v>0.2</v>
      </c>
      <c r="M182" s="676">
        <v>0.2</v>
      </c>
      <c r="N182" s="676">
        <v>0.25</v>
      </c>
      <c r="O182" s="676">
        <v>0.25</v>
      </c>
      <c r="P182" s="676">
        <v>0.25</v>
      </c>
      <c r="Q182" s="676">
        <v>0.25</v>
      </c>
      <c r="R182" s="676">
        <v>0.25</v>
      </c>
      <c r="S182" s="676">
        <v>0.25</v>
      </c>
      <c r="T182" s="676">
        <v>0.25</v>
      </c>
      <c r="U182" s="676">
        <v>0.25</v>
      </c>
      <c r="V182" s="676">
        <v>0.25</v>
      </c>
      <c r="W182" s="676">
        <v>0.25</v>
      </c>
      <c r="X182" s="676">
        <v>0.25</v>
      </c>
      <c r="Y182" s="676">
        <v>0.25</v>
      </c>
      <c r="Z182" s="676">
        <v>0.25</v>
      </c>
      <c r="AA182" s="676">
        <v>0.25</v>
      </c>
      <c r="AB182" s="676">
        <v>0.25</v>
      </c>
      <c r="AC182" s="676">
        <v>0.25</v>
      </c>
      <c r="AD182" s="677">
        <v>0.25</v>
      </c>
      <c r="AE182" s="677">
        <v>0.25</v>
      </c>
    </row>
    <row r="183" spans="1:31" ht="15" customHeight="1">
      <c r="A183" s="399" t="s">
        <v>1064</v>
      </c>
      <c r="B183" s="541" t="s">
        <v>997</v>
      </c>
      <c r="C183" s="399" t="s">
        <v>231</v>
      </c>
      <c r="D183" s="399" t="s">
        <v>578</v>
      </c>
      <c r="E183" s="399" t="s">
        <v>579</v>
      </c>
      <c r="F183" s="399" t="s">
        <v>582</v>
      </c>
      <c r="G183" s="399" t="s">
        <v>580</v>
      </c>
      <c r="H183" s="541">
        <v>10</v>
      </c>
      <c r="I183" s="543">
        <v>0.7</v>
      </c>
      <c r="J183" s="676">
        <v>0.15</v>
      </c>
      <c r="K183" s="676">
        <v>0.2</v>
      </c>
      <c r="L183" s="676">
        <v>0.2</v>
      </c>
      <c r="M183" s="676">
        <v>0.2</v>
      </c>
      <c r="N183" s="676">
        <v>0.25</v>
      </c>
      <c r="O183" s="676">
        <v>0.25</v>
      </c>
      <c r="P183" s="676">
        <v>0.25</v>
      </c>
      <c r="Q183" s="676">
        <v>0.25</v>
      </c>
      <c r="R183" s="676">
        <v>0.25</v>
      </c>
      <c r="S183" s="676">
        <v>0.25</v>
      </c>
      <c r="T183" s="676">
        <v>0.25</v>
      </c>
      <c r="U183" s="676">
        <v>0.25</v>
      </c>
      <c r="V183" s="676">
        <v>0.25</v>
      </c>
      <c r="W183" s="676">
        <v>0.25</v>
      </c>
      <c r="X183" s="676">
        <v>0.25</v>
      </c>
      <c r="Y183" s="676">
        <v>0.25</v>
      </c>
      <c r="Z183" s="676">
        <v>0.25</v>
      </c>
      <c r="AA183" s="676">
        <v>0.25</v>
      </c>
      <c r="AB183" s="676">
        <v>0.25</v>
      </c>
      <c r="AC183" s="676">
        <v>0.25</v>
      </c>
      <c r="AD183" s="677">
        <v>0.25</v>
      </c>
      <c r="AE183" s="677">
        <v>0.25</v>
      </c>
    </row>
    <row r="184" spans="1:31" ht="15" customHeight="1">
      <c r="A184" s="399" t="s">
        <v>577</v>
      </c>
      <c r="B184" s="541" t="s">
        <v>434</v>
      </c>
      <c r="C184" s="399" t="s">
        <v>231</v>
      </c>
      <c r="D184" s="399" t="s">
        <v>578</v>
      </c>
      <c r="E184" s="399" t="s">
        <v>579</v>
      </c>
      <c r="F184" s="399" t="s">
        <v>459</v>
      </c>
      <c r="G184" s="399" t="s">
        <v>580</v>
      </c>
      <c r="H184" s="541">
        <v>10</v>
      </c>
      <c r="I184" s="543">
        <v>0.7</v>
      </c>
      <c r="J184" s="676">
        <v>0.15</v>
      </c>
      <c r="K184" s="676">
        <v>0.27</v>
      </c>
      <c r="L184" s="676">
        <v>0.27</v>
      </c>
      <c r="M184" s="676">
        <v>0.27</v>
      </c>
      <c r="N184" s="676">
        <v>0.27</v>
      </c>
      <c r="O184" s="676">
        <v>0.27</v>
      </c>
      <c r="P184" s="676">
        <v>0.27</v>
      </c>
      <c r="Q184" s="676">
        <v>0.27</v>
      </c>
      <c r="R184" s="676">
        <v>0.27</v>
      </c>
      <c r="S184" s="676">
        <v>0.27</v>
      </c>
      <c r="T184" s="676">
        <v>0.27</v>
      </c>
      <c r="U184" s="676">
        <v>0.27</v>
      </c>
      <c r="V184" s="676">
        <v>0.27</v>
      </c>
      <c r="W184" s="676">
        <v>0.27</v>
      </c>
      <c r="X184" s="676">
        <v>0.27</v>
      </c>
      <c r="Y184" s="676">
        <v>0.27</v>
      </c>
      <c r="Z184" s="676">
        <v>0.27</v>
      </c>
      <c r="AA184" s="676">
        <v>0.27</v>
      </c>
      <c r="AB184" s="676">
        <v>0.27</v>
      </c>
      <c r="AC184" s="676">
        <v>0.27</v>
      </c>
      <c r="AD184" s="677">
        <v>0.27</v>
      </c>
      <c r="AE184" s="677">
        <v>0.27</v>
      </c>
    </row>
    <row r="185" spans="1:31" ht="15" customHeight="1">
      <c r="A185" s="399" t="s">
        <v>581</v>
      </c>
      <c r="B185" s="541" t="s">
        <v>434</v>
      </c>
      <c r="C185" s="399" t="s">
        <v>231</v>
      </c>
      <c r="D185" s="399" t="s">
        <v>578</v>
      </c>
      <c r="E185" s="399" t="s">
        <v>579</v>
      </c>
      <c r="F185" s="399" t="s">
        <v>582</v>
      </c>
      <c r="G185" s="399" t="s">
        <v>580</v>
      </c>
      <c r="H185" s="541">
        <v>10</v>
      </c>
      <c r="I185" s="543">
        <v>0.7</v>
      </c>
      <c r="J185" s="676">
        <v>0.15</v>
      </c>
      <c r="K185" s="676">
        <v>0.27</v>
      </c>
      <c r="L185" s="676">
        <v>0.27</v>
      </c>
      <c r="M185" s="676">
        <v>0.27</v>
      </c>
      <c r="N185" s="676">
        <v>0.27</v>
      </c>
      <c r="O185" s="676">
        <v>0.27</v>
      </c>
      <c r="P185" s="676">
        <v>0.27</v>
      </c>
      <c r="Q185" s="676">
        <v>0.27</v>
      </c>
      <c r="R185" s="676">
        <v>0.27</v>
      </c>
      <c r="S185" s="676">
        <v>0.27</v>
      </c>
      <c r="T185" s="676">
        <v>0.27</v>
      </c>
      <c r="U185" s="676">
        <v>0.27</v>
      </c>
      <c r="V185" s="676">
        <v>0.27</v>
      </c>
      <c r="W185" s="676">
        <v>0.27</v>
      </c>
      <c r="X185" s="676">
        <v>0.27</v>
      </c>
      <c r="Y185" s="676">
        <v>0.27</v>
      </c>
      <c r="Z185" s="676">
        <v>0.27</v>
      </c>
      <c r="AA185" s="676">
        <v>0.27</v>
      </c>
      <c r="AB185" s="676">
        <v>0.27</v>
      </c>
      <c r="AC185" s="676">
        <v>0.27</v>
      </c>
      <c r="AD185" s="677">
        <v>0.27</v>
      </c>
      <c r="AE185" s="677">
        <v>0.27</v>
      </c>
    </row>
    <row r="186" spans="1:31" ht="15" customHeight="1">
      <c r="A186" s="399" t="s">
        <v>1065</v>
      </c>
      <c r="B186" s="541" t="s">
        <v>997</v>
      </c>
      <c r="C186" s="399" t="s">
        <v>231</v>
      </c>
      <c r="D186" s="399" t="s">
        <v>578</v>
      </c>
      <c r="E186" s="399" t="s">
        <v>458</v>
      </c>
      <c r="F186" s="399" t="s">
        <v>459</v>
      </c>
      <c r="G186" s="399" t="s">
        <v>580</v>
      </c>
      <c r="H186" s="541">
        <v>10</v>
      </c>
      <c r="I186" s="543">
        <v>0.7</v>
      </c>
      <c r="J186" s="676">
        <v>0.15</v>
      </c>
      <c r="K186" s="676">
        <v>0.2</v>
      </c>
      <c r="L186" s="676">
        <v>0.2</v>
      </c>
      <c r="M186" s="676">
        <v>0.2</v>
      </c>
      <c r="N186" s="676">
        <v>0.25</v>
      </c>
      <c r="O186" s="676">
        <v>0.25</v>
      </c>
      <c r="P186" s="676">
        <v>0.25</v>
      </c>
      <c r="Q186" s="676">
        <v>0.25</v>
      </c>
      <c r="R186" s="676">
        <v>0.25</v>
      </c>
      <c r="S186" s="676">
        <v>0.25</v>
      </c>
      <c r="T186" s="676">
        <v>0.25</v>
      </c>
      <c r="U186" s="676">
        <v>0.25</v>
      </c>
      <c r="V186" s="676">
        <v>0.25</v>
      </c>
      <c r="W186" s="676">
        <v>0.25</v>
      </c>
      <c r="X186" s="676">
        <v>0.25</v>
      </c>
      <c r="Y186" s="676">
        <v>0.25</v>
      </c>
      <c r="Z186" s="676">
        <v>0.25</v>
      </c>
      <c r="AA186" s="676">
        <v>0.25</v>
      </c>
      <c r="AB186" s="676">
        <v>0.25</v>
      </c>
      <c r="AC186" s="676">
        <v>0.25</v>
      </c>
      <c r="AD186" s="677">
        <v>0.25</v>
      </c>
      <c r="AE186" s="677">
        <v>0.25</v>
      </c>
    </row>
    <row r="187" spans="1:31" ht="15" customHeight="1">
      <c r="A187" s="399" t="s">
        <v>597</v>
      </c>
      <c r="B187" s="541" t="s">
        <v>434</v>
      </c>
      <c r="C187" s="399" t="s">
        <v>231</v>
      </c>
      <c r="D187" s="399" t="s">
        <v>578</v>
      </c>
      <c r="E187" s="399" t="s">
        <v>458</v>
      </c>
      <c r="F187" s="399" t="s">
        <v>459</v>
      </c>
      <c r="G187" s="399" t="s">
        <v>580</v>
      </c>
      <c r="H187" s="541">
        <v>10</v>
      </c>
      <c r="I187" s="543">
        <v>0.7</v>
      </c>
      <c r="J187" s="676">
        <v>0.15</v>
      </c>
      <c r="K187" s="676">
        <v>0.27</v>
      </c>
      <c r="L187" s="676">
        <v>0.27</v>
      </c>
      <c r="M187" s="676">
        <v>0.27</v>
      </c>
      <c r="N187" s="676">
        <v>0.27</v>
      </c>
      <c r="O187" s="676">
        <v>0.27</v>
      </c>
      <c r="P187" s="676">
        <v>0.27</v>
      </c>
      <c r="Q187" s="676">
        <v>0.27</v>
      </c>
      <c r="R187" s="676">
        <v>0.27</v>
      </c>
      <c r="S187" s="676">
        <v>0.27</v>
      </c>
      <c r="T187" s="676">
        <v>0.27</v>
      </c>
      <c r="U187" s="676">
        <v>0.27</v>
      </c>
      <c r="V187" s="676">
        <v>0.27</v>
      </c>
      <c r="W187" s="676">
        <v>0.27</v>
      </c>
      <c r="X187" s="676">
        <v>0.27</v>
      </c>
      <c r="Y187" s="676">
        <v>0.27</v>
      </c>
      <c r="Z187" s="676">
        <v>0.27</v>
      </c>
      <c r="AA187" s="676">
        <v>0.27</v>
      </c>
      <c r="AB187" s="676">
        <v>0.27</v>
      </c>
      <c r="AC187" s="676">
        <v>0.27</v>
      </c>
      <c r="AD187" s="677">
        <v>0.27</v>
      </c>
      <c r="AE187" s="677">
        <v>0.27</v>
      </c>
    </row>
    <row r="188" spans="1:31" ht="15" customHeight="1">
      <c r="A188" s="399" t="s">
        <v>1067</v>
      </c>
      <c r="B188" s="541" t="s">
        <v>997</v>
      </c>
      <c r="C188" s="399" t="s">
        <v>231</v>
      </c>
      <c r="D188" s="399" t="s">
        <v>578</v>
      </c>
      <c r="E188" s="399" t="s">
        <v>516</v>
      </c>
      <c r="F188" s="399" t="s">
        <v>2036</v>
      </c>
      <c r="G188" s="399" t="s">
        <v>603</v>
      </c>
      <c r="H188" s="541">
        <v>10</v>
      </c>
      <c r="I188" s="543">
        <v>0.7</v>
      </c>
      <c r="J188" s="676">
        <v>0.15</v>
      </c>
      <c r="K188" s="676">
        <v>0.2</v>
      </c>
      <c r="L188" s="676">
        <v>0.2</v>
      </c>
      <c r="M188" s="676">
        <v>0.2</v>
      </c>
      <c r="N188" s="676">
        <v>0.25</v>
      </c>
      <c r="O188" s="676">
        <v>0.25</v>
      </c>
      <c r="P188" s="676">
        <v>0.25</v>
      </c>
      <c r="Q188" s="676">
        <v>0.25</v>
      </c>
      <c r="R188" s="676">
        <v>0.25</v>
      </c>
      <c r="S188" s="676">
        <v>0.25</v>
      </c>
      <c r="T188" s="676">
        <v>0.25</v>
      </c>
      <c r="U188" s="676">
        <v>0.25</v>
      </c>
      <c r="V188" s="676">
        <v>0.25</v>
      </c>
      <c r="W188" s="676">
        <v>0.25</v>
      </c>
      <c r="X188" s="676">
        <v>0.25</v>
      </c>
      <c r="Y188" s="676">
        <v>0.25</v>
      </c>
      <c r="Z188" s="676">
        <v>0.25</v>
      </c>
      <c r="AA188" s="676">
        <v>0.25</v>
      </c>
      <c r="AB188" s="676">
        <v>0.25</v>
      </c>
      <c r="AC188" s="676">
        <v>0.25</v>
      </c>
      <c r="AD188" s="677">
        <v>0.25</v>
      </c>
      <c r="AE188" s="677">
        <v>0.25</v>
      </c>
    </row>
    <row r="189" spans="1:31" ht="15" customHeight="1">
      <c r="A189" s="399" t="s">
        <v>1068</v>
      </c>
      <c r="B189" s="541" t="s">
        <v>997</v>
      </c>
      <c r="C189" s="399" t="s">
        <v>231</v>
      </c>
      <c r="D189" s="399" t="s">
        <v>578</v>
      </c>
      <c r="E189" s="399" t="s">
        <v>516</v>
      </c>
      <c r="F189" s="399" t="s">
        <v>605</v>
      </c>
      <c r="G189" s="399" t="s">
        <v>603</v>
      </c>
      <c r="H189" s="541">
        <v>10</v>
      </c>
      <c r="I189" s="543">
        <v>0.7</v>
      </c>
      <c r="J189" s="676">
        <v>0.15</v>
      </c>
      <c r="K189" s="676">
        <v>0.2</v>
      </c>
      <c r="L189" s="676">
        <v>0.2</v>
      </c>
      <c r="M189" s="676">
        <v>0.2</v>
      </c>
      <c r="N189" s="676">
        <v>0.25</v>
      </c>
      <c r="O189" s="676">
        <v>0.25</v>
      </c>
      <c r="P189" s="676">
        <v>0.25</v>
      </c>
      <c r="Q189" s="676">
        <v>0.25</v>
      </c>
      <c r="R189" s="676">
        <v>0.25</v>
      </c>
      <c r="S189" s="676">
        <v>0.25</v>
      </c>
      <c r="T189" s="676">
        <v>0.25</v>
      </c>
      <c r="U189" s="676">
        <v>0.25</v>
      </c>
      <c r="V189" s="676">
        <v>0.25</v>
      </c>
      <c r="W189" s="676">
        <v>0.25</v>
      </c>
      <c r="X189" s="676">
        <v>0.25</v>
      </c>
      <c r="Y189" s="676">
        <v>0.25</v>
      </c>
      <c r="Z189" s="676">
        <v>0.25</v>
      </c>
      <c r="AA189" s="676">
        <v>0.25</v>
      </c>
      <c r="AB189" s="676">
        <v>0.25</v>
      </c>
      <c r="AC189" s="676">
        <v>0.25</v>
      </c>
      <c r="AD189" s="677">
        <v>0.25</v>
      </c>
      <c r="AE189" s="677">
        <v>0.25</v>
      </c>
    </row>
    <row r="190" spans="1:31" ht="15" customHeight="1">
      <c r="A190" s="399" t="s">
        <v>1069</v>
      </c>
      <c r="B190" s="544" t="s">
        <v>997</v>
      </c>
      <c r="C190" s="399" t="s">
        <v>231</v>
      </c>
      <c r="D190" s="399" t="s">
        <v>578</v>
      </c>
      <c r="E190" s="399" t="s">
        <v>516</v>
      </c>
      <c r="F190" s="399" t="s">
        <v>607</v>
      </c>
      <c r="G190" s="399" t="s">
        <v>603</v>
      </c>
      <c r="H190" s="541">
        <v>10</v>
      </c>
      <c r="I190" s="543">
        <v>0.7</v>
      </c>
      <c r="J190" s="676">
        <v>0.15</v>
      </c>
      <c r="K190" s="676">
        <v>0.2</v>
      </c>
      <c r="L190" s="676">
        <v>0.2</v>
      </c>
      <c r="M190" s="676">
        <v>0.2</v>
      </c>
      <c r="N190" s="676">
        <v>0.25</v>
      </c>
      <c r="O190" s="676">
        <v>0.25</v>
      </c>
      <c r="P190" s="676">
        <v>0.25</v>
      </c>
      <c r="Q190" s="676">
        <v>0.25</v>
      </c>
      <c r="R190" s="676">
        <v>0.25</v>
      </c>
      <c r="S190" s="676">
        <v>0.25</v>
      </c>
      <c r="T190" s="676">
        <v>0.25</v>
      </c>
      <c r="U190" s="676">
        <v>0.25</v>
      </c>
      <c r="V190" s="676">
        <v>0.25</v>
      </c>
      <c r="W190" s="676">
        <v>0.25</v>
      </c>
      <c r="X190" s="676">
        <v>0.25</v>
      </c>
      <c r="Y190" s="676">
        <v>0.25</v>
      </c>
      <c r="Z190" s="676">
        <v>0.25</v>
      </c>
      <c r="AA190" s="676">
        <v>0.25</v>
      </c>
      <c r="AB190" s="676">
        <v>0.25</v>
      </c>
      <c r="AC190" s="676">
        <v>0.25</v>
      </c>
      <c r="AD190" s="677">
        <v>0.25</v>
      </c>
      <c r="AE190" s="677">
        <v>0.25</v>
      </c>
    </row>
    <row r="191" spans="1:31" ht="15" customHeight="1">
      <c r="A191" s="399" t="s">
        <v>602</v>
      </c>
      <c r="B191" s="544" t="s">
        <v>434</v>
      </c>
      <c r="C191" s="399" t="s">
        <v>231</v>
      </c>
      <c r="D191" s="399" t="s">
        <v>578</v>
      </c>
      <c r="E191" s="399" t="s">
        <v>516</v>
      </c>
      <c r="F191" s="399" t="s">
        <v>2036</v>
      </c>
      <c r="G191" s="399" t="s">
        <v>603</v>
      </c>
      <c r="H191" s="541">
        <v>10</v>
      </c>
      <c r="I191" s="543">
        <v>0.7</v>
      </c>
      <c r="J191" s="676">
        <v>0.15</v>
      </c>
      <c r="K191" s="676">
        <v>0.27</v>
      </c>
      <c r="L191" s="676">
        <v>0.27</v>
      </c>
      <c r="M191" s="676">
        <v>0.27</v>
      </c>
      <c r="N191" s="676">
        <v>0.27</v>
      </c>
      <c r="O191" s="676">
        <v>0.27</v>
      </c>
      <c r="P191" s="676">
        <v>0.27</v>
      </c>
      <c r="Q191" s="676">
        <v>0.27</v>
      </c>
      <c r="R191" s="676">
        <v>0.27</v>
      </c>
      <c r="S191" s="676">
        <v>0.27</v>
      </c>
      <c r="T191" s="676">
        <v>0.27</v>
      </c>
      <c r="U191" s="676">
        <v>0.27</v>
      </c>
      <c r="V191" s="676">
        <v>0.27</v>
      </c>
      <c r="W191" s="676">
        <v>0.27</v>
      </c>
      <c r="X191" s="676">
        <v>0.27</v>
      </c>
      <c r="Y191" s="676">
        <v>0.27</v>
      </c>
      <c r="Z191" s="676">
        <v>0.27</v>
      </c>
      <c r="AA191" s="676">
        <v>0.27</v>
      </c>
      <c r="AB191" s="676">
        <v>0.27</v>
      </c>
      <c r="AC191" s="676">
        <v>0.27</v>
      </c>
      <c r="AD191" s="677">
        <v>0.27</v>
      </c>
      <c r="AE191" s="677">
        <v>0.27</v>
      </c>
    </row>
    <row r="192" spans="1:31" ht="15" customHeight="1">
      <c r="A192" s="399" t="s">
        <v>604</v>
      </c>
      <c r="B192" s="541" t="s">
        <v>434</v>
      </c>
      <c r="C192" s="399" t="s">
        <v>231</v>
      </c>
      <c r="D192" s="399" t="s">
        <v>578</v>
      </c>
      <c r="E192" s="399" t="s">
        <v>516</v>
      </c>
      <c r="F192" s="399" t="s">
        <v>605</v>
      </c>
      <c r="G192" s="399" t="s">
        <v>603</v>
      </c>
      <c r="H192" s="541">
        <v>10</v>
      </c>
      <c r="I192" s="543">
        <v>0.7</v>
      </c>
      <c r="J192" s="676">
        <v>0.15</v>
      </c>
      <c r="K192" s="676">
        <v>0.27</v>
      </c>
      <c r="L192" s="676">
        <v>0.27</v>
      </c>
      <c r="M192" s="676">
        <v>0.27</v>
      </c>
      <c r="N192" s="676">
        <v>0.27</v>
      </c>
      <c r="O192" s="676">
        <v>0.27</v>
      </c>
      <c r="P192" s="676">
        <v>0.27</v>
      </c>
      <c r="Q192" s="676">
        <v>0.27</v>
      </c>
      <c r="R192" s="676">
        <v>0.27</v>
      </c>
      <c r="S192" s="676">
        <v>0.27</v>
      </c>
      <c r="T192" s="676">
        <v>0.27</v>
      </c>
      <c r="U192" s="676">
        <v>0.27</v>
      </c>
      <c r="V192" s="676">
        <v>0.27</v>
      </c>
      <c r="W192" s="676">
        <v>0.27</v>
      </c>
      <c r="X192" s="676">
        <v>0.27</v>
      </c>
      <c r="Y192" s="676">
        <v>0.27</v>
      </c>
      <c r="Z192" s="676">
        <v>0.27</v>
      </c>
      <c r="AA192" s="676">
        <v>0.27</v>
      </c>
      <c r="AB192" s="676">
        <v>0.27</v>
      </c>
      <c r="AC192" s="676">
        <v>0.27</v>
      </c>
      <c r="AD192" s="677">
        <v>0.27</v>
      </c>
      <c r="AE192" s="677">
        <v>0.27</v>
      </c>
    </row>
    <row r="193" spans="1:31" ht="15" customHeight="1">
      <c r="A193" s="399" t="s">
        <v>606</v>
      </c>
      <c r="B193" s="544" t="s">
        <v>434</v>
      </c>
      <c r="C193" s="399" t="s">
        <v>231</v>
      </c>
      <c r="D193" s="399" t="s">
        <v>578</v>
      </c>
      <c r="E193" s="399" t="s">
        <v>516</v>
      </c>
      <c r="F193" s="399" t="s">
        <v>607</v>
      </c>
      <c r="G193" s="399" t="s">
        <v>603</v>
      </c>
      <c r="H193" s="541">
        <v>10</v>
      </c>
      <c r="I193" s="543">
        <v>0.7</v>
      </c>
      <c r="J193" s="676">
        <v>0.15</v>
      </c>
      <c r="K193" s="676">
        <v>0.27</v>
      </c>
      <c r="L193" s="676">
        <v>0.27</v>
      </c>
      <c r="M193" s="676">
        <v>0.27</v>
      </c>
      <c r="N193" s="676">
        <v>0.27</v>
      </c>
      <c r="O193" s="676">
        <v>0.27</v>
      </c>
      <c r="P193" s="676">
        <v>0.27</v>
      </c>
      <c r="Q193" s="676">
        <v>0.27</v>
      </c>
      <c r="R193" s="676">
        <v>0.27</v>
      </c>
      <c r="S193" s="676">
        <v>0.27</v>
      </c>
      <c r="T193" s="676">
        <v>0.27</v>
      </c>
      <c r="U193" s="676">
        <v>0.27</v>
      </c>
      <c r="V193" s="676">
        <v>0.27</v>
      </c>
      <c r="W193" s="676">
        <v>0.27</v>
      </c>
      <c r="X193" s="676">
        <v>0.27</v>
      </c>
      <c r="Y193" s="676">
        <v>0.27</v>
      </c>
      <c r="Z193" s="676">
        <v>0.27</v>
      </c>
      <c r="AA193" s="676">
        <v>0.27</v>
      </c>
      <c r="AB193" s="676">
        <v>0.27</v>
      </c>
      <c r="AC193" s="676">
        <v>0.27</v>
      </c>
      <c r="AD193" s="677">
        <v>0.27</v>
      </c>
      <c r="AE193" s="677">
        <v>0.27</v>
      </c>
    </row>
    <row r="194" spans="1:31" ht="15" customHeight="1">
      <c r="A194" s="399" t="s">
        <v>1066</v>
      </c>
      <c r="B194" s="541" t="s">
        <v>997</v>
      </c>
      <c r="C194" s="399" t="s">
        <v>231</v>
      </c>
      <c r="D194" s="399" t="s">
        <v>578</v>
      </c>
      <c r="E194" s="399" t="s">
        <v>599</v>
      </c>
      <c r="F194" s="399" t="s">
        <v>600</v>
      </c>
      <c r="G194" s="399" t="s">
        <v>601</v>
      </c>
      <c r="H194" s="541">
        <v>15</v>
      </c>
      <c r="I194" s="543">
        <v>0.7</v>
      </c>
      <c r="J194" s="676">
        <v>0.15</v>
      </c>
      <c r="K194" s="676">
        <v>0.2</v>
      </c>
      <c r="L194" s="676">
        <v>0.2</v>
      </c>
      <c r="M194" s="676">
        <v>0.2</v>
      </c>
      <c r="N194" s="676">
        <v>0.25</v>
      </c>
      <c r="O194" s="676">
        <v>0.25</v>
      </c>
      <c r="P194" s="676">
        <v>0.25</v>
      </c>
      <c r="Q194" s="676">
        <v>0.25</v>
      </c>
      <c r="R194" s="676">
        <v>0.25</v>
      </c>
      <c r="S194" s="676">
        <v>0.25</v>
      </c>
      <c r="T194" s="676">
        <v>0.25</v>
      </c>
      <c r="U194" s="676">
        <v>0.25</v>
      </c>
      <c r="V194" s="676">
        <v>0.25</v>
      </c>
      <c r="W194" s="676">
        <v>0.25</v>
      </c>
      <c r="X194" s="676">
        <v>0.25</v>
      </c>
      <c r="Y194" s="676">
        <v>0.25</v>
      </c>
      <c r="Z194" s="676">
        <v>0.25</v>
      </c>
      <c r="AA194" s="676">
        <v>0.25</v>
      </c>
      <c r="AB194" s="676">
        <v>0.25</v>
      </c>
      <c r="AC194" s="676">
        <v>0.25</v>
      </c>
      <c r="AD194" s="677">
        <v>0.25</v>
      </c>
      <c r="AE194" s="677">
        <v>0.25</v>
      </c>
    </row>
    <row r="195" spans="1:31" ht="15" customHeight="1">
      <c r="A195" s="399" t="s">
        <v>598</v>
      </c>
      <c r="B195" s="541" t="s">
        <v>434</v>
      </c>
      <c r="C195" s="399" t="s">
        <v>231</v>
      </c>
      <c r="D195" s="399" t="s">
        <v>578</v>
      </c>
      <c r="E195" s="399" t="s">
        <v>599</v>
      </c>
      <c r="F195" s="399" t="s">
        <v>600</v>
      </c>
      <c r="G195" s="399" t="s">
        <v>52</v>
      </c>
      <c r="H195" s="541">
        <v>15</v>
      </c>
      <c r="I195" s="543">
        <v>0.7</v>
      </c>
      <c r="J195" s="676">
        <v>0.15</v>
      </c>
      <c r="K195" s="676">
        <v>0.27</v>
      </c>
      <c r="L195" s="676">
        <v>0.27</v>
      </c>
      <c r="M195" s="676">
        <v>0.27</v>
      </c>
      <c r="N195" s="676">
        <v>0.27</v>
      </c>
      <c r="O195" s="676">
        <v>0.27</v>
      </c>
      <c r="P195" s="676">
        <v>0.27</v>
      </c>
      <c r="Q195" s="676">
        <v>0.27</v>
      </c>
      <c r="R195" s="676">
        <v>0.27</v>
      </c>
      <c r="S195" s="676">
        <v>0.27</v>
      </c>
      <c r="T195" s="676">
        <v>0.27</v>
      </c>
      <c r="U195" s="676">
        <v>0.27</v>
      </c>
      <c r="V195" s="676">
        <v>0.27</v>
      </c>
      <c r="W195" s="676">
        <v>0.27</v>
      </c>
      <c r="X195" s="676">
        <v>0.27</v>
      </c>
      <c r="Y195" s="676">
        <v>0.27</v>
      </c>
      <c r="Z195" s="676">
        <v>0.27</v>
      </c>
      <c r="AA195" s="676">
        <v>0.27</v>
      </c>
      <c r="AB195" s="676">
        <v>0.27</v>
      </c>
      <c r="AC195" s="676">
        <v>0.27</v>
      </c>
      <c r="AD195" s="677">
        <v>0.27</v>
      </c>
      <c r="AE195" s="677">
        <v>0.27</v>
      </c>
    </row>
    <row r="196" spans="1:31" ht="15" customHeight="1">
      <c r="A196" s="399" t="s">
        <v>1070</v>
      </c>
      <c r="B196" s="541" t="s">
        <v>997</v>
      </c>
      <c r="C196" s="399" t="s">
        <v>231</v>
      </c>
      <c r="D196" s="399" t="s">
        <v>578</v>
      </c>
      <c r="E196" s="399" t="s">
        <v>609</v>
      </c>
      <c r="F196" s="399" t="s">
        <v>610</v>
      </c>
      <c r="G196" s="399" t="s">
        <v>601</v>
      </c>
      <c r="H196" s="541">
        <v>5</v>
      </c>
      <c r="I196" s="543">
        <v>0.7</v>
      </c>
      <c r="J196" s="676">
        <v>0.15</v>
      </c>
      <c r="K196" s="676">
        <v>0.2</v>
      </c>
      <c r="L196" s="676">
        <v>0.2</v>
      </c>
      <c r="M196" s="676">
        <v>0.2</v>
      </c>
      <c r="N196" s="676">
        <v>0.25</v>
      </c>
      <c r="O196" s="676">
        <v>0.25</v>
      </c>
      <c r="P196" s="676">
        <v>0.25</v>
      </c>
      <c r="Q196" s="676">
        <v>0.25</v>
      </c>
      <c r="R196" s="676">
        <v>0.25</v>
      </c>
      <c r="S196" s="676">
        <v>0.25</v>
      </c>
      <c r="T196" s="676">
        <v>0.25</v>
      </c>
      <c r="U196" s="676">
        <v>0.25</v>
      </c>
      <c r="V196" s="676">
        <v>0.25</v>
      </c>
      <c r="W196" s="676">
        <v>0.25</v>
      </c>
      <c r="X196" s="676">
        <v>0.25</v>
      </c>
      <c r="Y196" s="676">
        <v>0.25</v>
      </c>
      <c r="Z196" s="676">
        <v>0.25</v>
      </c>
      <c r="AA196" s="676">
        <v>0.25</v>
      </c>
      <c r="AB196" s="676">
        <v>0.25</v>
      </c>
      <c r="AC196" s="676">
        <v>0.25</v>
      </c>
      <c r="AD196" s="677">
        <v>0.25</v>
      </c>
      <c r="AE196" s="677">
        <v>0.25</v>
      </c>
    </row>
    <row r="197" spans="1:31" ht="15" customHeight="1">
      <c r="A197" s="399" t="s">
        <v>1071</v>
      </c>
      <c r="B197" s="541" t="s">
        <v>997</v>
      </c>
      <c r="C197" s="399" t="s">
        <v>231</v>
      </c>
      <c r="D197" s="399" t="s">
        <v>578</v>
      </c>
      <c r="E197" s="399" t="s">
        <v>609</v>
      </c>
      <c r="F197" s="399" t="s">
        <v>612</v>
      </c>
      <c r="G197" s="399" t="s">
        <v>601</v>
      </c>
      <c r="H197" s="541">
        <v>5</v>
      </c>
      <c r="I197" s="543">
        <v>0.7</v>
      </c>
      <c r="J197" s="676">
        <v>0.15</v>
      </c>
      <c r="K197" s="676">
        <v>0.2</v>
      </c>
      <c r="L197" s="676">
        <v>0.2</v>
      </c>
      <c r="M197" s="676">
        <v>0.2</v>
      </c>
      <c r="N197" s="676">
        <v>0.25</v>
      </c>
      <c r="O197" s="676">
        <v>0.25</v>
      </c>
      <c r="P197" s="676">
        <v>0.25</v>
      </c>
      <c r="Q197" s="676">
        <v>0.25</v>
      </c>
      <c r="R197" s="676">
        <v>0.25</v>
      </c>
      <c r="S197" s="676">
        <v>0.25</v>
      </c>
      <c r="T197" s="676">
        <v>0.25</v>
      </c>
      <c r="U197" s="676">
        <v>0.25</v>
      </c>
      <c r="V197" s="676">
        <v>0.25</v>
      </c>
      <c r="W197" s="676">
        <v>0.25</v>
      </c>
      <c r="X197" s="676">
        <v>0.25</v>
      </c>
      <c r="Y197" s="676">
        <v>0.25</v>
      </c>
      <c r="Z197" s="676">
        <v>0.25</v>
      </c>
      <c r="AA197" s="676">
        <v>0.25</v>
      </c>
      <c r="AB197" s="676">
        <v>0.25</v>
      </c>
      <c r="AC197" s="676">
        <v>0.25</v>
      </c>
      <c r="AD197" s="677">
        <v>0.25</v>
      </c>
      <c r="AE197" s="677">
        <v>0.25</v>
      </c>
    </row>
    <row r="198" spans="1:31" ht="15" customHeight="1">
      <c r="A198" s="399" t="s">
        <v>1072</v>
      </c>
      <c r="B198" s="541" t="s">
        <v>997</v>
      </c>
      <c r="C198" s="399" t="s">
        <v>231</v>
      </c>
      <c r="D198" s="399" t="s">
        <v>578</v>
      </c>
      <c r="E198" s="399" t="s">
        <v>609</v>
      </c>
      <c r="F198" s="399" t="s">
        <v>614</v>
      </c>
      <c r="G198" s="399" t="s">
        <v>601</v>
      </c>
      <c r="H198" s="541">
        <v>5</v>
      </c>
      <c r="I198" s="543">
        <v>0.7</v>
      </c>
      <c r="J198" s="676">
        <v>0.15</v>
      </c>
      <c r="K198" s="676">
        <v>0.2</v>
      </c>
      <c r="L198" s="676">
        <v>0.2</v>
      </c>
      <c r="M198" s="676">
        <v>0.2</v>
      </c>
      <c r="N198" s="676">
        <v>0.25</v>
      </c>
      <c r="O198" s="676">
        <v>0.25</v>
      </c>
      <c r="P198" s="676">
        <v>0.25</v>
      </c>
      <c r="Q198" s="676">
        <v>0.25</v>
      </c>
      <c r="R198" s="676">
        <v>0.25</v>
      </c>
      <c r="S198" s="676">
        <v>0.25</v>
      </c>
      <c r="T198" s="676">
        <v>0.25</v>
      </c>
      <c r="U198" s="676">
        <v>0.25</v>
      </c>
      <c r="V198" s="676">
        <v>0.25</v>
      </c>
      <c r="W198" s="676">
        <v>0.25</v>
      </c>
      <c r="X198" s="676">
        <v>0.25</v>
      </c>
      <c r="Y198" s="676">
        <v>0.25</v>
      </c>
      <c r="Z198" s="676">
        <v>0.25</v>
      </c>
      <c r="AA198" s="676">
        <v>0.25</v>
      </c>
      <c r="AB198" s="676">
        <v>0.25</v>
      </c>
      <c r="AC198" s="676">
        <v>0.25</v>
      </c>
      <c r="AD198" s="677">
        <v>0.25</v>
      </c>
      <c r="AE198" s="677">
        <v>0.25</v>
      </c>
    </row>
    <row r="199" spans="1:31" ht="15" customHeight="1">
      <c r="A199" s="399" t="s">
        <v>608</v>
      </c>
      <c r="B199" s="541" t="s">
        <v>434</v>
      </c>
      <c r="C199" s="399" t="s">
        <v>231</v>
      </c>
      <c r="D199" s="399" t="s">
        <v>578</v>
      </c>
      <c r="E199" s="399" t="s">
        <v>609</v>
      </c>
      <c r="F199" s="399" t="s">
        <v>610</v>
      </c>
      <c r="G199" s="399" t="s">
        <v>52</v>
      </c>
      <c r="H199" s="541">
        <v>5</v>
      </c>
      <c r="I199" s="543">
        <v>0.7</v>
      </c>
      <c r="J199" s="676">
        <v>0.15</v>
      </c>
      <c r="K199" s="676">
        <v>0.27</v>
      </c>
      <c r="L199" s="676">
        <v>0.27</v>
      </c>
      <c r="M199" s="676">
        <v>0.27</v>
      </c>
      <c r="N199" s="676">
        <v>0.27</v>
      </c>
      <c r="O199" s="676">
        <v>0.27</v>
      </c>
      <c r="P199" s="676">
        <v>0.27</v>
      </c>
      <c r="Q199" s="676">
        <v>0.27</v>
      </c>
      <c r="R199" s="676">
        <v>0.27</v>
      </c>
      <c r="S199" s="676">
        <v>0.27</v>
      </c>
      <c r="T199" s="676">
        <v>0.27</v>
      </c>
      <c r="U199" s="676">
        <v>0.27</v>
      </c>
      <c r="V199" s="676">
        <v>0.27</v>
      </c>
      <c r="W199" s="676">
        <v>0.27</v>
      </c>
      <c r="X199" s="676">
        <v>0.27</v>
      </c>
      <c r="Y199" s="676">
        <v>0.27</v>
      </c>
      <c r="Z199" s="676">
        <v>0.27</v>
      </c>
      <c r="AA199" s="676">
        <v>0.27</v>
      </c>
      <c r="AB199" s="676">
        <v>0.27</v>
      </c>
      <c r="AC199" s="676">
        <v>0.27</v>
      </c>
      <c r="AD199" s="677">
        <v>0.27</v>
      </c>
      <c r="AE199" s="677">
        <v>0.27</v>
      </c>
    </row>
    <row r="200" spans="1:31" ht="15" customHeight="1">
      <c r="A200" s="399" t="s">
        <v>611</v>
      </c>
      <c r="B200" s="541" t="s">
        <v>434</v>
      </c>
      <c r="C200" s="399" t="s">
        <v>231</v>
      </c>
      <c r="D200" s="399" t="s">
        <v>578</v>
      </c>
      <c r="E200" s="399" t="s">
        <v>609</v>
      </c>
      <c r="F200" s="399" t="s">
        <v>612</v>
      </c>
      <c r="G200" s="399" t="s">
        <v>52</v>
      </c>
      <c r="H200" s="541">
        <v>5</v>
      </c>
      <c r="I200" s="543">
        <v>0.7</v>
      </c>
      <c r="J200" s="676">
        <v>0.15</v>
      </c>
      <c r="K200" s="676">
        <v>0.27</v>
      </c>
      <c r="L200" s="676">
        <v>0.27</v>
      </c>
      <c r="M200" s="676">
        <v>0.27</v>
      </c>
      <c r="N200" s="676">
        <v>0.27</v>
      </c>
      <c r="O200" s="676">
        <v>0.27</v>
      </c>
      <c r="P200" s="676">
        <v>0.27</v>
      </c>
      <c r="Q200" s="676">
        <v>0.27</v>
      </c>
      <c r="R200" s="676">
        <v>0.27</v>
      </c>
      <c r="S200" s="676">
        <v>0.27</v>
      </c>
      <c r="T200" s="676">
        <v>0.27</v>
      </c>
      <c r="U200" s="676">
        <v>0.27</v>
      </c>
      <c r="V200" s="676">
        <v>0.27</v>
      </c>
      <c r="W200" s="676">
        <v>0.27</v>
      </c>
      <c r="X200" s="676">
        <v>0.27</v>
      </c>
      <c r="Y200" s="676">
        <v>0.27</v>
      </c>
      <c r="Z200" s="676">
        <v>0.27</v>
      </c>
      <c r="AA200" s="676">
        <v>0.27</v>
      </c>
      <c r="AB200" s="676">
        <v>0.27</v>
      </c>
      <c r="AC200" s="676">
        <v>0.27</v>
      </c>
      <c r="AD200" s="677">
        <v>0.27</v>
      </c>
      <c r="AE200" s="677">
        <v>0.27</v>
      </c>
    </row>
    <row r="201" spans="1:31" ht="15" customHeight="1">
      <c r="A201" s="399" t="s">
        <v>613</v>
      </c>
      <c r="B201" s="541" t="s">
        <v>434</v>
      </c>
      <c r="C201" s="399" t="s">
        <v>231</v>
      </c>
      <c r="D201" s="399" t="s">
        <v>578</v>
      </c>
      <c r="E201" s="399" t="s">
        <v>609</v>
      </c>
      <c r="F201" s="399" t="s">
        <v>614</v>
      </c>
      <c r="G201" s="399" t="s">
        <v>52</v>
      </c>
      <c r="H201" s="541">
        <v>5</v>
      </c>
      <c r="I201" s="543">
        <v>0.7</v>
      </c>
      <c r="J201" s="676">
        <v>0.15</v>
      </c>
      <c r="K201" s="676">
        <v>0.27</v>
      </c>
      <c r="L201" s="676">
        <v>0.27</v>
      </c>
      <c r="M201" s="676">
        <v>0.27</v>
      </c>
      <c r="N201" s="676">
        <v>0.27</v>
      </c>
      <c r="O201" s="676">
        <v>0.27</v>
      </c>
      <c r="P201" s="676">
        <v>0.27</v>
      </c>
      <c r="Q201" s="676">
        <v>0.27</v>
      </c>
      <c r="R201" s="676">
        <v>0.27</v>
      </c>
      <c r="S201" s="676">
        <v>0.27</v>
      </c>
      <c r="T201" s="676">
        <v>0.27</v>
      </c>
      <c r="U201" s="676">
        <v>0.27</v>
      </c>
      <c r="V201" s="676">
        <v>0.27</v>
      </c>
      <c r="W201" s="676">
        <v>0.27</v>
      </c>
      <c r="X201" s="676">
        <v>0.27</v>
      </c>
      <c r="Y201" s="676">
        <v>0.27</v>
      </c>
      <c r="Z201" s="676">
        <v>0.27</v>
      </c>
      <c r="AA201" s="676">
        <v>0.27</v>
      </c>
      <c r="AB201" s="676">
        <v>0.27</v>
      </c>
      <c r="AC201" s="676">
        <v>0.27</v>
      </c>
      <c r="AD201" s="677">
        <v>0.27</v>
      </c>
      <c r="AE201" s="677">
        <v>0.27</v>
      </c>
    </row>
    <row r="202" spans="1:31" ht="15" customHeight="1">
      <c r="A202" s="399" t="s">
        <v>1073</v>
      </c>
      <c r="B202" s="541" t="s">
        <v>997</v>
      </c>
      <c r="C202" s="399" t="s">
        <v>231</v>
      </c>
      <c r="D202" s="399" t="s">
        <v>578</v>
      </c>
      <c r="E202" s="399" t="s">
        <v>616</v>
      </c>
      <c r="F202" s="399" t="s">
        <v>617</v>
      </c>
      <c r="G202" s="399" t="s">
        <v>618</v>
      </c>
      <c r="H202" s="541">
        <v>15</v>
      </c>
      <c r="I202" s="543">
        <v>0.7</v>
      </c>
      <c r="J202" s="676">
        <v>0.15</v>
      </c>
      <c r="K202" s="676">
        <v>0.2</v>
      </c>
      <c r="L202" s="676">
        <v>0.2</v>
      </c>
      <c r="M202" s="676">
        <v>0.2</v>
      </c>
      <c r="N202" s="676">
        <v>0.25</v>
      </c>
      <c r="O202" s="676">
        <v>0.25</v>
      </c>
      <c r="P202" s="676">
        <v>0.25</v>
      </c>
      <c r="Q202" s="676">
        <v>0.25</v>
      </c>
      <c r="R202" s="676">
        <v>0.25</v>
      </c>
      <c r="S202" s="676">
        <v>0.25</v>
      </c>
      <c r="T202" s="676">
        <v>0.25</v>
      </c>
      <c r="U202" s="676">
        <v>0.25</v>
      </c>
      <c r="V202" s="676">
        <v>0.25</v>
      </c>
      <c r="W202" s="676">
        <v>0.25</v>
      </c>
      <c r="X202" s="676">
        <v>0.25</v>
      </c>
      <c r="Y202" s="676">
        <v>0.25</v>
      </c>
      <c r="Z202" s="676">
        <v>0.25</v>
      </c>
      <c r="AA202" s="676">
        <v>0.25</v>
      </c>
      <c r="AB202" s="676">
        <v>0.25</v>
      </c>
      <c r="AC202" s="676">
        <v>0.25</v>
      </c>
      <c r="AD202" s="677">
        <v>0.25</v>
      </c>
      <c r="AE202" s="677">
        <v>0.25</v>
      </c>
    </row>
    <row r="203" spans="1:31" ht="15" customHeight="1">
      <c r="A203" s="399" t="s">
        <v>1074</v>
      </c>
      <c r="B203" s="541" t="s">
        <v>997</v>
      </c>
      <c r="C203" s="399" t="s">
        <v>231</v>
      </c>
      <c r="D203" s="399" t="s">
        <v>578</v>
      </c>
      <c r="E203" s="399" t="s">
        <v>616</v>
      </c>
      <c r="F203" s="399" t="s">
        <v>620</v>
      </c>
      <c r="G203" s="399" t="s">
        <v>621</v>
      </c>
      <c r="H203" s="541">
        <v>15</v>
      </c>
      <c r="I203" s="543">
        <v>0.7</v>
      </c>
      <c r="J203" s="676">
        <v>0.15</v>
      </c>
      <c r="K203" s="676">
        <v>0.2</v>
      </c>
      <c r="L203" s="676">
        <v>0.2</v>
      </c>
      <c r="M203" s="676">
        <v>0.2</v>
      </c>
      <c r="N203" s="676">
        <v>0.25</v>
      </c>
      <c r="O203" s="676">
        <v>0.25</v>
      </c>
      <c r="P203" s="676">
        <v>0.25</v>
      </c>
      <c r="Q203" s="676">
        <v>0.25</v>
      </c>
      <c r="R203" s="676">
        <v>0.25</v>
      </c>
      <c r="S203" s="676">
        <v>0.25</v>
      </c>
      <c r="T203" s="676">
        <v>0.25</v>
      </c>
      <c r="U203" s="676">
        <v>0.25</v>
      </c>
      <c r="V203" s="676">
        <v>0.25</v>
      </c>
      <c r="W203" s="676">
        <v>0.25</v>
      </c>
      <c r="X203" s="676">
        <v>0.25</v>
      </c>
      <c r="Y203" s="676">
        <v>0.25</v>
      </c>
      <c r="Z203" s="676">
        <v>0.25</v>
      </c>
      <c r="AA203" s="676">
        <v>0.25</v>
      </c>
      <c r="AB203" s="676">
        <v>0.25</v>
      </c>
      <c r="AC203" s="676">
        <v>0.25</v>
      </c>
      <c r="AD203" s="677">
        <v>0.25</v>
      </c>
      <c r="AE203" s="677">
        <v>0.25</v>
      </c>
    </row>
    <row r="204" spans="1:31" ht="15" customHeight="1">
      <c r="A204" s="545" t="s">
        <v>1075</v>
      </c>
      <c r="B204" s="541" t="s">
        <v>997</v>
      </c>
      <c r="C204" s="399" t="s">
        <v>231</v>
      </c>
      <c r="D204" s="399" t="s">
        <v>578</v>
      </c>
      <c r="E204" s="399" t="s">
        <v>616</v>
      </c>
      <c r="F204" s="399" t="s">
        <v>623</v>
      </c>
      <c r="G204" s="399" t="s">
        <v>601</v>
      </c>
      <c r="H204" s="541">
        <v>10</v>
      </c>
      <c r="I204" s="543">
        <v>0.7</v>
      </c>
      <c r="J204" s="676">
        <v>0.15</v>
      </c>
      <c r="K204" s="676">
        <v>0.2</v>
      </c>
      <c r="L204" s="676">
        <v>0.2</v>
      </c>
      <c r="M204" s="676">
        <v>0.2</v>
      </c>
      <c r="N204" s="676">
        <v>0.25</v>
      </c>
      <c r="O204" s="676">
        <v>0.25</v>
      </c>
      <c r="P204" s="676">
        <v>0.25</v>
      </c>
      <c r="Q204" s="676">
        <v>0.25</v>
      </c>
      <c r="R204" s="676">
        <v>0.25</v>
      </c>
      <c r="S204" s="676">
        <v>0.25</v>
      </c>
      <c r="T204" s="676">
        <v>0.25</v>
      </c>
      <c r="U204" s="676">
        <v>0.25</v>
      </c>
      <c r="V204" s="676">
        <v>0.25</v>
      </c>
      <c r="W204" s="676">
        <v>0.25</v>
      </c>
      <c r="X204" s="676">
        <v>0.25</v>
      </c>
      <c r="Y204" s="676">
        <v>0.25</v>
      </c>
      <c r="Z204" s="676">
        <v>0.25</v>
      </c>
      <c r="AA204" s="676">
        <v>0.25</v>
      </c>
      <c r="AB204" s="676">
        <v>0.25</v>
      </c>
      <c r="AC204" s="676">
        <v>0.25</v>
      </c>
      <c r="AD204" s="677">
        <v>0.25</v>
      </c>
      <c r="AE204" s="677">
        <v>0.25</v>
      </c>
    </row>
    <row r="205" spans="1:31" ht="15" customHeight="1">
      <c r="A205" s="399" t="s">
        <v>615</v>
      </c>
      <c r="B205" s="541" t="s">
        <v>434</v>
      </c>
      <c r="C205" s="399" t="s">
        <v>231</v>
      </c>
      <c r="D205" s="399" t="s">
        <v>578</v>
      </c>
      <c r="E205" s="399" t="s">
        <v>616</v>
      </c>
      <c r="F205" s="399" t="s">
        <v>617</v>
      </c>
      <c r="G205" s="399" t="s">
        <v>618</v>
      </c>
      <c r="H205" s="541">
        <v>15</v>
      </c>
      <c r="I205" s="543">
        <v>0.7</v>
      </c>
      <c r="J205" s="676">
        <v>0.15</v>
      </c>
      <c r="K205" s="676">
        <v>0.27</v>
      </c>
      <c r="L205" s="676">
        <v>0.27</v>
      </c>
      <c r="M205" s="676">
        <v>0.27</v>
      </c>
      <c r="N205" s="676">
        <v>0.27</v>
      </c>
      <c r="O205" s="676">
        <v>0.27</v>
      </c>
      <c r="P205" s="676">
        <v>0.27</v>
      </c>
      <c r="Q205" s="676">
        <v>0.27</v>
      </c>
      <c r="R205" s="676">
        <v>0.27</v>
      </c>
      <c r="S205" s="676">
        <v>0.27</v>
      </c>
      <c r="T205" s="676">
        <v>0.27</v>
      </c>
      <c r="U205" s="676">
        <v>0.27</v>
      </c>
      <c r="V205" s="676">
        <v>0.27</v>
      </c>
      <c r="W205" s="676">
        <v>0.27</v>
      </c>
      <c r="X205" s="676">
        <v>0.27</v>
      </c>
      <c r="Y205" s="676">
        <v>0.27</v>
      </c>
      <c r="Z205" s="676">
        <v>0.27</v>
      </c>
      <c r="AA205" s="676">
        <v>0.27</v>
      </c>
      <c r="AB205" s="676">
        <v>0.27</v>
      </c>
      <c r="AC205" s="676">
        <v>0.27</v>
      </c>
      <c r="AD205" s="677">
        <v>0.27</v>
      </c>
      <c r="AE205" s="677">
        <v>0.27</v>
      </c>
    </row>
    <row r="206" spans="1:31" ht="15" customHeight="1">
      <c r="A206" s="399" t="s">
        <v>619</v>
      </c>
      <c r="B206" s="541" t="s">
        <v>434</v>
      </c>
      <c r="C206" s="399" t="s">
        <v>231</v>
      </c>
      <c r="D206" s="399" t="s">
        <v>578</v>
      </c>
      <c r="E206" s="399" t="s">
        <v>616</v>
      </c>
      <c r="F206" s="399" t="s">
        <v>620</v>
      </c>
      <c r="G206" s="399" t="s">
        <v>621</v>
      </c>
      <c r="H206" s="541">
        <v>15</v>
      </c>
      <c r="I206" s="543">
        <v>0.7</v>
      </c>
      <c r="J206" s="676">
        <v>0.15</v>
      </c>
      <c r="K206" s="676">
        <v>0.27</v>
      </c>
      <c r="L206" s="676">
        <v>0.27</v>
      </c>
      <c r="M206" s="676">
        <v>0.27</v>
      </c>
      <c r="N206" s="676">
        <v>0.27</v>
      </c>
      <c r="O206" s="676">
        <v>0.27</v>
      </c>
      <c r="P206" s="676">
        <v>0.27</v>
      </c>
      <c r="Q206" s="676">
        <v>0.27</v>
      </c>
      <c r="R206" s="676">
        <v>0.27</v>
      </c>
      <c r="S206" s="676">
        <v>0.27</v>
      </c>
      <c r="T206" s="676">
        <v>0.27</v>
      </c>
      <c r="U206" s="676">
        <v>0.27</v>
      </c>
      <c r="V206" s="676">
        <v>0.27</v>
      </c>
      <c r="W206" s="676">
        <v>0.27</v>
      </c>
      <c r="X206" s="676">
        <v>0.27</v>
      </c>
      <c r="Y206" s="676">
        <v>0.27</v>
      </c>
      <c r="Z206" s="676">
        <v>0.27</v>
      </c>
      <c r="AA206" s="676">
        <v>0.27</v>
      </c>
      <c r="AB206" s="676">
        <v>0.27</v>
      </c>
      <c r="AC206" s="676">
        <v>0.27</v>
      </c>
      <c r="AD206" s="677">
        <v>0.27</v>
      </c>
      <c r="AE206" s="677">
        <v>0.27</v>
      </c>
    </row>
    <row r="207" spans="1:31" ht="15" customHeight="1">
      <c r="A207" s="399" t="s">
        <v>622</v>
      </c>
      <c r="B207" s="541" t="s">
        <v>434</v>
      </c>
      <c r="C207" s="399" t="s">
        <v>231</v>
      </c>
      <c r="D207" s="399" t="s">
        <v>578</v>
      </c>
      <c r="E207" s="399" t="s">
        <v>616</v>
      </c>
      <c r="F207" s="399" t="s">
        <v>623</v>
      </c>
      <c r="G207" s="399" t="s">
        <v>52</v>
      </c>
      <c r="H207" s="541">
        <v>10</v>
      </c>
      <c r="I207" s="543">
        <v>0.7</v>
      </c>
      <c r="J207" s="676">
        <v>0.15</v>
      </c>
      <c r="K207" s="676">
        <v>0.27</v>
      </c>
      <c r="L207" s="676">
        <v>0.27</v>
      </c>
      <c r="M207" s="676">
        <v>0.27</v>
      </c>
      <c r="N207" s="676">
        <v>0.27</v>
      </c>
      <c r="O207" s="676">
        <v>0.27</v>
      </c>
      <c r="P207" s="676">
        <v>0.27</v>
      </c>
      <c r="Q207" s="676">
        <v>0.27</v>
      </c>
      <c r="R207" s="676">
        <v>0.27</v>
      </c>
      <c r="S207" s="676">
        <v>0.27</v>
      </c>
      <c r="T207" s="676">
        <v>0.27</v>
      </c>
      <c r="U207" s="676">
        <v>0.27</v>
      </c>
      <c r="V207" s="676">
        <v>0.27</v>
      </c>
      <c r="W207" s="676">
        <v>0.27</v>
      </c>
      <c r="X207" s="676">
        <v>0.27</v>
      </c>
      <c r="Y207" s="676">
        <v>0.27</v>
      </c>
      <c r="Z207" s="676">
        <v>0.27</v>
      </c>
      <c r="AA207" s="676">
        <v>0.27</v>
      </c>
      <c r="AB207" s="676">
        <v>0.27</v>
      </c>
      <c r="AC207" s="676">
        <v>0.27</v>
      </c>
      <c r="AD207" s="677">
        <v>0.27</v>
      </c>
      <c r="AE207" s="677">
        <v>0.27</v>
      </c>
    </row>
    <row r="208" spans="1:31" ht="15" customHeight="1">
      <c r="A208" s="399" t="s">
        <v>1076</v>
      </c>
      <c r="B208" s="541" t="s">
        <v>997</v>
      </c>
      <c r="C208" s="399" t="s">
        <v>231</v>
      </c>
      <c r="D208" s="399" t="s">
        <v>625</v>
      </c>
      <c r="E208" s="399" t="s">
        <v>626</v>
      </c>
      <c r="F208" s="399" t="s">
        <v>627</v>
      </c>
      <c r="G208" s="399" t="s">
        <v>681</v>
      </c>
      <c r="H208" s="541">
        <v>1</v>
      </c>
      <c r="I208" s="543">
        <v>0.7</v>
      </c>
      <c r="J208" s="676">
        <v>0.05</v>
      </c>
      <c r="K208" s="676">
        <v>0.05</v>
      </c>
      <c r="L208" s="676">
        <v>0.05</v>
      </c>
      <c r="M208" s="676">
        <v>0.05</v>
      </c>
      <c r="N208" s="676">
        <v>0.05</v>
      </c>
      <c r="O208" s="676">
        <v>0.05</v>
      </c>
      <c r="P208" s="676">
        <v>0.05</v>
      </c>
      <c r="Q208" s="676">
        <v>0.025</v>
      </c>
      <c r="R208" s="676">
        <v>0.025</v>
      </c>
      <c r="S208" s="676">
        <v>0.025</v>
      </c>
      <c r="T208" s="676">
        <v>0.025</v>
      </c>
      <c r="U208" s="676">
        <v>0.025</v>
      </c>
      <c r="V208" s="676">
        <v>0.025</v>
      </c>
      <c r="W208" s="676">
        <v>0.025</v>
      </c>
      <c r="X208" s="676">
        <v>0.025</v>
      </c>
      <c r="Y208" s="676">
        <v>0.025</v>
      </c>
      <c r="Z208" s="676">
        <v>0.025</v>
      </c>
      <c r="AA208" s="676">
        <v>0.025</v>
      </c>
      <c r="AB208" s="676">
        <v>0.025</v>
      </c>
      <c r="AC208" s="676">
        <v>0.03</v>
      </c>
      <c r="AD208" s="677">
        <v>0.03</v>
      </c>
      <c r="AE208" s="677">
        <v>0.025</v>
      </c>
    </row>
    <row r="209" spans="1:31" ht="15" customHeight="1">
      <c r="A209" s="399" t="s">
        <v>624</v>
      </c>
      <c r="B209" s="541" t="s">
        <v>434</v>
      </c>
      <c r="C209" s="399" t="s">
        <v>231</v>
      </c>
      <c r="D209" s="399" t="s">
        <v>625</v>
      </c>
      <c r="E209" s="399" t="s">
        <v>626</v>
      </c>
      <c r="F209" s="399" t="s">
        <v>627</v>
      </c>
      <c r="G209" s="399" t="s">
        <v>681</v>
      </c>
      <c r="H209" s="541">
        <v>1</v>
      </c>
      <c r="I209" s="543">
        <v>0.7</v>
      </c>
      <c r="J209" s="676">
        <v>0.05</v>
      </c>
      <c r="K209" s="676">
        <v>0.05</v>
      </c>
      <c r="L209" s="676">
        <v>0.05</v>
      </c>
      <c r="M209" s="676">
        <v>0.05</v>
      </c>
      <c r="N209" s="676">
        <v>0.05</v>
      </c>
      <c r="O209" s="676">
        <v>0.05</v>
      </c>
      <c r="P209" s="676">
        <v>0.05</v>
      </c>
      <c r="Q209" s="676">
        <v>0.025</v>
      </c>
      <c r="R209" s="676">
        <v>0.025</v>
      </c>
      <c r="S209" s="676">
        <v>0.025</v>
      </c>
      <c r="T209" s="676">
        <v>0.025</v>
      </c>
      <c r="U209" s="676">
        <v>0.025</v>
      </c>
      <c r="V209" s="676">
        <v>0.025</v>
      </c>
      <c r="W209" s="676">
        <v>0.025</v>
      </c>
      <c r="X209" s="676">
        <v>0.025</v>
      </c>
      <c r="Y209" s="676">
        <v>0.025</v>
      </c>
      <c r="Z209" s="676">
        <v>0.025</v>
      </c>
      <c r="AA209" s="676">
        <v>0.025</v>
      </c>
      <c r="AB209" s="676">
        <v>0.025</v>
      </c>
      <c r="AC209" s="676">
        <v>0.03</v>
      </c>
      <c r="AD209" s="677">
        <v>0.03</v>
      </c>
      <c r="AE209" s="677">
        <v>0.025</v>
      </c>
    </row>
    <row r="210" spans="1:31" ht="15" customHeight="1">
      <c r="A210" s="399" t="s">
        <v>1080</v>
      </c>
      <c r="B210" s="541" t="s">
        <v>997</v>
      </c>
      <c r="C210" s="399" t="s">
        <v>231</v>
      </c>
      <c r="D210" s="399" t="s">
        <v>635</v>
      </c>
      <c r="E210" s="399" t="s">
        <v>636</v>
      </c>
      <c r="F210" s="399" t="s">
        <v>637</v>
      </c>
      <c r="G210" s="399" t="s">
        <v>580</v>
      </c>
      <c r="H210" s="541">
        <v>10</v>
      </c>
      <c r="I210" s="543">
        <v>0.7</v>
      </c>
      <c r="J210" s="676">
        <v>0.15</v>
      </c>
      <c r="K210" s="676">
        <v>0.2</v>
      </c>
      <c r="L210" s="676">
        <v>0.2</v>
      </c>
      <c r="M210" s="676">
        <v>0.2</v>
      </c>
      <c r="N210" s="676">
        <v>0.25</v>
      </c>
      <c r="O210" s="676">
        <v>0.25</v>
      </c>
      <c r="P210" s="676">
        <v>0.25</v>
      </c>
      <c r="Q210" s="676">
        <v>0.25</v>
      </c>
      <c r="R210" s="676">
        <v>0.25</v>
      </c>
      <c r="S210" s="676">
        <v>0.25</v>
      </c>
      <c r="T210" s="676">
        <v>0.25</v>
      </c>
      <c r="U210" s="676">
        <v>0.25</v>
      </c>
      <c r="V210" s="676">
        <v>0.25</v>
      </c>
      <c r="W210" s="676">
        <v>0.25</v>
      </c>
      <c r="X210" s="676">
        <v>0.25</v>
      </c>
      <c r="Y210" s="676">
        <v>0.25</v>
      </c>
      <c r="Z210" s="676">
        <v>0.25</v>
      </c>
      <c r="AA210" s="676">
        <v>0.25</v>
      </c>
      <c r="AB210" s="676">
        <v>0.25</v>
      </c>
      <c r="AC210" s="676">
        <v>0.25</v>
      </c>
      <c r="AD210" s="677">
        <v>0.25</v>
      </c>
      <c r="AE210" s="677">
        <v>0.25</v>
      </c>
    </row>
    <row r="211" spans="1:31" ht="15" customHeight="1">
      <c r="A211" s="399" t="s">
        <v>634</v>
      </c>
      <c r="B211" s="541" t="s">
        <v>434</v>
      </c>
      <c r="C211" s="399" t="s">
        <v>231</v>
      </c>
      <c r="D211" s="399" t="s">
        <v>635</v>
      </c>
      <c r="E211" s="399" t="s">
        <v>636</v>
      </c>
      <c r="F211" s="399" t="s">
        <v>637</v>
      </c>
      <c r="G211" s="399" t="s">
        <v>580</v>
      </c>
      <c r="H211" s="541">
        <v>10</v>
      </c>
      <c r="I211" s="543">
        <v>0.7</v>
      </c>
      <c r="J211" s="676">
        <v>0.15</v>
      </c>
      <c r="K211" s="676">
        <v>0.27</v>
      </c>
      <c r="L211" s="676">
        <v>0.27</v>
      </c>
      <c r="M211" s="676">
        <v>0.27</v>
      </c>
      <c r="N211" s="676">
        <v>0.27</v>
      </c>
      <c r="O211" s="676">
        <v>0.27</v>
      </c>
      <c r="P211" s="676">
        <v>0.27</v>
      </c>
      <c r="Q211" s="676">
        <v>0.27</v>
      </c>
      <c r="R211" s="676">
        <v>0.27</v>
      </c>
      <c r="S211" s="676">
        <v>0.27</v>
      </c>
      <c r="T211" s="676">
        <v>0.27</v>
      </c>
      <c r="U211" s="676">
        <v>0.27</v>
      </c>
      <c r="V211" s="676">
        <v>0.27</v>
      </c>
      <c r="W211" s="676">
        <v>0.27</v>
      </c>
      <c r="X211" s="676">
        <v>0.27</v>
      </c>
      <c r="Y211" s="676">
        <v>0.27</v>
      </c>
      <c r="Z211" s="676">
        <v>0.27</v>
      </c>
      <c r="AA211" s="676">
        <v>0.27</v>
      </c>
      <c r="AB211" s="676">
        <v>0.27</v>
      </c>
      <c r="AC211" s="676">
        <v>0.27</v>
      </c>
      <c r="AD211" s="677">
        <v>0.27</v>
      </c>
      <c r="AE211" s="677">
        <v>0.27</v>
      </c>
    </row>
    <row r="212" spans="1:31" ht="15" customHeight="1">
      <c r="A212" s="399" t="s">
        <v>1077</v>
      </c>
      <c r="B212" s="541" t="s">
        <v>997</v>
      </c>
      <c r="C212" s="399" t="s">
        <v>231</v>
      </c>
      <c r="D212" s="399" t="s">
        <v>629</v>
      </c>
      <c r="E212" s="399" t="s">
        <v>458</v>
      </c>
      <c r="F212" s="399" t="s">
        <v>459</v>
      </c>
      <c r="G212" s="399" t="s">
        <v>580</v>
      </c>
      <c r="H212" s="541">
        <v>10</v>
      </c>
      <c r="I212" s="543">
        <v>0.7</v>
      </c>
      <c r="J212" s="676">
        <v>0.15</v>
      </c>
      <c r="K212" s="676">
        <v>0.2</v>
      </c>
      <c r="L212" s="676">
        <v>0.2</v>
      </c>
      <c r="M212" s="676">
        <v>0.2</v>
      </c>
      <c r="N212" s="676">
        <v>0.25</v>
      </c>
      <c r="O212" s="676">
        <v>0.25</v>
      </c>
      <c r="P212" s="676">
        <v>0.25</v>
      </c>
      <c r="Q212" s="676">
        <v>0.25</v>
      </c>
      <c r="R212" s="676">
        <v>0.25</v>
      </c>
      <c r="S212" s="676">
        <v>0.25</v>
      </c>
      <c r="T212" s="676">
        <v>0.25</v>
      </c>
      <c r="U212" s="676">
        <v>0.25</v>
      </c>
      <c r="V212" s="676">
        <v>0.25</v>
      </c>
      <c r="W212" s="676">
        <v>0.25</v>
      </c>
      <c r="X212" s="676">
        <v>0.25</v>
      </c>
      <c r="Y212" s="676">
        <v>0.25</v>
      </c>
      <c r="Z212" s="676">
        <v>0.25</v>
      </c>
      <c r="AA212" s="676">
        <v>0.25</v>
      </c>
      <c r="AB212" s="676">
        <v>0.25</v>
      </c>
      <c r="AC212" s="676">
        <v>0.25</v>
      </c>
      <c r="AD212" s="677">
        <v>0.25</v>
      </c>
      <c r="AE212" s="677">
        <v>0.25</v>
      </c>
    </row>
    <row r="213" spans="1:31" ht="15" customHeight="1">
      <c r="A213" s="399" t="s">
        <v>628</v>
      </c>
      <c r="B213" s="541" t="s">
        <v>434</v>
      </c>
      <c r="C213" s="399" t="s">
        <v>231</v>
      </c>
      <c r="D213" s="399" t="s">
        <v>629</v>
      </c>
      <c r="E213" s="399" t="s">
        <v>458</v>
      </c>
      <c r="F213" s="399" t="s">
        <v>459</v>
      </c>
      <c r="G213" s="399" t="s">
        <v>580</v>
      </c>
      <c r="H213" s="541">
        <v>10</v>
      </c>
      <c r="I213" s="543">
        <v>0.7</v>
      </c>
      <c r="J213" s="676">
        <v>0.15</v>
      </c>
      <c r="K213" s="676">
        <v>0.27</v>
      </c>
      <c r="L213" s="676">
        <v>0.27</v>
      </c>
      <c r="M213" s="676">
        <v>0.27</v>
      </c>
      <c r="N213" s="676">
        <v>0.27</v>
      </c>
      <c r="O213" s="676">
        <v>0.27</v>
      </c>
      <c r="P213" s="676">
        <v>0.27</v>
      </c>
      <c r="Q213" s="676">
        <v>0.27</v>
      </c>
      <c r="R213" s="676">
        <v>0.27</v>
      </c>
      <c r="S213" s="676">
        <v>0.27</v>
      </c>
      <c r="T213" s="676">
        <v>0.27</v>
      </c>
      <c r="U213" s="676">
        <v>0.27</v>
      </c>
      <c r="V213" s="676">
        <v>0.27</v>
      </c>
      <c r="W213" s="676">
        <v>0.27</v>
      </c>
      <c r="X213" s="676">
        <v>0.27</v>
      </c>
      <c r="Y213" s="676">
        <v>0.27</v>
      </c>
      <c r="Z213" s="676">
        <v>0.27</v>
      </c>
      <c r="AA213" s="676">
        <v>0.27</v>
      </c>
      <c r="AB213" s="676">
        <v>0.27</v>
      </c>
      <c r="AC213" s="676">
        <v>0.27</v>
      </c>
      <c r="AD213" s="677">
        <v>0.27</v>
      </c>
      <c r="AE213" s="677">
        <v>0.27</v>
      </c>
    </row>
    <row r="214" spans="1:31" ht="15" customHeight="1">
      <c r="A214" s="545" t="s">
        <v>1078</v>
      </c>
      <c r="B214" s="541" t="s">
        <v>997</v>
      </c>
      <c r="C214" s="399" t="s">
        <v>231</v>
      </c>
      <c r="D214" s="399" t="s">
        <v>629</v>
      </c>
      <c r="E214" s="399" t="s">
        <v>631</v>
      </c>
      <c r="F214" s="399" t="s">
        <v>620</v>
      </c>
      <c r="G214" s="399" t="s">
        <v>580</v>
      </c>
      <c r="H214" s="541">
        <v>15</v>
      </c>
      <c r="I214" s="543">
        <v>0.7</v>
      </c>
      <c r="J214" s="676">
        <v>0.15</v>
      </c>
      <c r="K214" s="676">
        <v>0.2</v>
      </c>
      <c r="L214" s="676">
        <v>0.2</v>
      </c>
      <c r="M214" s="676">
        <v>0.2</v>
      </c>
      <c r="N214" s="676">
        <v>0.25</v>
      </c>
      <c r="O214" s="676">
        <v>0.25</v>
      </c>
      <c r="P214" s="676">
        <v>0.25</v>
      </c>
      <c r="Q214" s="676">
        <v>0.25</v>
      </c>
      <c r="R214" s="676">
        <v>0.25</v>
      </c>
      <c r="S214" s="676">
        <v>0.25</v>
      </c>
      <c r="T214" s="676">
        <v>0.25</v>
      </c>
      <c r="U214" s="676">
        <v>0.25</v>
      </c>
      <c r="V214" s="676">
        <v>0.25</v>
      </c>
      <c r="W214" s="676">
        <v>0.25</v>
      </c>
      <c r="X214" s="676">
        <v>0.25</v>
      </c>
      <c r="Y214" s="676">
        <v>0.25</v>
      </c>
      <c r="Z214" s="676">
        <v>0.25</v>
      </c>
      <c r="AA214" s="676">
        <v>0.25</v>
      </c>
      <c r="AB214" s="676">
        <v>0.25</v>
      </c>
      <c r="AC214" s="676">
        <v>0.25</v>
      </c>
      <c r="AD214" s="677">
        <v>0.25</v>
      </c>
      <c r="AE214" s="677">
        <v>0.25</v>
      </c>
    </row>
    <row r="215" spans="1:31" ht="15" customHeight="1">
      <c r="A215" s="399" t="s">
        <v>630</v>
      </c>
      <c r="B215" s="541" t="s">
        <v>434</v>
      </c>
      <c r="C215" s="399" t="s">
        <v>231</v>
      </c>
      <c r="D215" s="399" t="s">
        <v>629</v>
      </c>
      <c r="E215" s="399" t="s">
        <v>631</v>
      </c>
      <c r="F215" s="399" t="s">
        <v>620</v>
      </c>
      <c r="G215" s="399" t="s">
        <v>580</v>
      </c>
      <c r="H215" s="541">
        <v>15</v>
      </c>
      <c r="I215" s="543">
        <v>0.7</v>
      </c>
      <c r="J215" s="676">
        <v>0.15</v>
      </c>
      <c r="K215" s="676">
        <v>0.27</v>
      </c>
      <c r="L215" s="676">
        <v>0.27</v>
      </c>
      <c r="M215" s="676">
        <v>0.27</v>
      </c>
      <c r="N215" s="676">
        <v>0.27</v>
      </c>
      <c r="O215" s="676">
        <v>0.27</v>
      </c>
      <c r="P215" s="676">
        <v>0.27</v>
      </c>
      <c r="Q215" s="676">
        <v>0.27</v>
      </c>
      <c r="R215" s="676">
        <v>0.27</v>
      </c>
      <c r="S215" s="676">
        <v>0.27</v>
      </c>
      <c r="T215" s="676">
        <v>0.27</v>
      </c>
      <c r="U215" s="676">
        <v>0.27</v>
      </c>
      <c r="V215" s="676">
        <v>0.27</v>
      </c>
      <c r="W215" s="676">
        <v>0.27</v>
      </c>
      <c r="X215" s="676">
        <v>0.27</v>
      </c>
      <c r="Y215" s="676">
        <v>0.27</v>
      </c>
      <c r="Z215" s="676">
        <v>0.27</v>
      </c>
      <c r="AA215" s="676">
        <v>0.27</v>
      </c>
      <c r="AB215" s="676">
        <v>0.27</v>
      </c>
      <c r="AC215" s="676">
        <v>0.27</v>
      </c>
      <c r="AD215" s="677">
        <v>0.27</v>
      </c>
      <c r="AE215" s="677">
        <v>0.27</v>
      </c>
    </row>
    <row r="216" spans="1:31" ht="15" customHeight="1">
      <c r="A216" s="399" t="s">
        <v>1079</v>
      </c>
      <c r="B216" s="541" t="s">
        <v>997</v>
      </c>
      <c r="C216" s="399" t="s">
        <v>231</v>
      </c>
      <c r="D216" s="399" t="s">
        <v>629</v>
      </c>
      <c r="E216" s="399" t="s">
        <v>633</v>
      </c>
      <c r="F216" s="399" t="s">
        <v>633</v>
      </c>
      <c r="G216" s="399" t="s">
        <v>580</v>
      </c>
      <c r="H216" s="541">
        <v>10</v>
      </c>
      <c r="I216" s="543">
        <v>0.7</v>
      </c>
      <c r="J216" s="676">
        <v>0.15</v>
      </c>
      <c r="K216" s="676">
        <v>0.2</v>
      </c>
      <c r="L216" s="676">
        <v>0.2</v>
      </c>
      <c r="M216" s="676">
        <v>0.2</v>
      </c>
      <c r="N216" s="676">
        <v>0.25</v>
      </c>
      <c r="O216" s="676">
        <v>0.25</v>
      </c>
      <c r="P216" s="676">
        <v>0.25</v>
      </c>
      <c r="Q216" s="676">
        <v>0.25</v>
      </c>
      <c r="R216" s="676">
        <v>0.25</v>
      </c>
      <c r="S216" s="676">
        <v>0.25</v>
      </c>
      <c r="T216" s="676">
        <v>0.25</v>
      </c>
      <c r="U216" s="676">
        <v>0.25</v>
      </c>
      <c r="V216" s="676">
        <v>0.25</v>
      </c>
      <c r="W216" s="676">
        <v>0.25</v>
      </c>
      <c r="X216" s="676">
        <v>0.25</v>
      </c>
      <c r="Y216" s="676">
        <v>0.25</v>
      </c>
      <c r="Z216" s="676">
        <v>0.25</v>
      </c>
      <c r="AA216" s="676">
        <v>0.25</v>
      </c>
      <c r="AB216" s="676">
        <v>0.25</v>
      </c>
      <c r="AC216" s="676">
        <v>0.25</v>
      </c>
      <c r="AD216" s="677">
        <v>0.25</v>
      </c>
      <c r="AE216" s="677">
        <v>0.25</v>
      </c>
    </row>
    <row r="217" spans="1:31" ht="15" customHeight="1">
      <c r="A217" s="399" t="s">
        <v>632</v>
      </c>
      <c r="B217" s="541" t="s">
        <v>434</v>
      </c>
      <c r="C217" s="399" t="s">
        <v>231</v>
      </c>
      <c r="D217" s="399" t="s">
        <v>629</v>
      </c>
      <c r="E217" s="399" t="s">
        <v>633</v>
      </c>
      <c r="F217" s="399" t="s">
        <v>633</v>
      </c>
      <c r="G217" s="399" t="s">
        <v>580</v>
      </c>
      <c r="H217" s="541">
        <v>10</v>
      </c>
      <c r="I217" s="543">
        <v>0.7</v>
      </c>
      <c r="J217" s="676">
        <v>0.15</v>
      </c>
      <c r="K217" s="676">
        <v>0.27</v>
      </c>
      <c r="L217" s="676">
        <v>0.27</v>
      </c>
      <c r="M217" s="676">
        <v>0.27</v>
      </c>
      <c r="N217" s="676">
        <v>0.27</v>
      </c>
      <c r="O217" s="676">
        <v>0.27</v>
      </c>
      <c r="P217" s="676">
        <v>0.27</v>
      </c>
      <c r="Q217" s="676">
        <v>0.27</v>
      </c>
      <c r="R217" s="676">
        <v>0.27</v>
      </c>
      <c r="S217" s="676">
        <v>0.27</v>
      </c>
      <c r="T217" s="676">
        <v>0.27</v>
      </c>
      <c r="U217" s="676">
        <v>0.27</v>
      </c>
      <c r="V217" s="676">
        <v>0.27</v>
      </c>
      <c r="W217" s="676">
        <v>0.27</v>
      </c>
      <c r="X217" s="676">
        <v>0.27</v>
      </c>
      <c r="Y217" s="676">
        <v>0.27</v>
      </c>
      <c r="Z217" s="676">
        <v>0.27</v>
      </c>
      <c r="AA217" s="676">
        <v>0.27</v>
      </c>
      <c r="AB217" s="676">
        <v>0.27</v>
      </c>
      <c r="AC217" s="676">
        <v>0.27</v>
      </c>
      <c r="AD217" s="677">
        <v>0.27</v>
      </c>
      <c r="AE217" s="677">
        <v>0.27</v>
      </c>
    </row>
    <row r="218" spans="1:31" ht="15" customHeight="1">
      <c r="A218" s="399" t="s">
        <v>1081</v>
      </c>
      <c r="B218" s="541" t="s">
        <v>997</v>
      </c>
      <c r="C218" s="399" t="s">
        <v>230</v>
      </c>
      <c r="D218" s="399" t="s">
        <v>431</v>
      </c>
      <c r="E218" s="399" t="s">
        <v>432</v>
      </c>
      <c r="F218" s="399" t="s">
        <v>433</v>
      </c>
      <c r="G218" s="399" t="s">
        <v>464</v>
      </c>
      <c r="H218" s="541">
        <v>10</v>
      </c>
      <c r="I218" s="543">
        <v>0.7</v>
      </c>
      <c r="J218" s="676">
        <v>0.13</v>
      </c>
      <c r="K218" s="676">
        <v>0.2</v>
      </c>
      <c r="L218" s="676">
        <v>0.2</v>
      </c>
      <c r="M218" s="676">
        <v>0.2</v>
      </c>
      <c r="N218" s="676">
        <v>0.2</v>
      </c>
      <c r="O218" s="676">
        <v>0.2</v>
      </c>
      <c r="P218" s="676">
        <v>0.2</v>
      </c>
      <c r="Q218" s="676">
        <v>0.2</v>
      </c>
      <c r="R218" s="676">
        <v>0.2</v>
      </c>
      <c r="S218" s="676">
        <v>0.2</v>
      </c>
      <c r="T218" s="676">
        <v>0.2</v>
      </c>
      <c r="U218" s="676">
        <v>0.2</v>
      </c>
      <c r="V218" s="676">
        <v>0.2</v>
      </c>
      <c r="W218" s="676">
        <v>0.2</v>
      </c>
      <c r="X218" s="676">
        <v>0.2</v>
      </c>
      <c r="Y218" s="676">
        <v>0.2</v>
      </c>
      <c r="Z218" s="676">
        <v>0.2</v>
      </c>
      <c r="AA218" s="676">
        <v>0.2</v>
      </c>
      <c r="AB218" s="676">
        <v>0.2</v>
      </c>
      <c r="AC218" s="676">
        <v>0.2</v>
      </c>
      <c r="AD218" s="677">
        <v>0.2</v>
      </c>
      <c r="AE218" s="677">
        <v>0.2</v>
      </c>
    </row>
    <row r="219" spans="1:31" ht="15" customHeight="1">
      <c r="A219" s="399" t="s">
        <v>1082</v>
      </c>
      <c r="B219" s="541" t="s">
        <v>997</v>
      </c>
      <c r="C219" s="399" t="s">
        <v>230</v>
      </c>
      <c r="D219" s="399" t="s">
        <v>431</v>
      </c>
      <c r="E219" s="399" t="s">
        <v>432</v>
      </c>
      <c r="F219" s="399" t="s">
        <v>437</v>
      </c>
      <c r="G219" s="399" t="s">
        <v>464</v>
      </c>
      <c r="H219" s="541">
        <v>10</v>
      </c>
      <c r="I219" s="543">
        <v>0.7</v>
      </c>
      <c r="J219" s="676">
        <v>0.13</v>
      </c>
      <c r="K219" s="676">
        <v>0.2</v>
      </c>
      <c r="L219" s="676">
        <v>0.2</v>
      </c>
      <c r="M219" s="676">
        <v>0.2</v>
      </c>
      <c r="N219" s="676">
        <v>0.2</v>
      </c>
      <c r="O219" s="676">
        <v>0.2</v>
      </c>
      <c r="P219" s="676">
        <v>0.2</v>
      </c>
      <c r="Q219" s="676">
        <v>0.2</v>
      </c>
      <c r="R219" s="676">
        <v>0.2</v>
      </c>
      <c r="S219" s="676">
        <v>0.2</v>
      </c>
      <c r="T219" s="676">
        <v>0.2</v>
      </c>
      <c r="U219" s="676">
        <v>0.2</v>
      </c>
      <c r="V219" s="676">
        <v>0.2</v>
      </c>
      <c r="W219" s="676">
        <v>0.2</v>
      </c>
      <c r="X219" s="676">
        <v>0.2</v>
      </c>
      <c r="Y219" s="676">
        <v>0.2</v>
      </c>
      <c r="Z219" s="676">
        <v>0.2</v>
      </c>
      <c r="AA219" s="676">
        <v>0.2</v>
      </c>
      <c r="AB219" s="676">
        <v>0.2</v>
      </c>
      <c r="AC219" s="676">
        <v>0.2</v>
      </c>
      <c r="AD219" s="677">
        <v>0.2</v>
      </c>
      <c r="AE219" s="677">
        <v>0.2</v>
      </c>
    </row>
    <row r="220" spans="1:31" ht="15" customHeight="1">
      <c r="A220" s="399" t="s">
        <v>638</v>
      </c>
      <c r="B220" s="541" t="s">
        <v>434</v>
      </c>
      <c r="C220" s="399" t="s">
        <v>230</v>
      </c>
      <c r="D220" s="399" t="s">
        <v>431</v>
      </c>
      <c r="E220" s="399" t="s">
        <v>432</v>
      </c>
      <c r="F220" s="399" t="s">
        <v>433</v>
      </c>
      <c r="G220" s="399" t="s">
        <v>464</v>
      </c>
      <c r="H220" s="541">
        <v>10</v>
      </c>
      <c r="I220" s="543">
        <v>0.7</v>
      </c>
      <c r="J220" s="676">
        <v>0.2</v>
      </c>
      <c r="K220" s="676">
        <v>0.27</v>
      </c>
      <c r="L220" s="676">
        <v>0.27</v>
      </c>
      <c r="M220" s="676">
        <v>0.27</v>
      </c>
      <c r="N220" s="676">
        <v>0.27</v>
      </c>
      <c r="O220" s="676">
        <v>0.27</v>
      </c>
      <c r="P220" s="676">
        <v>0.27</v>
      </c>
      <c r="Q220" s="676">
        <v>0.27</v>
      </c>
      <c r="R220" s="676">
        <v>0.27</v>
      </c>
      <c r="S220" s="676">
        <v>0.27</v>
      </c>
      <c r="T220" s="676">
        <v>0.27</v>
      </c>
      <c r="U220" s="676">
        <v>0.27</v>
      </c>
      <c r="V220" s="676">
        <v>0.27</v>
      </c>
      <c r="W220" s="676">
        <v>0.27</v>
      </c>
      <c r="X220" s="676">
        <v>0.27</v>
      </c>
      <c r="Y220" s="676">
        <v>0.27</v>
      </c>
      <c r="Z220" s="676">
        <v>0.27</v>
      </c>
      <c r="AA220" s="676">
        <v>0.27</v>
      </c>
      <c r="AB220" s="676">
        <v>0.27</v>
      </c>
      <c r="AC220" s="676">
        <v>0.27</v>
      </c>
      <c r="AD220" s="677">
        <v>0.27</v>
      </c>
      <c r="AE220" s="677">
        <v>0.27</v>
      </c>
    </row>
    <row r="221" spans="1:31" ht="15" customHeight="1">
      <c r="A221" s="399" t="s">
        <v>639</v>
      </c>
      <c r="B221" s="541" t="s">
        <v>434</v>
      </c>
      <c r="C221" s="399" t="s">
        <v>230</v>
      </c>
      <c r="D221" s="399" t="s">
        <v>431</v>
      </c>
      <c r="E221" s="399" t="s">
        <v>432</v>
      </c>
      <c r="F221" s="399" t="s">
        <v>437</v>
      </c>
      <c r="G221" s="399" t="s">
        <v>464</v>
      </c>
      <c r="H221" s="541">
        <v>10</v>
      </c>
      <c r="I221" s="543">
        <v>0.7</v>
      </c>
      <c r="J221" s="676">
        <v>0.2</v>
      </c>
      <c r="K221" s="676">
        <v>0.27</v>
      </c>
      <c r="L221" s="676">
        <v>0.27</v>
      </c>
      <c r="M221" s="676">
        <v>0.27</v>
      </c>
      <c r="N221" s="676">
        <v>0.27</v>
      </c>
      <c r="O221" s="676">
        <v>0.27</v>
      </c>
      <c r="P221" s="676">
        <v>0.27</v>
      </c>
      <c r="Q221" s="676">
        <v>0.27</v>
      </c>
      <c r="R221" s="676">
        <v>0.27</v>
      </c>
      <c r="S221" s="676">
        <v>0.27</v>
      </c>
      <c r="T221" s="676">
        <v>0.27</v>
      </c>
      <c r="U221" s="676">
        <v>0.27</v>
      </c>
      <c r="V221" s="676">
        <v>0.27</v>
      </c>
      <c r="W221" s="676">
        <v>0.27</v>
      </c>
      <c r="X221" s="676">
        <v>0.27</v>
      </c>
      <c r="Y221" s="676">
        <v>0.27</v>
      </c>
      <c r="Z221" s="676">
        <v>0.27</v>
      </c>
      <c r="AA221" s="676">
        <v>0.27</v>
      </c>
      <c r="AB221" s="676">
        <v>0.27</v>
      </c>
      <c r="AC221" s="676">
        <v>0.27</v>
      </c>
      <c r="AD221" s="677">
        <v>0.27</v>
      </c>
      <c r="AE221" s="677">
        <v>0.27</v>
      </c>
    </row>
    <row r="222" spans="1:31" ht="15" customHeight="1">
      <c r="A222" s="399" t="s">
        <v>1083</v>
      </c>
      <c r="B222" s="541" t="s">
        <v>997</v>
      </c>
      <c r="C222" s="399" t="s">
        <v>230</v>
      </c>
      <c r="D222" s="399" t="s">
        <v>431</v>
      </c>
      <c r="E222" s="399" t="s">
        <v>439</v>
      </c>
      <c r="F222" s="399" t="s">
        <v>440</v>
      </c>
      <c r="G222" s="399" t="s">
        <v>464</v>
      </c>
      <c r="H222" s="541">
        <v>10</v>
      </c>
      <c r="I222" s="543">
        <v>0.7</v>
      </c>
      <c r="J222" s="676">
        <v>0.13</v>
      </c>
      <c r="K222" s="676">
        <v>0.2</v>
      </c>
      <c r="L222" s="676">
        <v>0.2</v>
      </c>
      <c r="M222" s="676">
        <v>0.2</v>
      </c>
      <c r="N222" s="676">
        <v>0.2</v>
      </c>
      <c r="O222" s="676">
        <v>0.2</v>
      </c>
      <c r="P222" s="676">
        <v>0.2</v>
      </c>
      <c r="Q222" s="676">
        <v>0.2</v>
      </c>
      <c r="R222" s="676">
        <v>0.2</v>
      </c>
      <c r="S222" s="676">
        <v>0.2</v>
      </c>
      <c r="T222" s="676">
        <v>0.2</v>
      </c>
      <c r="U222" s="676">
        <v>0.2</v>
      </c>
      <c r="V222" s="676">
        <v>0.2</v>
      </c>
      <c r="W222" s="676">
        <v>0.2</v>
      </c>
      <c r="X222" s="676">
        <v>0.2</v>
      </c>
      <c r="Y222" s="676">
        <v>0.2</v>
      </c>
      <c r="Z222" s="676">
        <v>0.2</v>
      </c>
      <c r="AA222" s="676">
        <v>0.2</v>
      </c>
      <c r="AB222" s="676">
        <v>0.2</v>
      </c>
      <c r="AC222" s="676">
        <v>0.2</v>
      </c>
      <c r="AD222" s="677">
        <v>0.2</v>
      </c>
      <c r="AE222" s="677">
        <v>0.2</v>
      </c>
    </row>
    <row r="223" spans="1:31" ht="15" customHeight="1">
      <c r="A223" s="399" t="s">
        <v>1084</v>
      </c>
      <c r="B223" s="541" t="s">
        <v>997</v>
      </c>
      <c r="C223" s="399" t="s">
        <v>230</v>
      </c>
      <c r="D223" s="399" t="s">
        <v>431</v>
      </c>
      <c r="E223" s="399" t="s">
        <v>439</v>
      </c>
      <c r="F223" s="399" t="s">
        <v>442</v>
      </c>
      <c r="G223" s="399" t="s">
        <v>464</v>
      </c>
      <c r="H223" s="541">
        <v>10</v>
      </c>
      <c r="I223" s="543">
        <v>0.7</v>
      </c>
      <c r="J223" s="676">
        <v>0.13</v>
      </c>
      <c r="K223" s="676">
        <v>0.2</v>
      </c>
      <c r="L223" s="676">
        <v>0.2</v>
      </c>
      <c r="M223" s="676">
        <v>0.2</v>
      </c>
      <c r="N223" s="676">
        <v>0.2</v>
      </c>
      <c r="O223" s="676">
        <v>0.2</v>
      </c>
      <c r="P223" s="676">
        <v>0.2</v>
      </c>
      <c r="Q223" s="676">
        <v>0.2</v>
      </c>
      <c r="R223" s="676">
        <v>0.2</v>
      </c>
      <c r="S223" s="676">
        <v>0.2</v>
      </c>
      <c r="T223" s="676">
        <v>0.2</v>
      </c>
      <c r="U223" s="676">
        <v>0.2</v>
      </c>
      <c r="V223" s="676">
        <v>0.2</v>
      </c>
      <c r="W223" s="676">
        <v>0.2</v>
      </c>
      <c r="X223" s="676">
        <v>0.2</v>
      </c>
      <c r="Y223" s="676">
        <v>0.2</v>
      </c>
      <c r="Z223" s="676">
        <v>0.2</v>
      </c>
      <c r="AA223" s="676">
        <v>0.2</v>
      </c>
      <c r="AB223" s="676">
        <v>0.2</v>
      </c>
      <c r="AC223" s="676">
        <v>0.2</v>
      </c>
      <c r="AD223" s="677">
        <v>0.2</v>
      </c>
      <c r="AE223" s="677">
        <v>0.2</v>
      </c>
    </row>
    <row r="224" spans="1:31" ht="15" customHeight="1">
      <c r="A224" s="399" t="s">
        <v>1085</v>
      </c>
      <c r="B224" s="541" t="s">
        <v>997</v>
      </c>
      <c r="C224" s="399" t="s">
        <v>230</v>
      </c>
      <c r="D224" s="399" t="s">
        <v>431</v>
      </c>
      <c r="E224" s="399" t="s">
        <v>439</v>
      </c>
      <c r="F224" s="399" t="s">
        <v>444</v>
      </c>
      <c r="G224" s="399" t="s">
        <v>464</v>
      </c>
      <c r="H224" s="541">
        <v>10</v>
      </c>
      <c r="I224" s="543">
        <v>0.7</v>
      </c>
      <c r="J224" s="676">
        <v>0.13</v>
      </c>
      <c r="K224" s="676">
        <v>0.2</v>
      </c>
      <c r="L224" s="676">
        <v>0.2</v>
      </c>
      <c r="M224" s="676">
        <v>0.2</v>
      </c>
      <c r="N224" s="676">
        <v>0.2</v>
      </c>
      <c r="O224" s="676">
        <v>0.2</v>
      </c>
      <c r="P224" s="676">
        <v>0.2</v>
      </c>
      <c r="Q224" s="676">
        <v>0.2</v>
      </c>
      <c r="R224" s="676">
        <v>0.2</v>
      </c>
      <c r="S224" s="676">
        <v>0.2</v>
      </c>
      <c r="T224" s="676">
        <v>0.2</v>
      </c>
      <c r="U224" s="676">
        <v>0.2</v>
      </c>
      <c r="V224" s="676">
        <v>0.2</v>
      </c>
      <c r="W224" s="676">
        <v>0.2</v>
      </c>
      <c r="X224" s="676">
        <v>0.2</v>
      </c>
      <c r="Y224" s="676">
        <v>0.2</v>
      </c>
      <c r="Z224" s="676">
        <v>0.2</v>
      </c>
      <c r="AA224" s="676">
        <v>0.2</v>
      </c>
      <c r="AB224" s="676">
        <v>0.2</v>
      </c>
      <c r="AC224" s="676">
        <v>0.2</v>
      </c>
      <c r="AD224" s="677">
        <v>0.2</v>
      </c>
      <c r="AE224" s="677">
        <v>0.2</v>
      </c>
    </row>
    <row r="225" spans="1:31" ht="15" customHeight="1">
      <c r="A225" s="399" t="s">
        <v>1086</v>
      </c>
      <c r="B225" s="541" t="s">
        <v>997</v>
      </c>
      <c r="C225" s="399" t="s">
        <v>230</v>
      </c>
      <c r="D225" s="399" t="s">
        <v>431</v>
      </c>
      <c r="E225" s="399" t="s">
        <v>439</v>
      </c>
      <c r="F225" s="399" t="s">
        <v>446</v>
      </c>
      <c r="G225" s="399" t="s">
        <v>464</v>
      </c>
      <c r="H225" s="541">
        <v>10</v>
      </c>
      <c r="I225" s="543">
        <v>0.7</v>
      </c>
      <c r="J225" s="676">
        <v>0.13</v>
      </c>
      <c r="K225" s="676">
        <v>0.2</v>
      </c>
      <c r="L225" s="676">
        <v>0.2</v>
      </c>
      <c r="M225" s="676">
        <v>0.2</v>
      </c>
      <c r="N225" s="676">
        <v>0.2</v>
      </c>
      <c r="O225" s="676">
        <v>0.2</v>
      </c>
      <c r="P225" s="676">
        <v>0.2</v>
      </c>
      <c r="Q225" s="676">
        <v>0.2</v>
      </c>
      <c r="R225" s="676">
        <v>0.2</v>
      </c>
      <c r="S225" s="676">
        <v>0.2</v>
      </c>
      <c r="T225" s="676">
        <v>0.2</v>
      </c>
      <c r="U225" s="676">
        <v>0.2</v>
      </c>
      <c r="V225" s="676">
        <v>0.2</v>
      </c>
      <c r="W225" s="676">
        <v>0.2</v>
      </c>
      <c r="X225" s="676">
        <v>0.2</v>
      </c>
      <c r="Y225" s="676">
        <v>0.2</v>
      </c>
      <c r="Z225" s="676">
        <v>0.2</v>
      </c>
      <c r="AA225" s="676">
        <v>0.2</v>
      </c>
      <c r="AB225" s="676">
        <v>0.2</v>
      </c>
      <c r="AC225" s="676">
        <v>0.2</v>
      </c>
      <c r="AD225" s="677">
        <v>0.2</v>
      </c>
      <c r="AE225" s="677">
        <v>0.2</v>
      </c>
    </row>
    <row r="226" spans="1:31" ht="15" customHeight="1">
      <c r="A226" s="399" t="s">
        <v>1087</v>
      </c>
      <c r="B226" s="541" t="s">
        <v>997</v>
      </c>
      <c r="C226" s="399" t="s">
        <v>230</v>
      </c>
      <c r="D226" s="399" t="s">
        <v>431</v>
      </c>
      <c r="E226" s="399" t="s">
        <v>439</v>
      </c>
      <c r="F226" s="399" t="s">
        <v>448</v>
      </c>
      <c r="G226" s="399" t="s">
        <v>464</v>
      </c>
      <c r="H226" s="541">
        <v>10</v>
      </c>
      <c r="I226" s="543">
        <v>0.7</v>
      </c>
      <c r="J226" s="676">
        <v>0.13</v>
      </c>
      <c r="K226" s="676">
        <v>0.2</v>
      </c>
      <c r="L226" s="676">
        <v>0.2</v>
      </c>
      <c r="M226" s="676">
        <v>0.2</v>
      </c>
      <c r="N226" s="676">
        <v>0.2</v>
      </c>
      <c r="O226" s="676">
        <v>0.2</v>
      </c>
      <c r="P226" s="676">
        <v>0.2</v>
      </c>
      <c r="Q226" s="676">
        <v>0.2</v>
      </c>
      <c r="R226" s="676">
        <v>0.2</v>
      </c>
      <c r="S226" s="676">
        <v>0.2</v>
      </c>
      <c r="T226" s="676">
        <v>0.2</v>
      </c>
      <c r="U226" s="676">
        <v>0.2</v>
      </c>
      <c r="V226" s="676">
        <v>0.2</v>
      </c>
      <c r="W226" s="676">
        <v>0.2</v>
      </c>
      <c r="X226" s="676">
        <v>0.2</v>
      </c>
      <c r="Y226" s="676">
        <v>0.2</v>
      </c>
      <c r="Z226" s="676">
        <v>0.2</v>
      </c>
      <c r="AA226" s="676">
        <v>0.2</v>
      </c>
      <c r="AB226" s="676">
        <v>0.2</v>
      </c>
      <c r="AC226" s="676">
        <v>0.2</v>
      </c>
      <c r="AD226" s="677">
        <v>0.2</v>
      </c>
      <c r="AE226" s="677">
        <v>0.2</v>
      </c>
    </row>
    <row r="227" spans="1:31" ht="15" customHeight="1">
      <c r="A227" s="399" t="s">
        <v>1088</v>
      </c>
      <c r="B227" s="541" t="s">
        <v>997</v>
      </c>
      <c r="C227" s="399" t="s">
        <v>230</v>
      </c>
      <c r="D227" s="399" t="s">
        <v>431</v>
      </c>
      <c r="E227" s="399" t="s">
        <v>439</v>
      </c>
      <c r="F227" s="399" t="s">
        <v>450</v>
      </c>
      <c r="G227" s="399" t="s">
        <v>464</v>
      </c>
      <c r="H227" s="541">
        <v>10</v>
      </c>
      <c r="I227" s="543">
        <v>0.7</v>
      </c>
      <c r="J227" s="676">
        <v>0.13</v>
      </c>
      <c r="K227" s="676">
        <v>0.2</v>
      </c>
      <c r="L227" s="676">
        <v>0.2</v>
      </c>
      <c r="M227" s="676">
        <v>0.2</v>
      </c>
      <c r="N227" s="676">
        <v>0.2</v>
      </c>
      <c r="O227" s="676">
        <v>0.2</v>
      </c>
      <c r="P227" s="676">
        <v>0.2</v>
      </c>
      <c r="Q227" s="676">
        <v>0.2</v>
      </c>
      <c r="R227" s="676">
        <v>0.2</v>
      </c>
      <c r="S227" s="676">
        <v>0.2</v>
      </c>
      <c r="T227" s="676">
        <v>0.2</v>
      </c>
      <c r="U227" s="676">
        <v>0.2</v>
      </c>
      <c r="V227" s="676">
        <v>0.2</v>
      </c>
      <c r="W227" s="676">
        <v>0.2</v>
      </c>
      <c r="X227" s="676">
        <v>0.2</v>
      </c>
      <c r="Y227" s="676">
        <v>0.2</v>
      </c>
      <c r="Z227" s="676">
        <v>0.2</v>
      </c>
      <c r="AA227" s="676">
        <v>0.2</v>
      </c>
      <c r="AB227" s="676">
        <v>0.2</v>
      </c>
      <c r="AC227" s="676">
        <v>0.2</v>
      </c>
      <c r="AD227" s="677">
        <v>0.2</v>
      </c>
      <c r="AE227" s="677">
        <v>0.2</v>
      </c>
    </row>
    <row r="228" spans="1:31" ht="15" customHeight="1">
      <c r="A228" s="399" t="s">
        <v>1089</v>
      </c>
      <c r="B228" s="541" t="s">
        <v>997</v>
      </c>
      <c r="C228" s="399" t="s">
        <v>230</v>
      </c>
      <c r="D228" s="399" t="s">
        <v>431</v>
      </c>
      <c r="E228" s="399" t="s">
        <v>439</v>
      </c>
      <c r="F228" s="399" t="s">
        <v>452</v>
      </c>
      <c r="G228" s="399" t="s">
        <v>464</v>
      </c>
      <c r="H228" s="541">
        <v>10</v>
      </c>
      <c r="I228" s="543">
        <v>0.7</v>
      </c>
      <c r="J228" s="676">
        <v>0.13</v>
      </c>
      <c r="K228" s="676">
        <v>0.2</v>
      </c>
      <c r="L228" s="676">
        <v>0.2</v>
      </c>
      <c r="M228" s="676">
        <v>0.2</v>
      </c>
      <c r="N228" s="676">
        <v>0.2</v>
      </c>
      <c r="O228" s="676">
        <v>0.2</v>
      </c>
      <c r="P228" s="676">
        <v>0.2</v>
      </c>
      <c r="Q228" s="676">
        <v>0.2</v>
      </c>
      <c r="R228" s="676">
        <v>0.2</v>
      </c>
      <c r="S228" s="676">
        <v>0.2</v>
      </c>
      <c r="T228" s="676">
        <v>0.2</v>
      </c>
      <c r="U228" s="676">
        <v>0.2</v>
      </c>
      <c r="V228" s="676">
        <v>0.2</v>
      </c>
      <c r="W228" s="676">
        <v>0.2</v>
      </c>
      <c r="X228" s="676">
        <v>0.2</v>
      </c>
      <c r="Y228" s="676">
        <v>0.2</v>
      </c>
      <c r="Z228" s="676">
        <v>0.2</v>
      </c>
      <c r="AA228" s="676">
        <v>0.2</v>
      </c>
      <c r="AB228" s="676">
        <v>0.2</v>
      </c>
      <c r="AC228" s="676">
        <v>0.2</v>
      </c>
      <c r="AD228" s="677">
        <v>0.2</v>
      </c>
      <c r="AE228" s="677">
        <v>0.2</v>
      </c>
    </row>
    <row r="229" spans="1:31" ht="15" customHeight="1">
      <c r="A229" s="399" t="s">
        <v>1090</v>
      </c>
      <c r="B229" s="541" t="s">
        <v>997</v>
      </c>
      <c r="C229" s="399" t="s">
        <v>230</v>
      </c>
      <c r="D229" s="399" t="s">
        <v>431</v>
      </c>
      <c r="E229" s="399" t="s">
        <v>439</v>
      </c>
      <c r="F229" s="399" t="s">
        <v>454</v>
      </c>
      <c r="G229" s="399" t="s">
        <v>464</v>
      </c>
      <c r="H229" s="541">
        <v>10</v>
      </c>
      <c r="I229" s="543">
        <v>0.7</v>
      </c>
      <c r="J229" s="676">
        <v>0.13</v>
      </c>
      <c r="K229" s="676">
        <v>0.2</v>
      </c>
      <c r="L229" s="676">
        <v>0.2</v>
      </c>
      <c r="M229" s="676">
        <v>0.2</v>
      </c>
      <c r="N229" s="676">
        <v>0.2</v>
      </c>
      <c r="O229" s="676">
        <v>0.2</v>
      </c>
      <c r="P229" s="676">
        <v>0.2</v>
      </c>
      <c r="Q229" s="676">
        <v>0.2</v>
      </c>
      <c r="R229" s="676">
        <v>0.2</v>
      </c>
      <c r="S229" s="676">
        <v>0.2</v>
      </c>
      <c r="T229" s="676">
        <v>0.2</v>
      </c>
      <c r="U229" s="676">
        <v>0.2</v>
      </c>
      <c r="V229" s="676">
        <v>0.2</v>
      </c>
      <c r="W229" s="676">
        <v>0.2</v>
      </c>
      <c r="X229" s="676">
        <v>0.2</v>
      </c>
      <c r="Y229" s="676">
        <v>0.2</v>
      </c>
      <c r="Z229" s="676">
        <v>0.2</v>
      </c>
      <c r="AA229" s="676">
        <v>0.2</v>
      </c>
      <c r="AB229" s="676">
        <v>0.2</v>
      </c>
      <c r="AC229" s="676">
        <v>0.2</v>
      </c>
      <c r="AD229" s="677">
        <v>0.2</v>
      </c>
      <c r="AE229" s="677">
        <v>0.2</v>
      </c>
    </row>
    <row r="230" spans="1:31" ht="15" customHeight="1">
      <c r="A230" s="399" t="s">
        <v>1091</v>
      </c>
      <c r="B230" s="541" t="s">
        <v>997</v>
      </c>
      <c r="C230" s="399" t="s">
        <v>230</v>
      </c>
      <c r="D230" s="399" t="s">
        <v>431</v>
      </c>
      <c r="E230" s="399" t="s">
        <v>439</v>
      </c>
      <c r="F230" s="399" t="s">
        <v>456</v>
      </c>
      <c r="G230" s="399" t="s">
        <v>464</v>
      </c>
      <c r="H230" s="541">
        <v>10</v>
      </c>
      <c r="I230" s="543">
        <v>0.7</v>
      </c>
      <c r="J230" s="676">
        <v>0.13</v>
      </c>
      <c r="K230" s="676">
        <v>0.2</v>
      </c>
      <c r="L230" s="676">
        <v>0.2</v>
      </c>
      <c r="M230" s="676">
        <v>0.2</v>
      </c>
      <c r="N230" s="676">
        <v>0.2</v>
      </c>
      <c r="O230" s="676">
        <v>0.2</v>
      </c>
      <c r="P230" s="676">
        <v>0.2</v>
      </c>
      <c r="Q230" s="676">
        <v>0.2</v>
      </c>
      <c r="R230" s="676">
        <v>0.2</v>
      </c>
      <c r="S230" s="676">
        <v>0.2</v>
      </c>
      <c r="T230" s="676">
        <v>0.2</v>
      </c>
      <c r="U230" s="676">
        <v>0.2</v>
      </c>
      <c r="V230" s="676">
        <v>0.2</v>
      </c>
      <c r="W230" s="676">
        <v>0.2</v>
      </c>
      <c r="X230" s="676">
        <v>0.2</v>
      </c>
      <c r="Y230" s="676">
        <v>0.2</v>
      </c>
      <c r="Z230" s="676">
        <v>0.2</v>
      </c>
      <c r="AA230" s="676">
        <v>0.2</v>
      </c>
      <c r="AB230" s="676">
        <v>0.2</v>
      </c>
      <c r="AC230" s="676">
        <v>0.2</v>
      </c>
      <c r="AD230" s="677">
        <v>0.2</v>
      </c>
      <c r="AE230" s="677">
        <v>0.2</v>
      </c>
    </row>
    <row r="231" spans="1:31" ht="15" customHeight="1">
      <c r="A231" s="399" t="s">
        <v>640</v>
      </c>
      <c r="B231" s="541" t="s">
        <v>434</v>
      </c>
      <c r="C231" s="399" t="s">
        <v>230</v>
      </c>
      <c r="D231" s="399" t="s">
        <v>431</v>
      </c>
      <c r="E231" s="399" t="s">
        <v>439</v>
      </c>
      <c r="F231" s="399" t="s">
        <v>440</v>
      </c>
      <c r="G231" s="399" t="s">
        <v>464</v>
      </c>
      <c r="H231" s="541">
        <v>10</v>
      </c>
      <c r="I231" s="543">
        <v>0.7</v>
      </c>
      <c r="J231" s="676">
        <v>0.2</v>
      </c>
      <c r="K231" s="676">
        <v>0.27</v>
      </c>
      <c r="L231" s="676">
        <v>0.27</v>
      </c>
      <c r="M231" s="676">
        <v>0.27</v>
      </c>
      <c r="N231" s="676">
        <v>0.27</v>
      </c>
      <c r="O231" s="676">
        <v>0.27</v>
      </c>
      <c r="P231" s="676">
        <v>0.27</v>
      </c>
      <c r="Q231" s="676">
        <v>0.27</v>
      </c>
      <c r="R231" s="676">
        <v>0.27</v>
      </c>
      <c r="S231" s="676">
        <v>0.27</v>
      </c>
      <c r="T231" s="676">
        <v>0.27</v>
      </c>
      <c r="U231" s="676">
        <v>0.27</v>
      </c>
      <c r="V231" s="676">
        <v>0.27</v>
      </c>
      <c r="W231" s="676">
        <v>0.27</v>
      </c>
      <c r="X231" s="676">
        <v>0.27</v>
      </c>
      <c r="Y231" s="676">
        <v>0.27</v>
      </c>
      <c r="Z231" s="676">
        <v>0.27</v>
      </c>
      <c r="AA231" s="676">
        <v>0.27</v>
      </c>
      <c r="AB231" s="676">
        <v>0.27</v>
      </c>
      <c r="AC231" s="676">
        <v>0.27</v>
      </c>
      <c r="AD231" s="677">
        <v>0.27</v>
      </c>
      <c r="AE231" s="677">
        <v>0.27</v>
      </c>
    </row>
    <row r="232" spans="1:31" ht="15" customHeight="1">
      <c r="A232" s="399" t="s">
        <v>641</v>
      </c>
      <c r="B232" s="541" t="s">
        <v>434</v>
      </c>
      <c r="C232" s="399" t="s">
        <v>230</v>
      </c>
      <c r="D232" s="399" t="s">
        <v>431</v>
      </c>
      <c r="E232" s="399" t="s">
        <v>439</v>
      </c>
      <c r="F232" s="399" t="s">
        <v>442</v>
      </c>
      <c r="G232" s="399" t="s">
        <v>464</v>
      </c>
      <c r="H232" s="541">
        <v>10</v>
      </c>
      <c r="I232" s="543">
        <v>0.7</v>
      </c>
      <c r="J232" s="676">
        <v>0.2</v>
      </c>
      <c r="K232" s="676">
        <v>0.27</v>
      </c>
      <c r="L232" s="676">
        <v>0.27</v>
      </c>
      <c r="M232" s="676">
        <v>0.27</v>
      </c>
      <c r="N232" s="676">
        <v>0.27</v>
      </c>
      <c r="O232" s="676">
        <v>0.27</v>
      </c>
      <c r="P232" s="676">
        <v>0.27</v>
      </c>
      <c r="Q232" s="676">
        <v>0.27</v>
      </c>
      <c r="R232" s="676">
        <v>0.27</v>
      </c>
      <c r="S232" s="676">
        <v>0.27</v>
      </c>
      <c r="T232" s="676">
        <v>0.27</v>
      </c>
      <c r="U232" s="676">
        <v>0.27</v>
      </c>
      <c r="V232" s="676">
        <v>0.27</v>
      </c>
      <c r="W232" s="676">
        <v>0.27</v>
      </c>
      <c r="X232" s="676">
        <v>0.27</v>
      </c>
      <c r="Y232" s="676">
        <v>0.27</v>
      </c>
      <c r="Z232" s="676">
        <v>0.27</v>
      </c>
      <c r="AA232" s="676">
        <v>0.27</v>
      </c>
      <c r="AB232" s="676">
        <v>0.27</v>
      </c>
      <c r="AC232" s="676">
        <v>0.27</v>
      </c>
      <c r="AD232" s="677">
        <v>0.27</v>
      </c>
      <c r="AE232" s="677">
        <v>0.27</v>
      </c>
    </row>
    <row r="233" spans="1:31" ht="15" customHeight="1">
      <c r="A233" s="399" t="s">
        <v>642</v>
      </c>
      <c r="B233" s="544" t="s">
        <v>434</v>
      </c>
      <c r="C233" s="399" t="s">
        <v>230</v>
      </c>
      <c r="D233" s="399" t="s">
        <v>431</v>
      </c>
      <c r="E233" s="399" t="s">
        <v>439</v>
      </c>
      <c r="F233" s="399" t="s">
        <v>444</v>
      </c>
      <c r="G233" s="399" t="s">
        <v>464</v>
      </c>
      <c r="H233" s="541">
        <v>10</v>
      </c>
      <c r="I233" s="543">
        <v>0.7</v>
      </c>
      <c r="J233" s="676">
        <v>0.2</v>
      </c>
      <c r="K233" s="676">
        <v>0.27</v>
      </c>
      <c r="L233" s="676">
        <v>0.27</v>
      </c>
      <c r="M233" s="676">
        <v>0.27</v>
      </c>
      <c r="N233" s="676">
        <v>0.27</v>
      </c>
      <c r="O233" s="676">
        <v>0.27</v>
      </c>
      <c r="P233" s="676">
        <v>0.27</v>
      </c>
      <c r="Q233" s="676">
        <v>0.27</v>
      </c>
      <c r="R233" s="676">
        <v>0.27</v>
      </c>
      <c r="S233" s="676">
        <v>0.27</v>
      </c>
      <c r="T233" s="676">
        <v>0.27</v>
      </c>
      <c r="U233" s="676">
        <v>0.27</v>
      </c>
      <c r="V233" s="676">
        <v>0.27</v>
      </c>
      <c r="W233" s="676">
        <v>0.27</v>
      </c>
      <c r="X233" s="676">
        <v>0.27</v>
      </c>
      <c r="Y233" s="676">
        <v>0.27</v>
      </c>
      <c r="Z233" s="676">
        <v>0.27</v>
      </c>
      <c r="AA233" s="676">
        <v>0.27</v>
      </c>
      <c r="AB233" s="676">
        <v>0.27</v>
      </c>
      <c r="AC233" s="676">
        <v>0.27</v>
      </c>
      <c r="AD233" s="677">
        <v>0.27</v>
      </c>
      <c r="AE233" s="677">
        <v>0.27</v>
      </c>
    </row>
    <row r="234" spans="1:31" ht="15" customHeight="1">
      <c r="A234" s="399" t="s">
        <v>643</v>
      </c>
      <c r="B234" s="544" t="s">
        <v>434</v>
      </c>
      <c r="C234" s="399" t="s">
        <v>230</v>
      </c>
      <c r="D234" s="399" t="s">
        <v>431</v>
      </c>
      <c r="E234" s="399" t="s">
        <v>439</v>
      </c>
      <c r="F234" s="399" t="s">
        <v>446</v>
      </c>
      <c r="G234" s="399" t="s">
        <v>464</v>
      </c>
      <c r="H234" s="541">
        <v>10</v>
      </c>
      <c r="I234" s="543">
        <v>0.7</v>
      </c>
      <c r="J234" s="676">
        <v>0.2</v>
      </c>
      <c r="K234" s="676">
        <v>0.27</v>
      </c>
      <c r="L234" s="676">
        <v>0.27</v>
      </c>
      <c r="M234" s="676">
        <v>0.27</v>
      </c>
      <c r="N234" s="676">
        <v>0.27</v>
      </c>
      <c r="O234" s="676">
        <v>0.27</v>
      </c>
      <c r="P234" s="676">
        <v>0.27</v>
      </c>
      <c r="Q234" s="676">
        <v>0.27</v>
      </c>
      <c r="R234" s="676">
        <v>0.27</v>
      </c>
      <c r="S234" s="676">
        <v>0.27</v>
      </c>
      <c r="T234" s="676">
        <v>0.27</v>
      </c>
      <c r="U234" s="676">
        <v>0.27</v>
      </c>
      <c r="V234" s="676">
        <v>0.27</v>
      </c>
      <c r="W234" s="676">
        <v>0.27</v>
      </c>
      <c r="X234" s="676">
        <v>0.27</v>
      </c>
      <c r="Y234" s="676">
        <v>0.27</v>
      </c>
      <c r="Z234" s="676">
        <v>0.27</v>
      </c>
      <c r="AA234" s="676">
        <v>0.27</v>
      </c>
      <c r="AB234" s="676">
        <v>0.27</v>
      </c>
      <c r="AC234" s="676">
        <v>0.27</v>
      </c>
      <c r="AD234" s="677">
        <v>0.27</v>
      </c>
      <c r="AE234" s="677">
        <v>0.27</v>
      </c>
    </row>
    <row r="235" spans="1:31" ht="15" customHeight="1">
      <c r="A235" s="399" t="s">
        <v>644</v>
      </c>
      <c r="B235" s="541" t="s">
        <v>434</v>
      </c>
      <c r="C235" s="399" t="s">
        <v>230</v>
      </c>
      <c r="D235" s="399" t="s">
        <v>431</v>
      </c>
      <c r="E235" s="399" t="s">
        <v>439</v>
      </c>
      <c r="F235" s="399" t="s">
        <v>448</v>
      </c>
      <c r="G235" s="399" t="s">
        <v>464</v>
      </c>
      <c r="H235" s="541">
        <v>10</v>
      </c>
      <c r="I235" s="543">
        <v>0.7</v>
      </c>
      <c r="J235" s="676">
        <v>0.2</v>
      </c>
      <c r="K235" s="676">
        <v>0.27</v>
      </c>
      <c r="L235" s="676">
        <v>0.27</v>
      </c>
      <c r="M235" s="676">
        <v>0.27</v>
      </c>
      <c r="N235" s="676">
        <v>0.27</v>
      </c>
      <c r="O235" s="676">
        <v>0.27</v>
      </c>
      <c r="P235" s="676">
        <v>0.27</v>
      </c>
      <c r="Q235" s="676">
        <v>0.27</v>
      </c>
      <c r="R235" s="676">
        <v>0.27</v>
      </c>
      <c r="S235" s="676">
        <v>0.27</v>
      </c>
      <c r="T235" s="676">
        <v>0.27</v>
      </c>
      <c r="U235" s="676">
        <v>0.27</v>
      </c>
      <c r="V235" s="676">
        <v>0.27</v>
      </c>
      <c r="W235" s="676">
        <v>0.27</v>
      </c>
      <c r="X235" s="676">
        <v>0.27</v>
      </c>
      <c r="Y235" s="676">
        <v>0.27</v>
      </c>
      <c r="Z235" s="676">
        <v>0.27</v>
      </c>
      <c r="AA235" s="676">
        <v>0.27</v>
      </c>
      <c r="AB235" s="676">
        <v>0.27</v>
      </c>
      <c r="AC235" s="676">
        <v>0.27</v>
      </c>
      <c r="AD235" s="677">
        <v>0.27</v>
      </c>
      <c r="AE235" s="677">
        <v>0.27</v>
      </c>
    </row>
    <row r="236" spans="1:31" ht="15" customHeight="1">
      <c r="A236" s="399" t="s">
        <v>645</v>
      </c>
      <c r="B236" s="541" t="s">
        <v>434</v>
      </c>
      <c r="C236" s="399" t="s">
        <v>230</v>
      </c>
      <c r="D236" s="399" t="s">
        <v>431</v>
      </c>
      <c r="E236" s="399" t="s">
        <v>439</v>
      </c>
      <c r="F236" s="399" t="s">
        <v>450</v>
      </c>
      <c r="G236" t="s">
        <v>464</v>
      </c>
      <c r="H236" s="541">
        <v>10</v>
      </c>
      <c r="I236" s="543">
        <v>0.7</v>
      </c>
      <c r="J236" s="676">
        <v>0.2</v>
      </c>
      <c r="K236" s="676">
        <v>0.27</v>
      </c>
      <c r="L236" s="676">
        <v>0.27</v>
      </c>
      <c r="M236" s="676">
        <v>0.27</v>
      </c>
      <c r="N236" s="676">
        <v>0.27</v>
      </c>
      <c r="O236" s="676">
        <v>0.27</v>
      </c>
      <c r="P236" s="676">
        <v>0.27</v>
      </c>
      <c r="Q236" s="676">
        <v>0.27</v>
      </c>
      <c r="R236" s="676">
        <v>0.27</v>
      </c>
      <c r="S236" s="676">
        <v>0.27</v>
      </c>
      <c r="T236" s="676">
        <v>0.27</v>
      </c>
      <c r="U236" s="676">
        <v>0.27</v>
      </c>
      <c r="V236" s="676">
        <v>0.27</v>
      </c>
      <c r="W236" s="676">
        <v>0.27</v>
      </c>
      <c r="X236" s="676">
        <v>0.27</v>
      </c>
      <c r="Y236" s="676">
        <v>0.27</v>
      </c>
      <c r="Z236" s="676">
        <v>0.27</v>
      </c>
      <c r="AA236" s="676">
        <v>0.27</v>
      </c>
      <c r="AB236" s="676">
        <v>0.27</v>
      </c>
      <c r="AC236" s="676">
        <v>0.27</v>
      </c>
      <c r="AD236" s="677">
        <v>0.27</v>
      </c>
      <c r="AE236" s="677">
        <v>0.27</v>
      </c>
    </row>
    <row r="237" spans="1:31" ht="15" customHeight="1">
      <c r="A237" s="399" t="s">
        <v>646</v>
      </c>
      <c r="B237" s="541" t="s">
        <v>434</v>
      </c>
      <c r="C237" s="399" t="s">
        <v>230</v>
      </c>
      <c r="D237" s="399" t="s">
        <v>431</v>
      </c>
      <c r="E237" s="399" t="s">
        <v>439</v>
      </c>
      <c r="F237" s="399" t="s">
        <v>452</v>
      </c>
      <c r="G237" s="399" t="s">
        <v>464</v>
      </c>
      <c r="H237" s="541">
        <v>10</v>
      </c>
      <c r="I237" s="543">
        <v>0.7</v>
      </c>
      <c r="J237" s="676">
        <v>0.2</v>
      </c>
      <c r="K237" s="676">
        <v>0.27</v>
      </c>
      <c r="L237" s="676">
        <v>0.27</v>
      </c>
      <c r="M237" s="676">
        <v>0.27</v>
      </c>
      <c r="N237" s="676">
        <v>0.27</v>
      </c>
      <c r="O237" s="676">
        <v>0.27</v>
      </c>
      <c r="P237" s="676">
        <v>0.27</v>
      </c>
      <c r="Q237" s="676">
        <v>0.27</v>
      </c>
      <c r="R237" s="676">
        <v>0.27</v>
      </c>
      <c r="S237" s="676">
        <v>0.27</v>
      </c>
      <c r="T237" s="676">
        <v>0.27</v>
      </c>
      <c r="U237" s="676">
        <v>0.27</v>
      </c>
      <c r="V237" s="676">
        <v>0.27</v>
      </c>
      <c r="W237" s="676">
        <v>0.27</v>
      </c>
      <c r="X237" s="676">
        <v>0.27</v>
      </c>
      <c r="Y237" s="676">
        <v>0.27</v>
      </c>
      <c r="Z237" s="676">
        <v>0.27</v>
      </c>
      <c r="AA237" s="676">
        <v>0.27</v>
      </c>
      <c r="AB237" s="676">
        <v>0.27</v>
      </c>
      <c r="AC237" s="676">
        <v>0.27</v>
      </c>
      <c r="AD237" s="677">
        <v>0.27</v>
      </c>
      <c r="AE237" s="677">
        <v>0.27</v>
      </c>
    </row>
    <row r="238" spans="1:31" ht="15" customHeight="1">
      <c r="A238" s="399" t="s">
        <v>647</v>
      </c>
      <c r="B238" s="541" t="s">
        <v>434</v>
      </c>
      <c r="C238" s="399" t="s">
        <v>230</v>
      </c>
      <c r="D238" s="399" t="s">
        <v>431</v>
      </c>
      <c r="E238" s="399" t="s">
        <v>439</v>
      </c>
      <c r="F238" s="399" t="s">
        <v>454</v>
      </c>
      <c r="G238" s="399" t="s">
        <v>464</v>
      </c>
      <c r="H238" s="541">
        <v>10</v>
      </c>
      <c r="I238" s="543">
        <v>0.7</v>
      </c>
      <c r="J238" s="676">
        <v>0.2</v>
      </c>
      <c r="K238" s="676">
        <v>0.27</v>
      </c>
      <c r="L238" s="676">
        <v>0.27</v>
      </c>
      <c r="M238" s="676">
        <v>0.27</v>
      </c>
      <c r="N238" s="676">
        <v>0.27</v>
      </c>
      <c r="O238" s="676">
        <v>0.27</v>
      </c>
      <c r="P238" s="676">
        <v>0.27</v>
      </c>
      <c r="Q238" s="676">
        <v>0.27</v>
      </c>
      <c r="R238" s="676">
        <v>0.27</v>
      </c>
      <c r="S238" s="676">
        <v>0.27</v>
      </c>
      <c r="T238" s="676">
        <v>0.27</v>
      </c>
      <c r="U238" s="676">
        <v>0.27</v>
      </c>
      <c r="V238" s="676">
        <v>0.27</v>
      </c>
      <c r="W238" s="676">
        <v>0.27</v>
      </c>
      <c r="X238" s="676">
        <v>0.27</v>
      </c>
      <c r="Y238" s="676">
        <v>0.27</v>
      </c>
      <c r="Z238" s="676">
        <v>0.27</v>
      </c>
      <c r="AA238" s="676">
        <v>0.27</v>
      </c>
      <c r="AB238" s="676">
        <v>0.27</v>
      </c>
      <c r="AC238" s="676">
        <v>0.27</v>
      </c>
      <c r="AD238" s="677">
        <v>0.27</v>
      </c>
      <c r="AE238" s="677">
        <v>0.27</v>
      </c>
    </row>
    <row r="239" spans="1:31" ht="15" customHeight="1">
      <c r="A239" s="399" t="s">
        <v>648</v>
      </c>
      <c r="B239" s="541" t="s">
        <v>434</v>
      </c>
      <c r="C239" s="399" t="s">
        <v>230</v>
      </c>
      <c r="D239" s="399" t="s">
        <v>431</v>
      </c>
      <c r="E239" s="399" t="s">
        <v>439</v>
      </c>
      <c r="F239" s="399" t="s">
        <v>456</v>
      </c>
      <c r="G239" s="399" t="s">
        <v>464</v>
      </c>
      <c r="H239" s="541">
        <v>10</v>
      </c>
      <c r="I239" s="543">
        <v>0.7</v>
      </c>
      <c r="J239" s="676">
        <v>0.2</v>
      </c>
      <c r="K239" s="676">
        <v>0.27</v>
      </c>
      <c r="L239" s="676">
        <v>0.27</v>
      </c>
      <c r="M239" s="676">
        <v>0.27</v>
      </c>
      <c r="N239" s="676">
        <v>0.27</v>
      </c>
      <c r="O239" s="676">
        <v>0.27</v>
      </c>
      <c r="P239" s="676">
        <v>0.27</v>
      </c>
      <c r="Q239" s="676">
        <v>0.27</v>
      </c>
      <c r="R239" s="676">
        <v>0.27</v>
      </c>
      <c r="S239" s="676">
        <v>0.27</v>
      </c>
      <c r="T239" s="676">
        <v>0.27</v>
      </c>
      <c r="U239" s="676">
        <v>0.27</v>
      </c>
      <c r="V239" s="676">
        <v>0.27</v>
      </c>
      <c r="W239" s="676">
        <v>0.27</v>
      </c>
      <c r="X239" s="676">
        <v>0.27</v>
      </c>
      <c r="Y239" s="676">
        <v>0.27</v>
      </c>
      <c r="Z239" s="676">
        <v>0.27</v>
      </c>
      <c r="AA239" s="676">
        <v>0.27</v>
      </c>
      <c r="AB239" s="676">
        <v>0.27</v>
      </c>
      <c r="AC239" s="676">
        <v>0.27</v>
      </c>
      <c r="AD239" s="677">
        <v>0.27</v>
      </c>
      <c r="AE239" s="677">
        <v>0.27</v>
      </c>
    </row>
    <row r="240" spans="1:31" ht="15" customHeight="1">
      <c r="A240" s="399" t="s">
        <v>1092</v>
      </c>
      <c r="B240" s="541" t="s">
        <v>997</v>
      </c>
      <c r="C240" s="399" t="s">
        <v>230</v>
      </c>
      <c r="D240" s="399" t="s">
        <v>431</v>
      </c>
      <c r="E240" s="399" t="s">
        <v>458</v>
      </c>
      <c r="F240" s="399" t="s">
        <v>459</v>
      </c>
      <c r="G240" s="399" t="s">
        <v>464</v>
      </c>
      <c r="H240" s="541">
        <v>10</v>
      </c>
      <c r="I240" s="543">
        <v>0.7</v>
      </c>
      <c r="J240" s="676">
        <v>0.13</v>
      </c>
      <c r="K240" s="676">
        <v>0.2</v>
      </c>
      <c r="L240" s="676">
        <v>0.2</v>
      </c>
      <c r="M240" s="676">
        <v>0.2</v>
      </c>
      <c r="N240" s="676">
        <v>0.2</v>
      </c>
      <c r="O240" s="676">
        <v>0.2</v>
      </c>
      <c r="P240" s="676">
        <v>0.2</v>
      </c>
      <c r="Q240" s="676">
        <v>0.2</v>
      </c>
      <c r="R240" s="676">
        <v>0.2</v>
      </c>
      <c r="S240" s="676">
        <v>0.2</v>
      </c>
      <c r="T240" s="676">
        <v>0.2</v>
      </c>
      <c r="U240" s="676">
        <v>0.2</v>
      </c>
      <c r="V240" s="676">
        <v>0.2</v>
      </c>
      <c r="W240" s="676">
        <v>0.2</v>
      </c>
      <c r="X240" s="676">
        <v>0.2</v>
      </c>
      <c r="Y240" s="676">
        <v>0.2</v>
      </c>
      <c r="Z240" s="676">
        <v>0.2</v>
      </c>
      <c r="AA240" s="676">
        <v>0.2</v>
      </c>
      <c r="AB240" s="676">
        <v>0.2</v>
      </c>
      <c r="AC240" s="676">
        <v>0.2</v>
      </c>
      <c r="AD240" s="677">
        <v>0.2</v>
      </c>
      <c r="AE240" s="677">
        <v>0.2</v>
      </c>
    </row>
    <row r="241" spans="1:31" ht="15" customHeight="1">
      <c r="A241" s="399" t="s">
        <v>649</v>
      </c>
      <c r="B241" s="541" t="s">
        <v>434</v>
      </c>
      <c r="C241" s="399" t="s">
        <v>230</v>
      </c>
      <c r="D241" s="399" t="s">
        <v>431</v>
      </c>
      <c r="E241" s="399" t="s">
        <v>458</v>
      </c>
      <c r="F241" s="399" t="s">
        <v>459</v>
      </c>
      <c r="G241" t="s">
        <v>464</v>
      </c>
      <c r="H241" s="541">
        <v>10</v>
      </c>
      <c r="I241" s="543">
        <v>0.7</v>
      </c>
      <c r="J241" s="676">
        <v>0.2</v>
      </c>
      <c r="K241" s="676">
        <v>0.27</v>
      </c>
      <c r="L241" s="676">
        <v>0.27</v>
      </c>
      <c r="M241" s="676">
        <v>0.27</v>
      </c>
      <c r="N241" s="676">
        <v>0.27</v>
      </c>
      <c r="O241" s="676">
        <v>0.27</v>
      </c>
      <c r="P241" s="676">
        <v>0.27</v>
      </c>
      <c r="Q241" s="676">
        <v>0.27</v>
      </c>
      <c r="R241" s="676">
        <v>0.27</v>
      </c>
      <c r="S241" s="676">
        <v>0.27</v>
      </c>
      <c r="T241" s="676">
        <v>0.27</v>
      </c>
      <c r="U241" s="676">
        <v>0.27</v>
      </c>
      <c r="V241" s="676">
        <v>0.27</v>
      </c>
      <c r="W241" s="676">
        <v>0.27</v>
      </c>
      <c r="X241" s="676">
        <v>0.27</v>
      </c>
      <c r="Y241" s="676">
        <v>0.27</v>
      </c>
      <c r="Z241" s="676">
        <v>0.27</v>
      </c>
      <c r="AA241" s="676">
        <v>0.27</v>
      </c>
      <c r="AB241" s="676">
        <v>0.27</v>
      </c>
      <c r="AC241" s="676">
        <v>0.27</v>
      </c>
      <c r="AD241" s="677">
        <v>0.27</v>
      </c>
      <c r="AE241" s="677">
        <v>0.27</v>
      </c>
    </row>
    <row r="242" spans="1:31" ht="15" customHeight="1">
      <c r="A242" s="399" t="s">
        <v>1093</v>
      </c>
      <c r="B242" s="541" t="s">
        <v>997</v>
      </c>
      <c r="C242" s="399" t="s">
        <v>230</v>
      </c>
      <c r="D242" s="399" t="s">
        <v>651</v>
      </c>
      <c r="E242" s="399" t="s">
        <v>652</v>
      </c>
      <c r="F242" s="399" t="s">
        <v>653</v>
      </c>
      <c r="G242" s="399" t="s">
        <v>654</v>
      </c>
      <c r="H242" s="541">
        <v>5</v>
      </c>
      <c r="I242" s="543">
        <v>0.7</v>
      </c>
      <c r="J242" s="676">
        <v>0.13</v>
      </c>
      <c r="K242" s="676">
        <v>0.2</v>
      </c>
      <c r="L242" s="676">
        <v>0.2</v>
      </c>
      <c r="M242" s="676">
        <v>0.2</v>
      </c>
      <c r="N242" s="676">
        <v>0.2</v>
      </c>
      <c r="O242" s="676">
        <v>0.2</v>
      </c>
      <c r="P242" s="676">
        <v>0.2</v>
      </c>
      <c r="Q242" s="676">
        <v>0.2</v>
      </c>
      <c r="R242" s="676">
        <v>0.2</v>
      </c>
      <c r="S242" s="676">
        <v>0.2</v>
      </c>
      <c r="T242" s="676">
        <v>0.2</v>
      </c>
      <c r="U242" s="676">
        <v>0.2</v>
      </c>
      <c r="V242" s="676">
        <v>0.2</v>
      </c>
      <c r="W242" s="676">
        <v>0.2</v>
      </c>
      <c r="X242" s="676">
        <v>0.2</v>
      </c>
      <c r="Y242" s="676">
        <v>0.2</v>
      </c>
      <c r="Z242" s="676">
        <v>0.2</v>
      </c>
      <c r="AA242" s="676">
        <v>0.2</v>
      </c>
      <c r="AB242" s="676">
        <v>0.2</v>
      </c>
      <c r="AC242" s="676">
        <v>0.2</v>
      </c>
      <c r="AD242" s="677">
        <v>0.2</v>
      </c>
      <c r="AE242" s="677">
        <v>0.2</v>
      </c>
    </row>
    <row r="243" spans="1:31" ht="15" customHeight="1">
      <c r="A243" s="399" t="s">
        <v>1094</v>
      </c>
      <c r="B243" s="541" t="s">
        <v>997</v>
      </c>
      <c r="C243" s="399" t="s">
        <v>230</v>
      </c>
      <c r="D243" s="399" t="s">
        <v>651</v>
      </c>
      <c r="E243" s="399" t="s">
        <v>652</v>
      </c>
      <c r="F243" s="399" t="s">
        <v>656</v>
      </c>
      <c r="G243" s="399" t="s">
        <v>657</v>
      </c>
      <c r="H243" s="541">
        <v>5</v>
      </c>
      <c r="I243" s="543">
        <v>0.7</v>
      </c>
      <c r="J243" s="676">
        <v>0.13</v>
      </c>
      <c r="K243" s="676">
        <v>0.2</v>
      </c>
      <c r="L243" s="676">
        <v>0.2</v>
      </c>
      <c r="M243" s="676">
        <v>0.2</v>
      </c>
      <c r="N243" s="676">
        <v>0.2</v>
      </c>
      <c r="O243" s="676">
        <v>0.2</v>
      </c>
      <c r="P243" s="676">
        <v>0.2</v>
      </c>
      <c r="Q243" s="676">
        <v>0.2</v>
      </c>
      <c r="R243" s="676">
        <v>0.2</v>
      </c>
      <c r="S243" s="676">
        <v>0.2</v>
      </c>
      <c r="T243" s="676">
        <v>0.2</v>
      </c>
      <c r="U243" s="676">
        <v>0.2</v>
      </c>
      <c r="V243" s="676">
        <v>0.2</v>
      </c>
      <c r="W243" s="676">
        <v>0.2</v>
      </c>
      <c r="X243" s="676">
        <v>0.2</v>
      </c>
      <c r="Y243" s="676">
        <v>0.2</v>
      </c>
      <c r="Z243" s="676">
        <v>0.2</v>
      </c>
      <c r="AA243" s="676">
        <v>0.2</v>
      </c>
      <c r="AB243" s="676">
        <v>0.2</v>
      </c>
      <c r="AC243" s="676">
        <v>0.2</v>
      </c>
      <c r="AD243" s="677">
        <v>0.2</v>
      </c>
      <c r="AE243" s="677">
        <v>0.2</v>
      </c>
    </row>
    <row r="244" spans="1:31" ht="15" customHeight="1">
      <c r="A244" s="399" t="s">
        <v>1760</v>
      </c>
      <c r="B244" s="541" t="s">
        <v>997</v>
      </c>
      <c r="C244" s="399" t="s">
        <v>230</v>
      </c>
      <c r="D244" s="399" t="s">
        <v>651</v>
      </c>
      <c r="E244" s="399" t="s">
        <v>652</v>
      </c>
      <c r="F244" s="399" t="s">
        <v>1763</v>
      </c>
      <c r="G244" s="399" t="s">
        <v>657</v>
      </c>
      <c r="H244" s="541">
        <v>5</v>
      </c>
      <c r="I244" s="543">
        <v>0.7</v>
      </c>
      <c r="J244" s="676">
        <v>0.13</v>
      </c>
      <c r="K244" s="676">
        <v>0.2</v>
      </c>
      <c r="L244" s="676">
        <v>0.2</v>
      </c>
      <c r="M244" s="676">
        <v>0.2</v>
      </c>
      <c r="N244" s="676">
        <v>0.2</v>
      </c>
      <c r="O244" s="676">
        <v>0.2</v>
      </c>
      <c r="P244" s="676">
        <v>0.2</v>
      </c>
      <c r="Q244" s="676">
        <v>0.2</v>
      </c>
      <c r="R244" s="676">
        <v>0.2</v>
      </c>
      <c r="S244" s="676">
        <v>0.2</v>
      </c>
      <c r="T244" s="676">
        <v>0.2</v>
      </c>
      <c r="U244" s="676">
        <v>0.2</v>
      </c>
      <c r="V244" s="676">
        <v>0.2</v>
      </c>
      <c r="W244" s="676">
        <v>0.2</v>
      </c>
      <c r="X244" s="676">
        <v>0.2</v>
      </c>
      <c r="Y244" s="676">
        <v>0.2</v>
      </c>
      <c r="Z244" s="676">
        <v>0.2</v>
      </c>
      <c r="AA244" s="676">
        <v>0.2</v>
      </c>
      <c r="AB244" s="676">
        <v>0.2</v>
      </c>
      <c r="AC244" s="676">
        <v>0.2</v>
      </c>
      <c r="AD244" s="677">
        <v>0.2</v>
      </c>
      <c r="AE244" s="677">
        <v>0.2</v>
      </c>
    </row>
    <row r="245" spans="1:31" ht="15" customHeight="1">
      <c r="A245" s="399" t="s">
        <v>1762</v>
      </c>
      <c r="B245" s="541" t="s">
        <v>997</v>
      </c>
      <c r="C245" s="399" t="s">
        <v>230</v>
      </c>
      <c r="D245" s="399" t="s">
        <v>651</v>
      </c>
      <c r="E245" s="399" t="s">
        <v>652</v>
      </c>
      <c r="F245" s="399" t="s">
        <v>1764</v>
      </c>
      <c r="G245" s="399" t="s">
        <v>657</v>
      </c>
      <c r="H245" s="541">
        <v>12</v>
      </c>
      <c r="I245" s="543">
        <v>0.7</v>
      </c>
      <c r="J245" s="676">
        <v>0.13</v>
      </c>
      <c r="K245" s="676">
        <v>0.2</v>
      </c>
      <c r="L245" s="676">
        <v>0.2</v>
      </c>
      <c r="M245" s="676">
        <v>0.2</v>
      </c>
      <c r="N245" s="676">
        <v>0.2</v>
      </c>
      <c r="O245" s="676">
        <v>0.2</v>
      </c>
      <c r="P245" s="676">
        <v>0.2</v>
      </c>
      <c r="Q245" s="676">
        <v>0.2</v>
      </c>
      <c r="R245" s="676">
        <v>0.2</v>
      </c>
      <c r="S245" s="676">
        <v>0.2</v>
      </c>
      <c r="T245" s="676">
        <v>0.2</v>
      </c>
      <c r="U245" s="676">
        <v>0.2</v>
      </c>
      <c r="V245" s="676">
        <v>0.2</v>
      </c>
      <c r="W245" s="676">
        <v>0.2</v>
      </c>
      <c r="X245" s="676">
        <v>0.2</v>
      </c>
      <c r="Y245" s="676">
        <v>0.2</v>
      </c>
      <c r="Z245" s="676">
        <v>0.2</v>
      </c>
      <c r="AA245" s="676">
        <v>0.2</v>
      </c>
      <c r="AB245" s="676">
        <v>0.2</v>
      </c>
      <c r="AC245" s="676">
        <v>0.2</v>
      </c>
      <c r="AD245" s="677">
        <v>0.2</v>
      </c>
      <c r="AE245" s="677">
        <v>0.2</v>
      </c>
    </row>
    <row r="246" spans="1:31" ht="15" customHeight="1">
      <c r="A246" s="399" t="s">
        <v>650</v>
      </c>
      <c r="B246" s="541" t="s">
        <v>434</v>
      </c>
      <c r="C246" s="399" t="s">
        <v>230</v>
      </c>
      <c r="D246" s="399" t="s">
        <v>651</v>
      </c>
      <c r="E246" s="399" t="s">
        <v>652</v>
      </c>
      <c r="F246" s="399" t="s">
        <v>653</v>
      </c>
      <c r="G246" s="399" t="s">
        <v>654</v>
      </c>
      <c r="H246" s="541">
        <v>5</v>
      </c>
      <c r="I246" s="543">
        <v>0.7</v>
      </c>
      <c r="J246" s="676">
        <v>0.2</v>
      </c>
      <c r="K246" s="676">
        <v>0.27</v>
      </c>
      <c r="L246" s="676">
        <v>0.27</v>
      </c>
      <c r="M246" s="676">
        <v>0.27</v>
      </c>
      <c r="N246" s="676">
        <v>0.27</v>
      </c>
      <c r="O246" s="676">
        <v>0.27</v>
      </c>
      <c r="P246" s="676">
        <v>0.27</v>
      </c>
      <c r="Q246" s="676">
        <v>0.27</v>
      </c>
      <c r="R246" s="676">
        <v>0.27</v>
      </c>
      <c r="S246" s="676">
        <v>0.27</v>
      </c>
      <c r="T246" s="676">
        <v>0.27</v>
      </c>
      <c r="U246" s="676">
        <v>0.27</v>
      </c>
      <c r="V246" s="676">
        <v>0.27</v>
      </c>
      <c r="W246" s="676">
        <v>0.27</v>
      </c>
      <c r="X246" s="676">
        <v>0.27</v>
      </c>
      <c r="Y246" s="676">
        <v>0.27</v>
      </c>
      <c r="Z246" s="676">
        <v>0.27</v>
      </c>
      <c r="AA246" s="676">
        <v>0.27</v>
      </c>
      <c r="AB246" s="676">
        <v>0.27</v>
      </c>
      <c r="AC246" s="676">
        <v>0.27</v>
      </c>
      <c r="AD246" s="677">
        <v>0.27</v>
      </c>
      <c r="AE246" s="677">
        <v>0.27</v>
      </c>
    </row>
    <row r="247" spans="1:31" ht="15" customHeight="1">
      <c r="A247" s="545" t="s">
        <v>655</v>
      </c>
      <c r="B247" s="541" t="s">
        <v>434</v>
      </c>
      <c r="C247" s="399" t="s">
        <v>230</v>
      </c>
      <c r="D247" s="399" t="s">
        <v>651</v>
      </c>
      <c r="E247" s="399" t="s">
        <v>652</v>
      </c>
      <c r="F247" s="399" t="s">
        <v>656</v>
      </c>
      <c r="G247" s="399" t="s">
        <v>657</v>
      </c>
      <c r="H247" s="541">
        <v>5</v>
      </c>
      <c r="I247" s="543">
        <v>0.7</v>
      </c>
      <c r="J247" s="676">
        <v>0.2</v>
      </c>
      <c r="K247" s="676">
        <v>0.27</v>
      </c>
      <c r="L247" s="676">
        <v>0.27</v>
      </c>
      <c r="M247" s="676">
        <v>0.27</v>
      </c>
      <c r="N247" s="676">
        <v>0.27</v>
      </c>
      <c r="O247" s="676">
        <v>0.27</v>
      </c>
      <c r="P247" s="676">
        <v>0.27</v>
      </c>
      <c r="Q247" s="676">
        <v>0.27</v>
      </c>
      <c r="R247" s="676">
        <v>0.27</v>
      </c>
      <c r="S247" s="676">
        <v>0.27</v>
      </c>
      <c r="T247" s="676">
        <v>0.27</v>
      </c>
      <c r="U247" s="676">
        <v>0.27</v>
      </c>
      <c r="V247" s="676">
        <v>0.27</v>
      </c>
      <c r="W247" s="676">
        <v>0.27</v>
      </c>
      <c r="X247" s="676">
        <v>0.27</v>
      </c>
      <c r="Y247" s="676">
        <v>0.27</v>
      </c>
      <c r="Z247" s="676">
        <v>0.27</v>
      </c>
      <c r="AA247" s="676">
        <v>0.27</v>
      </c>
      <c r="AB247" s="676">
        <v>0.27</v>
      </c>
      <c r="AC247" s="676">
        <v>0.27</v>
      </c>
      <c r="AD247" s="677">
        <v>0.27</v>
      </c>
      <c r="AE247" s="677">
        <v>0.27</v>
      </c>
    </row>
    <row r="248" spans="1:31" ht="15" customHeight="1">
      <c r="A248" s="545" t="s">
        <v>1759</v>
      </c>
      <c r="B248" s="541" t="s">
        <v>434</v>
      </c>
      <c r="C248" s="399" t="s">
        <v>230</v>
      </c>
      <c r="D248" s="399" t="s">
        <v>651</v>
      </c>
      <c r="E248" s="399" t="s">
        <v>652</v>
      </c>
      <c r="F248" s="399" t="s">
        <v>1763</v>
      </c>
      <c r="G248" s="399" t="s">
        <v>657</v>
      </c>
      <c r="H248" s="541">
        <v>5</v>
      </c>
      <c r="I248" s="543">
        <v>0.7</v>
      </c>
      <c r="J248" s="676">
        <v>0.2</v>
      </c>
      <c r="K248" s="676">
        <v>0.27</v>
      </c>
      <c r="L248" s="676">
        <v>0.27</v>
      </c>
      <c r="M248" s="676">
        <v>0.27</v>
      </c>
      <c r="N248" s="676">
        <v>0.27</v>
      </c>
      <c r="O248" s="676">
        <v>0.27</v>
      </c>
      <c r="P248" s="676">
        <v>0.27</v>
      </c>
      <c r="Q248" s="676">
        <v>0.27</v>
      </c>
      <c r="R248" s="676">
        <v>0.27</v>
      </c>
      <c r="S248" s="676">
        <v>0.27</v>
      </c>
      <c r="T248" s="676">
        <v>0.27</v>
      </c>
      <c r="U248" s="676">
        <v>0.27</v>
      </c>
      <c r="V248" s="676">
        <v>0.27</v>
      </c>
      <c r="W248" s="676">
        <v>0.27</v>
      </c>
      <c r="X248" s="676">
        <v>0.27</v>
      </c>
      <c r="Y248" s="676">
        <v>0.27</v>
      </c>
      <c r="Z248" s="676">
        <v>0.27</v>
      </c>
      <c r="AA248" s="676">
        <v>0.27</v>
      </c>
      <c r="AB248" s="676">
        <v>0.27</v>
      </c>
      <c r="AC248" s="676">
        <v>0.27</v>
      </c>
      <c r="AD248" s="677">
        <v>0.27</v>
      </c>
      <c r="AE248" s="677">
        <v>0.27</v>
      </c>
    </row>
    <row r="249" spans="1:31" ht="15" customHeight="1">
      <c r="A249" s="545" t="s">
        <v>1761</v>
      </c>
      <c r="B249" s="541" t="s">
        <v>434</v>
      </c>
      <c r="C249" s="399" t="s">
        <v>230</v>
      </c>
      <c r="D249" s="399" t="s">
        <v>651</v>
      </c>
      <c r="E249" s="399" t="s">
        <v>652</v>
      </c>
      <c r="F249" s="399" t="s">
        <v>1764</v>
      </c>
      <c r="G249" s="399" t="s">
        <v>657</v>
      </c>
      <c r="H249" s="541">
        <v>12</v>
      </c>
      <c r="I249" s="543">
        <v>0.7</v>
      </c>
      <c r="J249" s="676">
        <v>0.2</v>
      </c>
      <c r="K249" s="676">
        <v>0.27</v>
      </c>
      <c r="L249" s="676">
        <v>0.27</v>
      </c>
      <c r="M249" s="676">
        <v>0.27</v>
      </c>
      <c r="N249" s="676">
        <v>0.27</v>
      </c>
      <c r="O249" s="676">
        <v>0.27</v>
      </c>
      <c r="P249" s="676">
        <v>0.27</v>
      </c>
      <c r="Q249" s="676">
        <v>0.27</v>
      </c>
      <c r="R249" s="676">
        <v>0.27</v>
      </c>
      <c r="S249" s="676">
        <v>0.27</v>
      </c>
      <c r="T249" s="676">
        <v>0.27</v>
      </c>
      <c r="U249" s="676">
        <v>0.27</v>
      </c>
      <c r="V249" s="676">
        <v>0.27</v>
      </c>
      <c r="W249" s="676">
        <v>0.27</v>
      </c>
      <c r="X249" s="676">
        <v>0.27</v>
      </c>
      <c r="Y249" s="676">
        <v>0.27</v>
      </c>
      <c r="Z249" s="676">
        <v>0.27</v>
      </c>
      <c r="AA249" s="676">
        <v>0.27</v>
      </c>
      <c r="AB249" s="676">
        <v>0.27</v>
      </c>
      <c r="AC249" s="676">
        <v>0.27</v>
      </c>
      <c r="AD249" s="677">
        <v>0.27</v>
      </c>
      <c r="AE249" s="677">
        <v>0.27</v>
      </c>
    </row>
    <row r="250" spans="1:31" ht="15" customHeight="1">
      <c r="A250" s="545" t="s">
        <v>2054</v>
      </c>
      <c r="B250" s="541" t="s">
        <v>997</v>
      </c>
      <c r="C250" s="399" t="s">
        <v>230</v>
      </c>
      <c r="D250" s="399" t="s">
        <v>875</v>
      </c>
      <c r="E250" s="399" t="s">
        <v>876</v>
      </c>
      <c r="F250" s="399" t="s">
        <v>877</v>
      </c>
      <c r="G250" s="399" t="s">
        <v>601</v>
      </c>
      <c r="H250" s="541">
        <v>30</v>
      </c>
      <c r="I250" s="543">
        <v>0.7</v>
      </c>
      <c r="J250" s="676" t="s">
        <v>240</v>
      </c>
      <c r="K250" s="676" t="s">
        <v>240</v>
      </c>
      <c r="L250" s="676" t="s">
        <v>240</v>
      </c>
      <c r="M250" s="676" t="s">
        <v>240</v>
      </c>
      <c r="N250" s="676" t="s">
        <v>240</v>
      </c>
      <c r="O250" s="676" t="s">
        <v>240</v>
      </c>
      <c r="P250" s="676" t="s">
        <v>240</v>
      </c>
      <c r="Q250" s="676" t="s">
        <v>240</v>
      </c>
      <c r="R250" s="676" t="s">
        <v>240</v>
      </c>
      <c r="S250" s="676" t="s">
        <v>240</v>
      </c>
      <c r="T250" s="676" t="s">
        <v>240</v>
      </c>
      <c r="U250" s="676" t="s">
        <v>240</v>
      </c>
      <c r="V250" s="676" t="s">
        <v>240</v>
      </c>
      <c r="W250" s="676" t="s">
        <v>240</v>
      </c>
      <c r="X250" s="676" t="s">
        <v>240</v>
      </c>
      <c r="Y250" s="676" t="s">
        <v>240</v>
      </c>
      <c r="Z250" s="676" t="s">
        <v>240</v>
      </c>
      <c r="AA250" s="676" t="s">
        <v>240</v>
      </c>
      <c r="AB250" s="676" t="s">
        <v>240</v>
      </c>
      <c r="AC250" s="676">
        <v>0.35</v>
      </c>
      <c r="AD250" s="677">
        <v>0.35</v>
      </c>
      <c r="AE250" s="677">
        <v>0.35</v>
      </c>
    </row>
    <row r="251" spans="1:31" ht="15" customHeight="1">
      <c r="A251" s="545" t="s">
        <v>2055</v>
      </c>
      <c r="B251" s="541" t="s">
        <v>434</v>
      </c>
      <c r="C251" s="399" t="s">
        <v>230</v>
      </c>
      <c r="D251" s="399" t="s">
        <v>875</v>
      </c>
      <c r="E251" s="399" t="s">
        <v>876</v>
      </c>
      <c r="F251" s="399" t="s">
        <v>877</v>
      </c>
      <c r="G251" s="399" t="s">
        <v>52</v>
      </c>
      <c r="H251" s="541">
        <v>30</v>
      </c>
      <c r="I251" s="543">
        <v>0.7</v>
      </c>
      <c r="J251" s="676" t="s">
        <v>240</v>
      </c>
      <c r="K251" s="676" t="s">
        <v>240</v>
      </c>
      <c r="L251" s="676" t="s">
        <v>240</v>
      </c>
      <c r="M251" s="676" t="s">
        <v>240</v>
      </c>
      <c r="N251" s="676" t="s">
        <v>240</v>
      </c>
      <c r="O251" s="676" t="s">
        <v>240</v>
      </c>
      <c r="P251" s="676" t="s">
        <v>240</v>
      </c>
      <c r="Q251" s="676" t="s">
        <v>240</v>
      </c>
      <c r="R251" s="676" t="s">
        <v>240</v>
      </c>
      <c r="S251" s="676" t="s">
        <v>240</v>
      </c>
      <c r="T251" s="676" t="s">
        <v>240</v>
      </c>
      <c r="U251" s="676" t="s">
        <v>240</v>
      </c>
      <c r="V251" s="676" t="s">
        <v>240</v>
      </c>
      <c r="W251" s="676" t="s">
        <v>240</v>
      </c>
      <c r="X251" s="676" t="s">
        <v>240</v>
      </c>
      <c r="Y251" s="676" t="s">
        <v>240</v>
      </c>
      <c r="Z251" s="676" t="s">
        <v>240</v>
      </c>
      <c r="AA251" s="676" t="s">
        <v>240</v>
      </c>
      <c r="AB251" s="676" t="s">
        <v>240</v>
      </c>
      <c r="AC251" s="676">
        <v>0.35</v>
      </c>
      <c r="AD251" s="677">
        <v>0.35</v>
      </c>
      <c r="AE251" s="677">
        <v>0.35</v>
      </c>
    </row>
    <row r="252" spans="1:31" ht="15" customHeight="1">
      <c r="A252" s="545" t="s">
        <v>2056</v>
      </c>
      <c r="B252" s="541" t="s">
        <v>997</v>
      </c>
      <c r="C252" s="399" t="s">
        <v>230</v>
      </c>
      <c r="D252" s="399" t="s">
        <v>875</v>
      </c>
      <c r="E252" s="399" t="s">
        <v>879</v>
      </c>
      <c r="F252" s="399" t="s">
        <v>880</v>
      </c>
      <c r="G252" s="399" t="s">
        <v>601</v>
      </c>
      <c r="H252" s="541">
        <v>35</v>
      </c>
      <c r="I252" s="543">
        <v>0.7</v>
      </c>
      <c r="J252" s="676" t="s">
        <v>240</v>
      </c>
      <c r="K252" s="676" t="s">
        <v>240</v>
      </c>
      <c r="L252" s="676" t="s">
        <v>240</v>
      </c>
      <c r="M252" s="676" t="s">
        <v>240</v>
      </c>
      <c r="N252" s="676" t="s">
        <v>240</v>
      </c>
      <c r="O252" s="676" t="s">
        <v>240</v>
      </c>
      <c r="P252" s="676" t="s">
        <v>240</v>
      </c>
      <c r="Q252" s="676" t="s">
        <v>240</v>
      </c>
      <c r="R252" s="676" t="s">
        <v>240</v>
      </c>
      <c r="S252" s="676" t="s">
        <v>240</v>
      </c>
      <c r="T252" s="676" t="s">
        <v>240</v>
      </c>
      <c r="U252" s="676" t="s">
        <v>240</v>
      </c>
      <c r="V252" s="676" t="s">
        <v>240</v>
      </c>
      <c r="W252" s="676" t="s">
        <v>240</v>
      </c>
      <c r="X252" s="676" t="s">
        <v>240</v>
      </c>
      <c r="Y252" s="676" t="s">
        <v>240</v>
      </c>
      <c r="Z252" s="676" t="s">
        <v>240</v>
      </c>
      <c r="AA252" s="676" t="s">
        <v>240</v>
      </c>
      <c r="AB252" s="676" t="s">
        <v>240</v>
      </c>
      <c r="AC252" s="676">
        <v>0.35</v>
      </c>
      <c r="AD252" s="677">
        <v>0.35</v>
      </c>
      <c r="AE252" s="677">
        <v>0.35</v>
      </c>
    </row>
    <row r="253" spans="1:31" ht="15" customHeight="1">
      <c r="A253" s="545" t="s">
        <v>2057</v>
      </c>
      <c r="B253" s="541" t="s">
        <v>434</v>
      </c>
      <c r="C253" s="399" t="s">
        <v>230</v>
      </c>
      <c r="D253" s="399" t="s">
        <v>875</v>
      </c>
      <c r="E253" s="399" t="s">
        <v>879</v>
      </c>
      <c r="F253" s="399" t="s">
        <v>880</v>
      </c>
      <c r="G253" s="399" t="s">
        <v>52</v>
      </c>
      <c r="H253" s="541">
        <v>35</v>
      </c>
      <c r="I253" s="543">
        <v>0.7</v>
      </c>
      <c r="J253" s="676" t="s">
        <v>240</v>
      </c>
      <c r="K253" s="676" t="s">
        <v>240</v>
      </c>
      <c r="L253" s="676" t="s">
        <v>240</v>
      </c>
      <c r="M253" s="676" t="s">
        <v>240</v>
      </c>
      <c r="N253" s="676" t="s">
        <v>240</v>
      </c>
      <c r="O253" s="676" t="s">
        <v>240</v>
      </c>
      <c r="P253" s="676" t="s">
        <v>240</v>
      </c>
      <c r="Q253" s="676" t="s">
        <v>240</v>
      </c>
      <c r="R253" s="676" t="s">
        <v>240</v>
      </c>
      <c r="S253" s="676" t="s">
        <v>240</v>
      </c>
      <c r="T253" s="676" t="s">
        <v>240</v>
      </c>
      <c r="U253" s="676" t="s">
        <v>240</v>
      </c>
      <c r="V253" s="676" t="s">
        <v>240</v>
      </c>
      <c r="W253" s="676" t="s">
        <v>240</v>
      </c>
      <c r="X253" s="676" t="s">
        <v>240</v>
      </c>
      <c r="Y253" s="676" t="s">
        <v>240</v>
      </c>
      <c r="Z253" s="676" t="s">
        <v>240</v>
      </c>
      <c r="AA253" s="676" t="s">
        <v>240</v>
      </c>
      <c r="AB253" s="676" t="s">
        <v>240</v>
      </c>
      <c r="AC253" s="676">
        <v>0.35</v>
      </c>
      <c r="AD253" s="677">
        <v>0.35</v>
      </c>
      <c r="AE253" s="677">
        <v>0.35</v>
      </c>
    </row>
    <row r="254" spans="1:31" ht="15" customHeight="1">
      <c r="A254" s="545" t="s">
        <v>2058</v>
      </c>
      <c r="B254" s="541" t="s">
        <v>997</v>
      </c>
      <c r="C254" s="399" t="s">
        <v>230</v>
      </c>
      <c r="D254" s="399" t="s">
        <v>875</v>
      </c>
      <c r="E254" s="399" t="s">
        <v>882</v>
      </c>
      <c r="F254" s="399" t="s">
        <v>883</v>
      </c>
      <c r="G254" s="399" t="s">
        <v>601</v>
      </c>
      <c r="H254" s="541">
        <v>5</v>
      </c>
      <c r="I254" s="543">
        <v>0.7</v>
      </c>
      <c r="J254" s="676" t="s">
        <v>240</v>
      </c>
      <c r="K254" s="676" t="s">
        <v>240</v>
      </c>
      <c r="L254" s="676" t="s">
        <v>240</v>
      </c>
      <c r="M254" s="676" t="s">
        <v>240</v>
      </c>
      <c r="N254" s="676" t="s">
        <v>240</v>
      </c>
      <c r="O254" s="676" t="s">
        <v>240</v>
      </c>
      <c r="P254" s="676" t="s">
        <v>240</v>
      </c>
      <c r="Q254" s="676" t="s">
        <v>240</v>
      </c>
      <c r="R254" s="676" t="s">
        <v>240</v>
      </c>
      <c r="S254" s="676" t="s">
        <v>240</v>
      </c>
      <c r="T254" s="676" t="s">
        <v>240</v>
      </c>
      <c r="U254" s="676" t="s">
        <v>240</v>
      </c>
      <c r="V254" s="676" t="s">
        <v>240</v>
      </c>
      <c r="W254" s="676" t="s">
        <v>240</v>
      </c>
      <c r="X254" s="676" t="s">
        <v>240</v>
      </c>
      <c r="Y254" s="676" t="s">
        <v>240</v>
      </c>
      <c r="Z254" s="676" t="s">
        <v>240</v>
      </c>
      <c r="AA254" s="676" t="s">
        <v>240</v>
      </c>
      <c r="AB254" s="676" t="s">
        <v>240</v>
      </c>
      <c r="AC254" s="676">
        <v>0.2</v>
      </c>
      <c r="AD254" s="677">
        <v>0.2</v>
      </c>
      <c r="AE254" s="677">
        <v>0.2</v>
      </c>
    </row>
    <row r="255" spans="1:31" ht="15" customHeight="1">
      <c r="A255" s="399" t="s">
        <v>2059</v>
      </c>
      <c r="B255" s="541" t="s">
        <v>434</v>
      </c>
      <c r="C255" s="399" t="s">
        <v>230</v>
      </c>
      <c r="D255" s="399" t="s">
        <v>875</v>
      </c>
      <c r="E255" s="399" t="s">
        <v>882</v>
      </c>
      <c r="F255" s="399" t="s">
        <v>883</v>
      </c>
      <c r="G255" s="399" t="s">
        <v>52</v>
      </c>
      <c r="H255" s="541">
        <v>5</v>
      </c>
      <c r="I255" s="543">
        <v>0.7</v>
      </c>
      <c r="J255" s="676" t="s">
        <v>240</v>
      </c>
      <c r="K255" s="676" t="s">
        <v>240</v>
      </c>
      <c r="L255" s="676" t="s">
        <v>240</v>
      </c>
      <c r="M255" s="676" t="s">
        <v>240</v>
      </c>
      <c r="N255" s="676" t="s">
        <v>240</v>
      </c>
      <c r="O255" s="676" t="s">
        <v>240</v>
      </c>
      <c r="P255" s="676" t="s">
        <v>240</v>
      </c>
      <c r="Q255" s="676" t="s">
        <v>240</v>
      </c>
      <c r="R255" s="676" t="s">
        <v>240</v>
      </c>
      <c r="S255" s="676" t="s">
        <v>240</v>
      </c>
      <c r="T255" s="676" t="s">
        <v>240</v>
      </c>
      <c r="U255" s="676" t="s">
        <v>240</v>
      </c>
      <c r="V255" s="676" t="s">
        <v>240</v>
      </c>
      <c r="W255" s="676" t="s">
        <v>240</v>
      </c>
      <c r="X255" s="676" t="s">
        <v>240</v>
      </c>
      <c r="Y255" s="676" t="s">
        <v>240</v>
      </c>
      <c r="Z255" s="676" t="s">
        <v>240</v>
      </c>
      <c r="AA255" s="676" t="s">
        <v>240</v>
      </c>
      <c r="AB255" s="676" t="s">
        <v>240</v>
      </c>
      <c r="AC255" s="676">
        <v>0.27</v>
      </c>
      <c r="AD255" s="677">
        <v>0.27</v>
      </c>
      <c r="AE255" s="677">
        <v>0.27</v>
      </c>
    </row>
    <row r="256" spans="1:31" ht="15" customHeight="1">
      <c r="A256" s="399" t="s">
        <v>2060</v>
      </c>
      <c r="B256" s="541" t="s">
        <v>997</v>
      </c>
      <c r="C256" s="399" t="s">
        <v>230</v>
      </c>
      <c r="D256" s="399" t="s">
        <v>875</v>
      </c>
      <c r="E256" s="399" t="s">
        <v>626</v>
      </c>
      <c r="F256" s="399" t="s">
        <v>627</v>
      </c>
      <c r="G256" s="399" t="s">
        <v>681</v>
      </c>
      <c r="H256" s="541">
        <v>1</v>
      </c>
      <c r="I256" s="543">
        <v>0.7</v>
      </c>
      <c r="J256" s="676" t="s">
        <v>240</v>
      </c>
      <c r="K256" s="676" t="s">
        <v>240</v>
      </c>
      <c r="L256" s="676" t="s">
        <v>240</v>
      </c>
      <c r="M256" s="676" t="s">
        <v>240</v>
      </c>
      <c r="N256" s="676" t="s">
        <v>240</v>
      </c>
      <c r="O256" s="676" t="s">
        <v>240</v>
      </c>
      <c r="P256" s="676" t="s">
        <v>240</v>
      </c>
      <c r="Q256" s="676" t="s">
        <v>240</v>
      </c>
      <c r="R256" s="676" t="s">
        <v>240</v>
      </c>
      <c r="S256" s="676" t="s">
        <v>240</v>
      </c>
      <c r="T256" s="676" t="s">
        <v>240</v>
      </c>
      <c r="U256" s="676" t="s">
        <v>240</v>
      </c>
      <c r="V256" s="676" t="s">
        <v>240</v>
      </c>
      <c r="W256" s="676" t="s">
        <v>240</v>
      </c>
      <c r="X256" s="676" t="s">
        <v>240</v>
      </c>
      <c r="Y256" s="676" t="s">
        <v>240</v>
      </c>
      <c r="Z256" s="676" t="s">
        <v>240</v>
      </c>
      <c r="AA256" s="676" t="s">
        <v>240</v>
      </c>
      <c r="AB256" s="676" t="s">
        <v>240</v>
      </c>
      <c r="AC256" s="676">
        <v>0.03</v>
      </c>
      <c r="AD256" s="677">
        <v>0.03</v>
      </c>
      <c r="AE256" s="677">
        <v>0.025</v>
      </c>
    </row>
    <row r="257" spans="1:31" ht="15" customHeight="1">
      <c r="A257" s="399" t="s">
        <v>2061</v>
      </c>
      <c r="B257" s="544" t="s">
        <v>997</v>
      </c>
      <c r="C257" s="399" t="s">
        <v>230</v>
      </c>
      <c r="D257" s="399" t="s">
        <v>875</v>
      </c>
      <c r="E257" s="399" t="s">
        <v>626</v>
      </c>
      <c r="F257" s="399" t="s">
        <v>886</v>
      </c>
      <c r="G257" s="399" t="s">
        <v>601</v>
      </c>
      <c r="H257" s="541">
        <v>30</v>
      </c>
      <c r="I257" s="543">
        <v>0.7</v>
      </c>
      <c r="J257" s="676" t="s">
        <v>240</v>
      </c>
      <c r="K257" s="676" t="s">
        <v>240</v>
      </c>
      <c r="L257" s="676" t="s">
        <v>240</v>
      </c>
      <c r="M257" s="676" t="s">
        <v>240</v>
      </c>
      <c r="N257" s="676" t="s">
        <v>240</v>
      </c>
      <c r="O257" s="676" t="s">
        <v>240</v>
      </c>
      <c r="P257" s="676" t="s">
        <v>240</v>
      </c>
      <c r="Q257" s="676" t="s">
        <v>240</v>
      </c>
      <c r="R257" s="676" t="s">
        <v>240</v>
      </c>
      <c r="S257" s="676" t="s">
        <v>240</v>
      </c>
      <c r="T257" s="676" t="s">
        <v>240</v>
      </c>
      <c r="U257" s="676" t="s">
        <v>240</v>
      </c>
      <c r="V257" s="676" t="s">
        <v>240</v>
      </c>
      <c r="W257" s="676" t="s">
        <v>240</v>
      </c>
      <c r="X257" s="676" t="s">
        <v>240</v>
      </c>
      <c r="Y257" s="676" t="s">
        <v>240</v>
      </c>
      <c r="Z257" s="676" t="s">
        <v>240</v>
      </c>
      <c r="AA257" s="676" t="s">
        <v>240</v>
      </c>
      <c r="AB257" s="676" t="s">
        <v>240</v>
      </c>
      <c r="AC257" s="676">
        <v>0.35</v>
      </c>
      <c r="AD257" s="677">
        <v>0.35</v>
      </c>
      <c r="AE257" s="677">
        <v>0.35</v>
      </c>
    </row>
    <row r="258" spans="1:31" ht="15" customHeight="1">
      <c r="A258" s="399" t="s">
        <v>2062</v>
      </c>
      <c r="B258" s="544" t="s">
        <v>434</v>
      </c>
      <c r="C258" s="399" t="s">
        <v>230</v>
      </c>
      <c r="D258" s="399" t="s">
        <v>875</v>
      </c>
      <c r="E258" s="399" t="s">
        <v>626</v>
      </c>
      <c r="F258" s="399" t="s">
        <v>627</v>
      </c>
      <c r="G258" s="399" t="s">
        <v>681</v>
      </c>
      <c r="H258" s="541">
        <v>1</v>
      </c>
      <c r="I258" s="543">
        <v>0.7</v>
      </c>
      <c r="J258" s="676" t="s">
        <v>240</v>
      </c>
      <c r="K258" s="676" t="s">
        <v>240</v>
      </c>
      <c r="L258" s="676" t="s">
        <v>240</v>
      </c>
      <c r="M258" s="676" t="s">
        <v>240</v>
      </c>
      <c r="N258" s="676" t="s">
        <v>240</v>
      </c>
      <c r="O258" s="676" t="s">
        <v>240</v>
      </c>
      <c r="P258" s="676" t="s">
        <v>240</v>
      </c>
      <c r="Q258" s="676" t="s">
        <v>240</v>
      </c>
      <c r="R258" s="676" t="s">
        <v>240</v>
      </c>
      <c r="S258" s="676" t="s">
        <v>240</v>
      </c>
      <c r="T258" s="676" t="s">
        <v>240</v>
      </c>
      <c r="U258" s="676" t="s">
        <v>240</v>
      </c>
      <c r="V258" s="676" t="s">
        <v>240</v>
      </c>
      <c r="W258" s="676" t="s">
        <v>240</v>
      </c>
      <c r="X258" s="676" t="s">
        <v>240</v>
      </c>
      <c r="Y258" s="676" t="s">
        <v>240</v>
      </c>
      <c r="Z258" s="676" t="s">
        <v>240</v>
      </c>
      <c r="AA258" s="676" t="s">
        <v>240</v>
      </c>
      <c r="AB258" s="676" t="s">
        <v>240</v>
      </c>
      <c r="AC258" s="676">
        <v>0.03</v>
      </c>
      <c r="AD258" s="677">
        <v>0.03</v>
      </c>
      <c r="AE258" s="677">
        <v>0.025</v>
      </c>
    </row>
    <row r="259" spans="1:31" ht="15" customHeight="1">
      <c r="A259" s="545" t="s">
        <v>2063</v>
      </c>
      <c r="B259" s="541" t="s">
        <v>434</v>
      </c>
      <c r="C259" s="399" t="s">
        <v>230</v>
      </c>
      <c r="D259" s="1" t="s">
        <v>875</v>
      </c>
      <c r="E259" s="399" t="s">
        <v>626</v>
      </c>
      <c r="F259" s="399" t="s">
        <v>886</v>
      </c>
      <c r="G259" s="399" t="s">
        <v>52</v>
      </c>
      <c r="H259" s="541">
        <v>30</v>
      </c>
      <c r="I259" s="543">
        <v>0.7</v>
      </c>
      <c r="J259" s="676" t="s">
        <v>240</v>
      </c>
      <c r="K259" s="676" t="s">
        <v>240</v>
      </c>
      <c r="L259" s="676" t="s">
        <v>240</v>
      </c>
      <c r="M259" s="676" t="s">
        <v>240</v>
      </c>
      <c r="N259" s="676" t="s">
        <v>240</v>
      </c>
      <c r="O259" s="676" t="s">
        <v>240</v>
      </c>
      <c r="P259" s="676" t="s">
        <v>240</v>
      </c>
      <c r="Q259" s="676" t="s">
        <v>240</v>
      </c>
      <c r="R259" s="676" t="s">
        <v>240</v>
      </c>
      <c r="S259" s="676" t="s">
        <v>240</v>
      </c>
      <c r="T259" s="676" t="s">
        <v>240</v>
      </c>
      <c r="U259" s="676" t="s">
        <v>240</v>
      </c>
      <c r="V259" s="676" t="s">
        <v>240</v>
      </c>
      <c r="W259" s="676" t="s">
        <v>240</v>
      </c>
      <c r="X259" s="676" t="s">
        <v>240</v>
      </c>
      <c r="Y259" s="676" t="s">
        <v>240</v>
      </c>
      <c r="Z259" s="676" t="s">
        <v>240</v>
      </c>
      <c r="AA259" s="676" t="s">
        <v>240</v>
      </c>
      <c r="AB259" s="676" t="s">
        <v>240</v>
      </c>
      <c r="AC259" s="676">
        <v>0.35</v>
      </c>
      <c r="AD259" s="677">
        <v>0.35</v>
      </c>
      <c r="AE259" s="677">
        <v>0.35</v>
      </c>
    </row>
    <row r="260" spans="1:31" ht="15" customHeight="1">
      <c r="A260" s="545" t="s">
        <v>2047</v>
      </c>
      <c r="B260" s="544" t="s">
        <v>434</v>
      </c>
      <c r="C260" s="399" t="s">
        <v>230</v>
      </c>
      <c r="D260" s="1" t="s">
        <v>875</v>
      </c>
      <c r="E260" s="399" t="s">
        <v>888</v>
      </c>
      <c r="F260" s="399" t="s">
        <v>889</v>
      </c>
      <c r="G260" s="399" t="s">
        <v>464</v>
      </c>
      <c r="H260" s="541">
        <v>10</v>
      </c>
      <c r="I260" s="543">
        <v>0.7</v>
      </c>
      <c r="J260" s="676" t="s">
        <v>240</v>
      </c>
      <c r="K260" s="676" t="s">
        <v>240</v>
      </c>
      <c r="L260" s="676" t="s">
        <v>240</v>
      </c>
      <c r="M260" s="676" t="s">
        <v>240</v>
      </c>
      <c r="N260" s="676" t="s">
        <v>240</v>
      </c>
      <c r="O260" s="676" t="s">
        <v>240</v>
      </c>
      <c r="P260" s="676" t="s">
        <v>240</v>
      </c>
      <c r="Q260" s="676" t="s">
        <v>240</v>
      </c>
      <c r="R260" s="676" t="s">
        <v>240</v>
      </c>
      <c r="S260" s="676" t="s">
        <v>240</v>
      </c>
      <c r="T260" s="676" t="s">
        <v>240</v>
      </c>
      <c r="U260" s="676" t="s">
        <v>240</v>
      </c>
      <c r="V260" s="676" t="s">
        <v>240</v>
      </c>
      <c r="W260" s="676" t="s">
        <v>240</v>
      </c>
      <c r="X260" s="676" t="s">
        <v>240</v>
      </c>
      <c r="Y260" s="676" t="s">
        <v>240</v>
      </c>
      <c r="Z260" s="676" t="s">
        <v>240</v>
      </c>
      <c r="AA260" s="676" t="s">
        <v>240</v>
      </c>
      <c r="AB260" s="676">
        <v>0.27</v>
      </c>
      <c r="AC260" s="676">
        <v>0.27</v>
      </c>
      <c r="AD260" s="677">
        <v>0.27</v>
      </c>
      <c r="AE260" s="677">
        <v>0.27</v>
      </c>
    </row>
    <row r="261" spans="1:31" ht="15" customHeight="1">
      <c r="A261" s="545" t="s">
        <v>2046</v>
      </c>
      <c r="B261" s="541" t="s">
        <v>997</v>
      </c>
      <c r="C261" s="399" t="s">
        <v>230</v>
      </c>
      <c r="D261" s="1" t="s">
        <v>875</v>
      </c>
      <c r="E261" s="399" t="s">
        <v>888</v>
      </c>
      <c r="F261" s="399" t="s">
        <v>889</v>
      </c>
      <c r="G261" s="399" t="s">
        <v>464</v>
      </c>
      <c r="H261" s="541">
        <v>10</v>
      </c>
      <c r="I261" s="543">
        <v>0.7</v>
      </c>
      <c r="J261" s="676" t="s">
        <v>240</v>
      </c>
      <c r="K261" s="676" t="s">
        <v>240</v>
      </c>
      <c r="L261" s="676" t="s">
        <v>240</v>
      </c>
      <c r="M261" s="676" t="s">
        <v>240</v>
      </c>
      <c r="N261" s="676" t="s">
        <v>240</v>
      </c>
      <c r="O261" s="676" t="s">
        <v>240</v>
      </c>
      <c r="P261" s="676" t="s">
        <v>240</v>
      </c>
      <c r="Q261" s="676" t="s">
        <v>240</v>
      </c>
      <c r="R261" s="676" t="s">
        <v>240</v>
      </c>
      <c r="S261" s="676" t="s">
        <v>240</v>
      </c>
      <c r="T261" s="676" t="s">
        <v>240</v>
      </c>
      <c r="U261" s="676" t="s">
        <v>240</v>
      </c>
      <c r="V261" s="676" t="s">
        <v>240</v>
      </c>
      <c r="W261" s="676" t="s">
        <v>240</v>
      </c>
      <c r="X261" s="676" t="s">
        <v>240</v>
      </c>
      <c r="Y261" s="676" t="s">
        <v>240</v>
      </c>
      <c r="Z261" s="676" t="s">
        <v>240</v>
      </c>
      <c r="AA261" s="676" t="s">
        <v>240</v>
      </c>
      <c r="AB261" s="676">
        <v>0.2</v>
      </c>
      <c r="AC261" s="676">
        <v>0.2</v>
      </c>
      <c r="AD261" s="677">
        <v>0.2</v>
      </c>
      <c r="AE261" s="677">
        <v>0.2</v>
      </c>
    </row>
    <row r="262" spans="1:31" ht="15" customHeight="1">
      <c r="A262" s="545" t="s">
        <v>1095</v>
      </c>
      <c r="B262" s="544" t="s">
        <v>997</v>
      </c>
      <c r="C262" s="399" t="s">
        <v>230</v>
      </c>
      <c r="D262" s="1" t="s">
        <v>659</v>
      </c>
      <c r="E262" s="399" t="s">
        <v>660</v>
      </c>
      <c r="F262" s="399" t="s">
        <v>661</v>
      </c>
      <c r="G262" s="399" t="s">
        <v>601</v>
      </c>
      <c r="H262" s="541">
        <v>10</v>
      </c>
      <c r="I262" s="543">
        <v>0.7</v>
      </c>
      <c r="J262" s="676">
        <v>0.13</v>
      </c>
      <c r="K262" s="676">
        <v>0.2</v>
      </c>
      <c r="L262" s="676">
        <v>0.2</v>
      </c>
      <c r="M262" s="676">
        <v>0.2</v>
      </c>
      <c r="N262" s="676">
        <v>0.2</v>
      </c>
      <c r="O262" s="676">
        <v>0.2</v>
      </c>
      <c r="P262" s="676">
        <v>0.2</v>
      </c>
      <c r="Q262" s="676">
        <v>0.2</v>
      </c>
      <c r="R262" s="676">
        <v>0.2</v>
      </c>
      <c r="S262" s="676">
        <v>0.2</v>
      </c>
      <c r="T262" s="676">
        <v>0.2</v>
      </c>
      <c r="U262" s="676">
        <v>0.2</v>
      </c>
      <c r="V262" s="676">
        <v>0.2</v>
      </c>
      <c r="W262" s="676">
        <v>0.2</v>
      </c>
      <c r="X262" s="676">
        <v>0.2</v>
      </c>
      <c r="Y262" s="676">
        <v>0.2</v>
      </c>
      <c r="Z262" s="676">
        <v>0.2</v>
      </c>
      <c r="AA262" s="676">
        <v>0.2</v>
      </c>
      <c r="AB262" s="676">
        <v>0.2</v>
      </c>
      <c r="AC262" s="676">
        <v>0.2</v>
      </c>
      <c r="AD262" s="677">
        <v>0.2</v>
      </c>
      <c r="AE262" s="677">
        <v>0.2</v>
      </c>
    </row>
    <row r="263" spans="1:31" ht="15" customHeight="1">
      <c r="A263" s="545" t="s">
        <v>658</v>
      </c>
      <c r="B263" s="541" t="s">
        <v>434</v>
      </c>
      <c r="C263" s="399" t="s">
        <v>230</v>
      </c>
      <c r="D263" s="1" t="s">
        <v>659</v>
      </c>
      <c r="E263" s="399" t="s">
        <v>660</v>
      </c>
      <c r="F263" s="399" t="s">
        <v>661</v>
      </c>
      <c r="G263" s="399" t="s">
        <v>52</v>
      </c>
      <c r="H263" s="541">
        <v>10</v>
      </c>
      <c r="I263" s="543">
        <v>0.7</v>
      </c>
      <c r="J263" s="676">
        <v>0.2</v>
      </c>
      <c r="K263" s="676">
        <v>0.27</v>
      </c>
      <c r="L263" s="676">
        <v>0.27</v>
      </c>
      <c r="M263" s="676">
        <v>0.27</v>
      </c>
      <c r="N263" s="676">
        <v>0.27</v>
      </c>
      <c r="O263" s="676">
        <v>0.27</v>
      </c>
      <c r="P263" s="676">
        <v>0.27</v>
      </c>
      <c r="Q263" s="676">
        <v>0.27</v>
      </c>
      <c r="R263" s="676">
        <v>0.27</v>
      </c>
      <c r="S263" s="676">
        <v>0.27</v>
      </c>
      <c r="T263" s="676">
        <v>0.27</v>
      </c>
      <c r="U263" s="676">
        <v>0.27</v>
      </c>
      <c r="V263" s="676">
        <v>0.27</v>
      </c>
      <c r="W263" s="676">
        <v>0.27</v>
      </c>
      <c r="X263" s="676">
        <v>0.27</v>
      </c>
      <c r="Y263" s="676">
        <v>0.27</v>
      </c>
      <c r="Z263" s="676">
        <v>0.27</v>
      </c>
      <c r="AA263" s="676">
        <v>0.27</v>
      </c>
      <c r="AB263" s="676">
        <v>0.27</v>
      </c>
      <c r="AC263" s="676">
        <v>0.27</v>
      </c>
      <c r="AD263" s="677">
        <v>0.27</v>
      </c>
      <c r="AE263" s="677">
        <v>0.27</v>
      </c>
    </row>
    <row r="264" spans="1:31" ht="15" customHeight="1">
      <c r="A264" s="545" t="s">
        <v>1096</v>
      </c>
      <c r="B264" s="544" t="s">
        <v>997</v>
      </c>
      <c r="C264" s="399" t="s">
        <v>230</v>
      </c>
      <c r="D264" s="1" t="s">
        <v>461</v>
      </c>
      <c r="E264" s="399" t="s">
        <v>663</v>
      </c>
      <c r="F264" s="399" t="s">
        <v>664</v>
      </c>
      <c r="G264" s="399" t="s">
        <v>601</v>
      </c>
      <c r="H264" s="541">
        <v>15</v>
      </c>
      <c r="I264" s="543">
        <v>0.7</v>
      </c>
      <c r="J264" s="676">
        <v>0.13</v>
      </c>
      <c r="K264" s="676">
        <v>0.2</v>
      </c>
      <c r="L264" s="676">
        <v>0.2</v>
      </c>
      <c r="M264" s="676">
        <v>0.2</v>
      </c>
      <c r="N264" s="676">
        <v>0.2</v>
      </c>
      <c r="O264" s="676">
        <v>0.2</v>
      </c>
      <c r="P264" s="676">
        <v>0.2</v>
      </c>
      <c r="Q264" s="676">
        <v>0.2</v>
      </c>
      <c r="R264" s="676">
        <v>0.2</v>
      </c>
      <c r="S264" s="676">
        <v>0.2</v>
      </c>
      <c r="T264" s="676">
        <v>0.2</v>
      </c>
      <c r="U264" s="676">
        <v>0.2</v>
      </c>
      <c r="V264" s="676">
        <v>0.2</v>
      </c>
      <c r="W264" s="676">
        <v>0.2</v>
      </c>
      <c r="X264" s="676">
        <v>0.2</v>
      </c>
      <c r="Y264" s="676">
        <v>0.2</v>
      </c>
      <c r="Z264" s="676">
        <v>0.2</v>
      </c>
      <c r="AA264" s="676">
        <v>0.2</v>
      </c>
      <c r="AB264" s="676">
        <v>0.2</v>
      </c>
      <c r="AC264" s="676">
        <v>0.23</v>
      </c>
      <c r="AD264" s="677">
        <v>0.23</v>
      </c>
      <c r="AE264" s="677">
        <v>0.23</v>
      </c>
    </row>
    <row r="265" spans="1:31" ht="15" customHeight="1">
      <c r="A265" s="399" t="s">
        <v>1097</v>
      </c>
      <c r="B265" s="541" t="s">
        <v>997</v>
      </c>
      <c r="C265" s="399" t="s">
        <v>230</v>
      </c>
      <c r="D265" s="399" t="s">
        <v>461</v>
      </c>
      <c r="E265" s="399" t="s">
        <v>663</v>
      </c>
      <c r="F265" s="399" t="s">
        <v>620</v>
      </c>
      <c r="G265" s="399" t="s">
        <v>601</v>
      </c>
      <c r="H265" s="541">
        <v>30</v>
      </c>
      <c r="I265" s="543">
        <v>0.7</v>
      </c>
      <c r="J265" s="676">
        <v>0.13</v>
      </c>
      <c r="K265" s="676">
        <v>0.2</v>
      </c>
      <c r="L265" s="676">
        <v>0.2</v>
      </c>
      <c r="M265" s="676">
        <v>0.2</v>
      </c>
      <c r="N265" s="676">
        <v>0.2</v>
      </c>
      <c r="O265" s="676">
        <v>0.2</v>
      </c>
      <c r="P265" s="676">
        <v>0.2</v>
      </c>
      <c r="Q265" s="676">
        <v>0.35</v>
      </c>
      <c r="R265" s="676">
        <v>0.35</v>
      </c>
      <c r="S265" s="676">
        <v>0.35</v>
      </c>
      <c r="T265" s="676">
        <v>0.35</v>
      </c>
      <c r="U265" s="676">
        <v>0.35</v>
      </c>
      <c r="V265" s="676">
        <v>0.35</v>
      </c>
      <c r="W265" s="676">
        <v>0.35</v>
      </c>
      <c r="X265" s="676">
        <v>0.35</v>
      </c>
      <c r="Y265" s="676">
        <v>0.35</v>
      </c>
      <c r="Z265" s="676">
        <v>0.35</v>
      </c>
      <c r="AA265" s="676">
        <v>0.35</v>
      </c>
      <c r="AB265" s="676">
        <v>0.35</v>
      </c>
      <c r="AC265" s="676">
        <v>0.4</v>
      </c>
      <c r="AD265" s="677">
        <v>0.4</v>
      </c>
      <c r="AE265" s="677">
        <v>0.4</v>
      </c>
    </row>
    <row r="266" spans="1:31" ht="15" customHeight="1">
      <c r="A266" s="399" t="s">
        <v>1098</v>
      </c>
      <c r="B266" s="541" t="s">
        <v>997</v>
      </c>
      <c r="C266" s="399" t="s">
        <v>230</v>
      </c>
      <c r="D266" s="399" t="s">
        <v>461</v>
      </c>
      <c r="E266" s="399" t="s">
        <v>663</v>
      </c>
      <c r="F266" s="399" t="s">
        <v>667</v>
      </c>
      <c r="G266" s="399" t="s">
        <v>601</v>
      </c>
      <c r="H266" s="541">
        <v>30</v>
      </c>
      <c r="I266" s="543">
        <v>0.7</v>
      </c>
      <c r="J266" s="676">
        <v>0.13</v>
      </c>
      <c r="K266" s="676">
        <v>0.2</v>
      </c>
      <c r="L266" s="676">
        <v>0.2</v>
      </c>
      <c r="M266" s="676">
        <v>0.2</v>
      </c>
      <c r="N266" s="676">
        <v>0.2</v>
      </c>
      <c r="O266" s="676">
        <v>0.2</v>
      </c>
      <c r="P266" s="676">
        <v>0.2</v>
      </c>
      <c r="Q266" s="676">
        <v>0.35</v>
      </c>
      <c r="R266" s="676">
        <v>0.35</v>
      </c>
      <c r="S266" s="676">
        <v>0.35</v>
      </c>
      <c r="T266" s="676">
        <v>0.35</v>
      </c>
      <c r="U266" s="676">
        <v>0.35</v>
      </c>
      <c r="V266" s="676">
        <v>0.35</v>
      </c>
      <c r="W266" s="676">
        <v>0.35</v>
      </c>
      <c r="X266" s="676">
        <v>0.35</v>
      </c>
      <c r="Y266" s="676">
        <v>0.35</v>
      </c>
      <c r="Z266" s="676">
        <v>0.35</v>
      </c>
      <c r="AA266" s="676">
        <v>0.35</v>
      </c>
      <c r="AB266" s="676">
        <v>0.35</v>
      </c>
      <c r="AC266" s="676">
        <v>0.4</v>
      </c>
      <c r="AD266" s="677">
        <v>0.4</v>
      </c>
      <c r="AE266" s="677">
        <v>0.4</v>
      </c>
    </row>
    <row r="267" spans="1:31" ht="15" customHeight="1">
      <c r="A267" s="399" t="s">
        <v>662</v>
      </c>
      <c r="B267" s="541" t="s">
        <v>434</v>
      </c>
      <c r="C267" s="399" t="s">
        <v>230</v>
      </c>
      <c r="D267" s="399" t="s">
        <v>461</v>
      </c>
      <c r="E267" s="399" t="s">
        <v>663</v>
      </c>
      <c r="F267" s="399" t="s">
        <v>664</v>
      </c>
      <c r="G267" s="399" t="s">
        <v>52</v>
      </c>
      <c r="H267" s="541">
        <v>15</v>
      </c>
      <c r="I267" s="543">
        <v>0.7</v>
      </c>
      <c r="J267" s="676">
        <v>0.2</v>
      </c>
      <c r="K267" s="676">
        <v>0.27</v>
      </c>
      <c r="L267" s="676">
        <v>0.27</v>
      </c>
      <c r="M267" s="676">
        <v>0.27</v>
      </c>
      <c r="N267" s="676">
        <v>0.27</v>
      </c>
      <c r="O267" s="676">
        <v>0.27</v>
      </c>
      <c r="P267" s="676">
        <v>0.27</v>
      </c>
      <c r="Q267" s="676">
        <v>0.27</v>
      </c>
      <c r="R267" s="676">
        <v>0.27</v>
      </c>
      <c r="S267" s="676">
        <v>0.27</v>
      </c>
      <c r="T267" s="676">
        <v>0.27</v>
      </c>
      <c r="U267" s="676">
        <v>0.27</v>
      </c>
      <c r="V267" s="676">
        <v>0.27</v>
      </c>
      <c r="W267" s="676">
        <v>0.27</v>
      </c>
      <c r="X267" s="676">
        <v>0.27</v>
      </c>
      <c r="Y267" s="676">
        <v>0.27</v>
      </c>
      <c r="Z267" s="676">
        <v>0.27</v>
      </c>
      <c r="AA267" s="676">
        <v>0.27</v>
      </c>
      <c r="AB267" s="676">
        <v>0.27</v>
      </c>
      <c r="AC267" s="676">
        <v>0.31</v>
      </c>
      <c r="AD267" s="677">
        <v>0.31</v>
      </c>
      <c r="AE267" s="677">
        <v>0.31</v>
      </c>
    </row>
    <row r="268" spans="1:31" ht="15" customHeight="1">
      <c r="A268" s="399" t="s">
        <v>665</v>
      </c>
      <c r="B268" s="541" t="s">
        <v>434</v>
      </c>
      <c r="C268" s="399" t="s">
        <v>230</v>
      </c>
      <c r="D268" s="399" t="s">
        <v>461</v>
      </c>
      <c r="E268" s="399" t="s">
        <v>663</v>
      </c>
      <c r="F268" s="399" t="s">
        <v>620</v>
      </c>
      <c r="G268" s="399" t="s">
        <v>52</v>
      </c>
      <c r="H268" s="541">
        <v>30</v>
      </c>
      <c r="I268" s="543">
        <v>0.7</v>
      </c>
      <c r="J268" s="676">
        <v>0.2</v>
      </c>
      <c r="K268" s="676">
        <v>0.27</v>
      </c>
      <c r="L268" s="676">
        <v>0.27</v>
      </c>
      <c r="M268" s="676">
        <v>0.27</v>
      </c>
      <c r="N268" s="676">
        <v>0.27</v>
      </c>
      <c r="O268" s="676">
        <v>0.27</v>
      </c>
      <c r="P268" s="676">
        <v>0.27</v>
      </c>
      <c r="Q268" s="676">
        <v>0.35</v>
      </c>
      <c r="R268" s="676">
        <v>0.35</v>
      </c>
      <c r="S268" s="676">
        <v>0.35</v>
      </c>
      <c r="T268" s="676">
        <v>0.35</v>
      </c>
      <c r="U268" s="676">
        <v>0.35</v>
      </c>
      <c r="V268" s="676">
        <v>0.35</v>
      </c>
      <c r="W268" s="676">
        <v>0.35</v>
      </c>
      <c r="X268" s="676">
        <v>0.35</v>
      </c>
      <c r="Y268" s="676">
        <v>0.35</v>
      </c>
      <c r="Z268" s="676">
        <v>0.35</v>
      </c>
      <c r="AA268" s="676">
        <v>0.35</v>
      </c>
      <c r="AB268" s="676">
        <v>0.35</v>
      </c>
      <c r="AC268" s="676">
        <v>0.4</v>
      </c>
      <c r="AD268" s="677">
        <v>0.4</v>
      </c>
      <c r="AE268" s="677">
        <v>0.4</v>
      </c>
    </row>
    <row r="269" spans="1:31" ht="15" customHeight="1">
      <c r="A269" s="399" t="s">
        <v>666</v>
      </c>
      <c r="B269" s="541" t="s">
        <v>434</v>
      </c>
      <c r="C269" s="399" t="s">
        <v>230</v>
      </c>
      <c r="D269" s="399" t="s">
        <v>461</v>
      </c>
      <c r="E269" s="399" t="s">
        <v>663</v>
      </c>
      <c r="F269" s="399" t="s">
        <v>667</v>
      </c>
      <c r="G269" s="399" t="s">
        <v>52</v>
      </c>
      <c r="H269" s="541">
        <v>30</v>
      </c>
      <c r="I269" s="543">
        <v>0.7</v>
      </c>
      <c r="J269" s="676">
        <v>0.2</v>
      </c>
      <c r="K269" s="676">
        <v>0.27</v>
      </c>
      <c r="L269" s="676">
        <v>0.27</v>
      </c>
      <c r="M269" s="676">
        <v>0.27</v>
      </c>
      <c r="N269" s="676">
        <v>0.27</v>
      </c>
      <c r="O269" s="676">
        <v>0.27</v>
      </c>
      <c r="P269" s="676">
        <v>0.27</v>
      </c>
      <c r="Q269" s="676">
        <v>0.35</v>
      </c>
      <c r="R269" s="676">
        <v>0.35</v>
      </c>
      <c r="S269" s="676">
        <v>0.35</v>
      </c>
      <c r="T269" s="676">
        <v>0.35</v>
      </c>
      <c r="U269" s="676">
        <v>0.35</v>
      </c>
      <c r="V269" s="676">
        <v>0.35</v>
      </c>
      <c r="W269" s="676">
        <v>0.35</v>
      </c>
      <c r="X269" s="676">
        <v>0.35</v>
      </c>
      <c r="Y269" s="676">
        <v>0.35</v>
      </c>
      <c r="Z269" s="676">
        <v>0.35</v>
      </c>
      <c r="AA269" s="676">
        <v>0.35</v>
      </c>
      <c r="AB269" s="676">
        <v>0.35</v>
      </c>
      <c r="AC269" s="676">
        <v>0.4</v>
      </c>
      <c r="AD269" s="677">
        <v>0.4</v>
      </c>
      <c r="AE269" s="677">
        <v>0.4</v>
      </c>
    </row>
    <row r="270" spans="1:31" ht="15" customHeight="1">
      <c r="A270" s="399" t="s">
        <v>1101</v>
      </c>
      <c r="B270" s="541" t="s">
        <v>997</v>
      </c>
      <c r="C270" s="399" t="s">
        <v>230</v>
      </c>
      <c r="D270" s="399" t="s">
        <v>461</v>
      </c>
      <c r="E270" s="399" t="s">
        <v>672</v>
      </c>
      <c r="F270" s="399" t="s">
        <v>557</v>
      </c>
      <c r="G270" s="399" t="s">
        <v>601</v>
      </c>
      <c r="H270" s="541">
        <v>10</v>
      </c>
      <c r="I270" s="543">
        <v>0.7</v>
      </c>
      <c r="J270" s="676">
        <v>0.13</v>
      </c>
      <c r="K270" s="676">
        <v>0.2</v>
      </c>
      <c r="L270" s="676">
        <v>0.2</v>
      </c>
      <c r="M270" s="676">
        <v>0.2</v>
      </c>
      <c r="N270" s="676">
        <v>0.2</v>
      </c>
      <c r="O270" s="676">
        <v>0.2</v>
      </c>
      <c r="P270" s="676">
        <v>0.2</v>
      </c>
      <c r="Q270" s="676">
        <v>0.2</v>
      </c>
      <c r="R270" s="676">
        <v>0.2</v>
      </c>
      <c r="S270" s="676">
        <v>0.2</v>
      </c>
      <c r="T270" s="676">
        <v>0.2</v>
      </c>
      <c r="U270" s="676">
        <v>0.2</v>
      </c>
      <c r="V270" s="676">
        <v>0.2</v>
      </c>
      <c r="W270" s="676">
        <v>0.2</v>
      </c>
      <c r="X270" s="676">
        <v>0.2</v>
      </c>
      <c r="Y270" s="676">
        <v>0.2</v>
      </c>
      <c r="Z270" s="676">
        <v>0.2</v>
      </c>
      <c r="AA270" s="676">
        <v>0.2</v>
      </c>
      <c r="AB270" s="676">
        <v>0.2</v>
      </c>
      <c r="AC270" s="676">
        <v>0.23</v>
      </c>
      <c r="AD270" s="677">
        <v>0.23</v>
      </c>
      <c r="AE270" s="677">
        <v>0.23</v>
      </c>
    </row>
    <row r="271" spans="1:31" ht="15" customHeight="1">
      <c r="A271" s="399" t="s">
        <v>1102</v>
      </c>
      <c r="B271" s="541" t="s">
        <v>997</v>
      </c>
      <c r="C271" s="399" t="s">
        <v>230</v>
      </c>
      <c r="D271" s="399" t="s">
        <v>461</v>
      </c>
      <c r="E271" s="399" t="s">
        <v>672</v>
      </c>
      <c r="F271" s="399" t="s">
        <v>674</v>
      </c>
      <c r="G271" s="399" t="s">
        <v>601</v>
      </c>
      <c r="H271" s="541">
        <v>5</v>
      </c>
      <c r="I271" s="543">
        <v>0.7</v>
      </c>
      <c r="J271" s="676">
        <v>0.13</v>
      </c>
      <c r="K271" s="676">
        <v>0.2</v>
      </c>
      <c r="L271" s="676">
        <v>0.2</v>
      </c>
      <c r="M271" s="676">
        <v>0.2</v>
      </c>
      <c r="N271" s="676">
        <v>0.2</v>
      </c>
      <c r="O271" s="676">
        <v>0.2</v>
      </c>
      <c r="P271" s="676">
        <v>0.2</v>
      </c>
      <c r="Q271" s="676">
        <v>0.2</v>
      </c>
      <c r="R271" s="676">
        <v>0.2</v>
      </c>
      <c r="S271" s="676">
        <v>0.2</v>
      </c>
      <c r="T271" s="676">
        <v>0.2</v>
      </c>
      <c r="U271" s="676">
        <v>0.2</v>
      </c>
      <c r="V271" s="676">
        <v>0.2</v>
      </c>
      <c r="W271" s="676">
        <v>0.2</v>
      </c>
      <c r="X271" s="676">
        <v>0.2</v>
      </c>
      <c r="Y271" s="676">
        <v>0.2</v>
      </c>
      <c r="Z271" s="676">
        <v>0.2</v>
      </c>
      <c r="AA271" s="676">
        <v>0.2</v>
      </c>
      <c r="AB271" s="676">
        <v>0.2</v>
      </c>
      <c r="AC271" s="676">
        <v>0.23</v>
      </c>
      <c r="AD271" s="677">
        <v>0.23</v>
      </c>
      <c r="AE271" s="677">
        <v>0.23</v>
      </c>
    </row>
    <row r="272" spans="1:31" ht="15" customHeight="1">
      <c r="A272" s="399" t="s">
        <v>1103</v>
      </c>
      <c r="B272" s="541" t="s">
        <v>997</v>
      </c>
      <c r="C272" s="399" t="s">
        <v>230</v>
      </c>
      <c r="D272" s="399" t="s">
        <v>461</v>
      </c>
      <c r="E272" s="399" t="s">
        <v>672</v>
      </c>
      <c r="F272" s="399" t="s">
        <v>676</v>
      </c>
      <c r="G272" s="399" t="s">
        <v>601</v>
      </c>
      <c r="H272" s="541">
        <v>5</v>
      </c>
      <c r="I272" s="543">
        <v>0.7</v>
      </c>
      <c r="J272" s="676">
        <v>0.13</v>
      </c>
      <c r="K272" s="676">
        <v>0.2</v>
      </c>
      <c r="L272" s="676">
        <v>0.2</v>
      </c>
      <c r="M272" s="676">
        <v>0.2</v>
      </c>
      <c r="N272" s="676">
        <v>0.2</v>
      </c>
      <c r="O272" s="676">
        <v>0.2</v>
      </c>
      <c r="P272" s="676">
        <v>0.2</v>
      </c>
      <c r="Q272" s="676">
        <v>0.2</v>
      </c>
      <c r="R272" s="676">
        <v>0.2</v>
      </c>
      <c r="S272" s="676">
        <v>0.2</v>
      </c>
      <c r="T272" s="676">
        <v>0.2</v>
      </c>
      <c r="U272" s="676">
        <v>0.2</v>
      </c>
      <c r="V272" s="676">
        <v>0.2</v>
      </c>
      <c r="W272" s="676">
        <v>0.2</v>
      </c>
      <c r="X272" s="676">
        <v>0.2</v>
      </c>
      <c r="Y272" s="676">
        <v>0.2</v>
      </c>
      <c r="Z272" s="676">
        <v>0.2</v>
      </c>
      <c r="AA272" s="676">
        <v>0.2</v>
      </c>
      <c r="AB272" s="676">
        <v>0.2</v>
      </c>
      <c r="AC272" s="676">
        <v>0.23</v>
      </c>
      <c r="AD272" s="677">
        <v>0.23</v>
      </c>
      <c r="AE272" s="677">
        <v>0.23</v>
      </c>
    </row>
    <row r="273" spans="1:31" ht="15" customHeight="1">
      <c r="A273" s="399" t="s">
        <v>1104</v>
      </c>
      <c r="B273" s="541" t="s">
        <v>997</v>
      </c>
      <c r="C273" s="399" t="s">
        <v>230</v>
      </c>
      <c r="D273" s="399" t="s">
        <v>461</v>
      </c>
      <c r="E273" s="399" t="s">
        <v>672</v>
      </c>
      <c r="F273" s="399" t="s">
        <v>678</v>
      </c>
      <c r="G273" s="399" t="s">
        <v>601</v>
      </c>
      <c r="H273" s="541">
        <v>5</v>
      </c>
      <c r="I273" s="543">
        <v>0.7</v>
      </c>
      <c r="J273" s="676">
        <v>0.13</v>
      </c>
      <c r="K273" s="676">
        <v>0.2</v>
      </c>
      <c r="L273" s="676">
        <v>0.2</v>
      </c>
      <c r="M273" s="676">
        <v>0.2</v>
      </c>
      <c r="N273" s="676">
        <v>0.2</v>
      </c>
      <c r="O273" s="676">
        <v>0.2</v>
      </c>
      <c r="P273" s="676">
        <v>0.2</v>
      </c>
      <c r="Q273" s="676">
        <v>0.2</v>
      </c>
      <c r="R273" s="676">
        <v>0.2</v>
      </c>
      <c r="S273" s="676">
        <v>0.2</v>
      </c>
      <c r="T273" s="676">
        <v>0.2</v>
      </c>
      <c r="U273" s="676">
        <v>0.2</v>
      </c>
      <c r="V273" s="676">
        <v>0.2</v>
      </c>
      <c r="W273" s="676">
        <v>0.2</v>
      </c>
      <c r="X273" s="676">
        <v>0.2</v>
      </c>
      <c r="Y273" s="676">
        <v>0.2</v>
      </c>
      <c r="Z273" s="676">
        <v>0.2</v>
      </c>
      <c r="AA273" s="676">
        <v>0.2</v>
      </c>
      <c r="AB273" s="676">
        <v>0.2</v>
      </c>
      <c r="AC273" s="676">
        <v>0.23</v>
      </c>
      <c r="AD273" s="677">
        <v>0.23</v>
      </c>
      <c r="AE273" s="677">
        <v>0.23</v>
      </c>
    </row>
    <row r="274" spans="1:31" ht="15" customHeight="1">
      <c r="A274" s="399" t="s">
        <v>1105</v>
      </c>
      <c r="B274" s="541" t="s">
        <v>997</v>
      </c>
      <c r="C274" s="399" t="s">
        <v>230</v>
      </c>
      <c r="D274" s="399" t="s">
        <v>461</v>
      </c>
      <c r="E274" s="399" t="s">
        <v>672</v>
      </c>
      <c r="F274" s="399" t="s">
        <v>680</v>
      </c>
      <c r="G274" s="399" t="s">
        <v>681</v>
      </c>
      <c r="H274" s="541">
        <v>5</v>
      </c>
      <c r="I274" s="543">
        <v>0.7</v>
      </c>
      <c r="J274" s="676">
        <v>0.13</v>
      </c>
      <c r="K274" s="676">
        <v>0.2</v>
      </c>
      <c r="L274" s="676">
        <v>0.2</v>
      </c>
      <c r="M274" s="676">
        <v>0.2</v>
      </c>
      <c r="N274" s="676">
        <v>0.2</v>
      </c>
      <c r="O274" s="676">
        <v>0.2</v>
      </c>
      <c r="P274" s="676">
        <v>0.2</v>
      </c>
      <c r="Q274" s="676">
        <v>0.2</v>
      </c>
      <c r="R274" s="676">
        <v>0.2</v>
      </c>
      <c r="S274" s="676">
        <v>0.2</v>
      </c>
      <c r="T274" s="676">
        <v>0.2</v>
      </c>
      <c r="U274" s="676">
        <v>0.2</v>
      </c>
      <c r="V274" s="676">
        <v>0.2</v>
      </c>
      <c r="W274" s="676">
        <v>0.2</v>
      </c>
      <c r="X274" s="676">
        <v>0.2</v>
      </c>
      <c r="Y274" s="676">
        <v>0.2</v>
      </c>
      <c r="Z274" s="676">
        <v>0.2</v>
      </c>
      <c r="AA274" s="676">
        <v>0.2</v>
      </c>
      <c r="AB274" s="676">
        <v>0.2</v>
      </c>
      <c r="AC274" s="676">
        <v>0.23</v>
      </c>
      <c r="AD274" s="677">
        <v>0.23</v>
      </c>
      <c r="AE274" s="677">
        <v>0.23</v>
      </c>
    </row>
    <row r="275" spans="1:31" ht="15" customHeight="1">
      <c r="A275" s="399" t="s">
        <v>671</v>
      </c>
      <c r="B275" s="541" t="s">
        <v>434</v>
      </c>
      <c r="C275" s="399" t="s">
        <v>230</v>
      </c>
      <c r="D275" s="399" t="s">
        <v>461</v>
      </c>
      <c r="E275" s="399" t="s">
        <v>672</v>
      </c>
      <c r="F275" s="399" t="s">
        <v>557</v>
      </c>
      <c r="G275" s="399" t="s">
        <v>52</v>
      </c>
      <c r="H275" s="541">
        <v>10</v>
      </c>
      <c r="I275" s="543">
        <v>0.7</v>
      </c>
      <c r="J275" s="676">
        <v>0.2</v>
      </c>
      <c r="K275" s="676">
        <v>0.27</v>
      </c>
      <c r="L275" s="676">
        <v>0.27</v>
      </c>
      <c r="M275" s="676">
        <v>0.27</v>
      </c>
      <c r="N275" s="676">
        <v>0.27</v>
      </c>
      <c r="O275" s="676">
        <v>0.27</v>
      </c>
      <c r="P275" s="676">
        <v>0.27</v>
      </c>
      <c r="Q275" s="676">
        <v>0.27</v>
      </c>
      <c r="R275" s="676">
        <v>0.27</v>
      </c>
      <c r="S275" s="676">
        <v>0.27</v>
      </c>
      <c r="T275" s="676">
        <v>0.27</v>
      </c>
      <c r="U275" s="676">
        <v>0.27</v>
      </c>
      <c r="V275" s="676">
        <v>0.27</v>
      </c>
      <c r="W275" s="676">
        <v>0.27</v>
      </c>
      <c r="X275" s="676">
        <v>0.27</v>
      </c>
      <c r="Y275" s="676">
        <v>0.27</v>
      </c>
      <c r="Z275" s="676">
        <v>0.27</v>
      </c>
      <c r="AA275" s="676">
        <v>0.27</v>
      </c>
      <c r="AB275" s="676">
        <v>0.27</v>
      </c>
      <c r="AC275" s="676">
        <v>0.31</v>
      </c>
      <c r="AD275" s="677">
        <v>0.31</v>
      </c>
      <c r="AE275" s="677">
        <v>0.31</v>
      </c>
    </row>
    <row r="276" spans="1:31" ht="15" customHeight="1">
      <c r="A276" s="399" t="s">
        <v>673</v>
      </c>
      <c r="B276" s="541" t="s">
        <v>434</v>
      </c>
      <c r="C276" s="399" t="s">
        <v>230</v>
      </c>
      <c r="D276" s="399" t="s">
        <v>461</v>
      </c>
      <c r="E276" s="399" t="s">
        <v>672</v>
      </c>
      <c r="F276" s="399" t="s">
        <v>674</v>
      </c>
      <c r="G276" s="399" t="s">
        <v>52</v>
      </c>
      <c r="H276" s="541">
        <v>5</v>
      </c>
      <c r="I276" s="543">
        <v>0.7</v>
      </c>
      <c r="J276" s="676">
        <v>0.2</v>
      </c>
      <c r="K276" s="676">
        <v>0.27</v>
      </c>
      <c r="L276" s="676">
        <v>0.27</v>
      </c>
      <c r="M276" s="676">
        <v>0.27</v>
      </c>
      <c r="N276" s="676">
        <v>0.27</v>
      </c>
      <c r="O276" s="676">
        <v>0.27</v>
      </c>
      <c r="P276" s="676">
        <v>0.27</v>
      </c>
      <c r="Q276" s="676">
        <v>0.27</v>
      </c>
      <c r="R276" s="676">
        <v>0.27</v>
      </c>
      <c r="S276" s="676">
        <v>0.27</v>
      </c>
      <c r="T276" s="676">
        <v>0.27</v>
      </c>
      <c r="U276" s="676">
        <v>0.27</v>
      </c>
      <c r="V276" s="676">
        <v>0.27</v>
      </c>
      <c r="W276" s="676">
        <v>0.27</v>
      </c>
      <c r="X276" s="676">
        <v>0.27</v>
      </c>
      <c r="Y276" s="676">
        <v>0.27</v>
      </c>
      <c r="Z276" s="676">
        <v>0.27</v>
      </c>
      <c r="AA276" s="676">
        <v>0.27</v>
      </c>
      <c r="AB276" s="676">
        <v>0.27</v>
      </c>
      <c r="AC276" s="676">
        <v>0.31</v>
      </c>
      <c r="AD276" s="677">
        <v>0.31</v>
      </c>
      <c r="AE276" s="677">
        <v>0.31</v>
      </c>
    </row>
    <row r="277" spans="1:31" ht="15" customHeight="1">
      <c r="A277" s="399" t="s">
        <v>675</v>
      </c>
      <c r="B277" s="541" t="s">
        <v>434</v>
      </c>
      <c r="C277" s="399" t="s">
        <v>230</v>
      </c>
      <c r="D277" s="399" t="s">
        <v>461</v>
      </c>
      <c r="E277" s="399" t="s">
        <v>672</v>
      </c>
      <c r="F277" s="399" t="s">
        <v>676</v>
      </c>
      <c r="G277" s="399" t="s">
        <v>52</v>
      </c>
      <c r="H277" s="541">
        <v>5</v>
      </c>
      <c r="I277" s="543">
        <v>0.7</v>
      </c>
      <c r="J277" s="676">
        <v>0.2</v>
      </c>
      <c r="K277" s="676">
        <v>0.27</v>
      </c>
      <c r="L277" s="676">
        <v>0.27</v>
      </c>
      <c r="M277" s="676">
        <v>0.27</v>
      </c>
      <c r="N277" s="676">
        <v>0.27</v>
      </c>
      <c r="O277" s="676">
        <v>0.27</v>
      </c>
      <c r="P277" s="676">
        <v>0.27</v>
      </c>
      <c r="Q277" s="676">
        <v>0.27</v>
      </c>
      <c r="R277" s="676">
        <v>0.27</v>
      </c>
      <c r="S277" s="676">
        <v>0.27</v>
      </c>
      <c r="T277" s="676">
        <v>0.27</v>
      </c>
      <c r="U277" s="676">
        <v>0.27</v>
      </c>
      <c r="V277" s="676">
        <v>0.27</v>
      </c>
      <c r="W277" s="676">
        <v>0.27</v>
      </c>
      <c r="X277" s="676">
        <v>0.27</v>
      </c>
      <c r="Y277" s="676">
        <v>0.27</v>
      </c>
      <c r="Z277" s="676">
        <v>0.27</v>
      </c>
      <c r="AA277" s="676">
        <v>0.27</v>
      </c>
      <c r="AB277" s="676">
        <v>0.27</v>
      </c>
      <c r="AC277" s="676">
        <v>0.31</v>
      </c>
      <c r="AD277" s="677">
        <v>0.31</v>
      </c>
      <c r="AE277" s="677">
        <v>0.31</v>
      </c>
    </row>
    <row r="278" spans="1:31" ht="15" customHeight="1">
      <c r="A278" s="399" t="s">
        <v>677</v>
      </c>
      <c r="B278" s="541" t="s">
        <v>434</v>
      </c>
      <c r="C278" s="399" t="s">
        <v>230</v>
      </c>
      <c r="D278" s="399" t="s">
        <v>461</v>
      </c>
      <c r="E278" s="399" t="s">
        <v>672</v>
      </c>
      <c r="F278" s="399" t="s">
        <v>678</v>
      </c>
      <c r="G278" s="399" t="s">
        <v>52</v>
      </c>
      <c r="H278" s="541">
        <v>5</v>
      </c>
      <c r="I278" s="543">
        <v>0.7</v>
      </c>
      <c r="J278" s="676">
        <v>0.2</v>
      </c>
      <c r="K278" s="676">
        <v>0.27</v>
      </c>
      <c r="L278" s="676">
        <v>0.27</v>
      </c>
      <c r="M278" s="676">
        <v>0.27</v>
      </c>
      <c r="N278" s="676">
        <v>0.27</v>
      </c>
      <c r="O278" s="676">
        <v>0.27</v>
      </c>
      <c r="P278" s="676">
        <v>0.27</v>
      </c>
      <c r="Q278" s="676">
        <v>0.27</v>
      </c>
      <c r="R278" s="676">
        <v>0.27</v>
      </c>
      <c r="S278" s="676">
        <v>0.27</v>
      </c>
      <c r="T278" s="676">
        <v>0.27</v>
      </c>
      <c r="U278" s="676">
        <v>0.27</v>
      </c>
      <c r="V278" s="676">
        <v>0.27</v>
      </c>
      <c r="W278" s="676">
        <v>0.27</v>
      </c>
      <c r="X278" s="676">
        <v>0.27</v>
      </c>
      <c r="Y278" s="676">
        <v>0.27</v>
      </c>
      <c r="Z278" s="676">
        <v>0.27</v>
      </c>
      <c r="AA278" s="676">
        <v>0.27</v>
      </c>
      <c r="AB278" s="676">
        <v>0.27</v>
      </c>
      <c r="AC278" s="676">
        <v>0.31</v>
      </c>
      <c r="AD278" s="677">
        <v>0.31</v>
      </c>
      <c r="AE278" s="677">
        <v>0.31</v>
      </c>
    </row>
    <row r="279" spans="1:31" ht="15" customHeight="1">
      <c r="A279" s="399" t="s">
        <v>679</v>
      </c>
      <c r="B279" s="541" t="s">
        <v>434</v>
      </c>
      <c r="C279" s="399" t="s">
        <v>230</v>
      </c>
      <c r="D279" s="399" t="s">
        <v>461</v>
      </c>
      <c r="E279" s="399" t="s">
        <v>672</v>
      </c>
      <c r="F279" s="399" t="s">
        <v>680</v>
      </c>
      <c r="G279" s="399" t="s">
        <v>681</v>
      </c>
      <c r="H279" s="541">
        <v>5</v>
      </c>
      <c r="I279" s="543">
        <v>0.7</v>
      </c>
      <c r="J279" s="676">
        <v>0.2</v>
      </c>
      <c r="K279" s="676">
        <v>0.27</v>
      </c>
      <c r="L279" s="676">
        <v>0.27</v>
      </c>
      <c r="M279" s="676">
        <v>0.27</v>
      </c>
      <c r="N279" s="676">
        <v>0.27</v>
      </c>
      <c r="O279" s="676">
        <v>0.27</v>
      </c>
      <c r="P279" s="676">
        <v>0.27</v>
      </c>
      <c r="Q279" s="676">
        <v>0.27</v>
      </c>
      <c r="R279" s="676">
        <v>0.27</v>
      </c>
      <c r="S279" s="676">
        <v>0.27</v>
      </c>
      <c r="T279" s="676">
        <v>0.27</v>
      </c>
      <c r="U279" s="676">
        <v>0.27</v>
      </c>
      <c r="V279" s="676">
        <v>0.27</v>
      </c>
      <c r="W279" s="676">
        <v>0.27</v>
      </c>
      <c r="X279" s="676">
        <v>0.27</v>
      </c>
      <c r="Y279" s="676">
        <v>0.27</v>
      </c>
      <c r="Z279" s="676">
        <v>0.27</v>
      </c>
      <c r="AA279" s="676">
        <v>0.27</v>
      </c>
      <c r="AB279" s="676">
        <v>0.27</v>
      </c>
      <c r="AC279" s="676">
        <v>0.31</v>
      </c>
      <c r="AD279" s="677">
        <v>0.31</v>
      </c>
      <c r="AE279" s="677">
        <v>0.31</v>
      </c>
    </row>
    <row r="280" spans="1:31" ht="15" customHeight="1">
      <c r="A280" s="399" t="s">
        <v>1106</v>
      </c>
      <c r="B280" s="541" t="s">
        <v>997</v>
      </c>
      <c r="C280" s="399" t="s">
        <v>230</v>
      </c>
      <c r="D280" s="399" t="s">
        <v>461</v>
      </c>
      <c r="E280" s="399" t="s">
        <v>462</v>
      </c>
      <c r="F280" s="399" t="s">
        <v>683</v>
      </c>
      <c r="G280" s="399" t="s">
        <v>681</v>
      </c>
      <c r="H280" s="541">
        <v>15</v>
      </c>
      <c r="I280" s="543">
        <v>0.7</v>
      </c>
      <c r="J280" s="676">
        <v>0.13</v>
      </c>
      <c r="K280" s="676">
        <v>0.2</v>
      </c>
      <c r="L280" s="676">
        <v>0.2</v>
      </c>
      <c r="M280" s="676">
        <v>0.2</v>
      </c>
      <c r="N280" s="676">
        <v>0.2</v>
      </c>
      <c r="O280" s="676">
        <v>0.2</v>
      </c>
      <c r="P280" s="676">
        <v>0.2</v>
      </c>
      <c r="Q280" s="676">
        <v>0.2</v>
      </c>
      <c r="R280" s="676">
        <v>0.2</v>
      </c>
      <c r="S280" s="676">
        <v>0.2</v>
      </c>
      <c r="T280" s="676">
        <v>0.2</v>
      </c>
      <c r="U280" s="676">
        <v>0.2</v>
      </c>
      <c r="V280" s="676">
        <v>0.2</v>
      </c>
      <c r="W280" s="676">
        <v>0.2</v>
      </c>
      <c r="X280" s="676">
        <v>0.2</v>
      </c>
      <c r="Y280" s="676">
        <v>0.2</v>
      </c>
      <c r="Z280" s="676">
        <v>0.2</v>
      </c>
      <c r="AA280" s="676">
        <v>0.2</v>
      </c>
      <c r="AB280" s="676">
        <v>0.2</v>
      </c>
      <c r="AC280" s="676">
        <v>0.23</v>
      </c>
      <c r="AD280" s="677">
        <v>0.23</v>
      </c>
      <c r="AE280" s="677">
        <v>0.23</v>
      </c>
    </row>
    <row r="281" spans="1:31" ht="15" customHeight="1">
      <c r="A281" s="399" t="s">
        <v>1107</v>
      </c>
      <c r="B281" s="541" t="s">
        <v>997</v>
      </c>
      <c r="C281" s="399" t="s">
        <v>230</v>
      </c>
      <c r="D281" s="399" t="s">
        <v>461</v>
      </c>
      <c r="E281" s="399" t="s">
        <v>462</v>
      </c>
      <c r="F281" s="399" t="s">
        <v>685</v>
      </c>
      <c r="G281" s="399" t="s">
        <v>601</v>
      </c>
      <c r="H281" s="541">
        <v>15</v>
      </c>
      <c r="I281" s="543">
        <v>0.7</v>
      </c>
      <c r="J281" s="676">
        <v>0.13</v>
      </c>
      <c r="K281" s="676">
        <v>0.2</v>
      </c>
      <c r="L281" s="676">
        <v>0.2</v>
      </c>
      <c r="M281" s="676">
        <v>0.2</v>
      </c>
      <c r="N281" s="676">
        <v>0.2</v>
      </c>
      <c r="O281" s="676">
        <v>0.2</v>
      </c>
      <c r="P281" s="676">
        <v>0.2</v>
      </c>
      <c r="Q281" s="676">
        <v>0.2</v>
      </c>
      <c r="R281" s="676">
        <v>0.2</v>
      </c>
      <c r="S281" s="676">
        <v>0.2</v>
      </c>
      <c r="T281" s="676">
        <v>0.2</v>
      </c>
      <c r="U281" s="676">
        <v>0.2</v>
      </c>
      <c r="V281" s="676">
        <v>0.2</v>
      </c>
      <c r="W281" s="676">
        <v>0.2</v>
      </c>
      <c r="X281" s="676">
        <v>0.2</v>
      </c>
      <c r="Y281" s="676">
        <v>0.2</v>
      </c>
      <c r="Z281" s="676">
        <v>0.2</v>
      </c>
      <c r="AA281" s="676">
        <v>0.2</v>
      </c>
      <c r="AB281" s="676">
        <v>0.2</v>
      </c>
      <c r="AC281" s="676">
        <v>0.23</v>
      </c>
      <c r="AD281" s="677">
        <v>0.23</v>
      </c>
      <c r="AE281" s="677">
        <v>0.23</v>
      </c>
    </row>
    <row r="282" spans="1:31" ht="15" customHeight="1">
      <c r="A282" s="399" t="s">
        <v>1108</v>
      </c>
      <c r="B282" s="541" t="s">
        <v>997</v>
      </c>
      <c r="C282" s="399" t="s">
        <v>230</v>
      </c>
      <c r="D282" s="399" t="s">
        <v>461</v>
      </c>
      <c r="E282" s="399" t="s">
        <v>462</v>
      </c>
      <c r="F282" s="399" t="s">
        <v>687</v>
      </c>
      <c r="G282" s="399" t="s">
        <v>601</v>
      </c>
      <c r="H282" s="541">
        <v>15</v>
      </c>
      <c r="I282" s="543">
        <v>0.7</v>
      </c>
      <c r="J282" s="676">
        <v>0.13</v>
      </c>
      <c r="K282" s="676">
        <v>0.2</v>
      </c>
      <c r="L282" s="676">
        <v>0.2</v>
      </c>
      <c r="M282" s="676">
        <v>0.2</v>
      </c>
      <c r="N282" s="676">
        <v>0.2</v>
      </c>
      <c r="O282" s="676">
        <v>0.2</v>
      </c>
      <c r="P282" s="676">
        <v>0.2</v>
      </c>
      <c r="Q282" s="676">
        <v>0.2</v>
      </c>
      <c r="R282" s="676">
        <v>0.2</v>
      </c>
      <c r="S282" s="676">
        <v>0.2</v>
      </c>
      <c r="T282" s="676">
        <v>0.2</v>
      </c>
      <c r="U282" s="676">
        <v>0.2</v>
      </c>
      <c r="V282" s="676">
        <v>0.2</v>
      </c>
      <c r="W282" s="676">
        <v>0.2</v>
      </c>
      <c r="X282" s="676">
        <v>0.2</v>
      </c>
      <c r="Y282" s="676">
        <v>0.2</v>
      </c>
      <c r="Z282" s="676">
        <v>0.2</v>
      </c>
      <c r="AA282" s="676">
        <v>0.2</v>
      </c>
      <c r="AB282" s="676">
        <v>0.2</v>
      </c>
      <c r="AC282" s="676">
        <v>0.23</v>
      </c>
      <c r="AD282" s="677">
        <v>0.23</v>
      </c>
      <c r="AE282" s="677">
        <v>0.23</v>
      </c>
    </row>
    <row r="283" spans="1:31" ht="15" customHeight="1">
      <c r="A283" s="399" t="s">
        <v>286</v>
      </c>
      <c r="B283" s="541" t="s">
        <v>997</v>
      </c>
      <c r="C283" s="399" t="s">
        <v>230</v>
      </c>
      <c r="D283" s="399" t="s">
        <v>461</v>
      </c>
      <c r="E283" s="399" t="s">
        <v>462</v>
      </c>
      <c r="F283" s="399" t="s">
        <v>277</v>
      </c>
      <c r="G283" s="399" t="s">
        <v>681</v>
      </c>
      <c r="H283" s="541">
        <v>30</v>
      </c>
      <c r="I283" s="543">
        <v>0.7</v>
      </c>
      <c r="J283" s="676">
        <v>0.13</v>
      </c>
      <c r="K283" s="676">
        <v>0.2</v>
      </c>
      <c r="L283" s="676">
        <v>0.2</v>
      </c>
      <c r="M283" s="676">
        <v>0.2</v>
      </c>
      <c r="N283" s="676">
        <v>0.2</v>
      </c>
      <c r="O283" s="676">
        <v>0.2</v>
      </c>
      <c r="P283" s="676">
        <v>0.2</v>
      </c>
      <c r="Q283" s="676">
        <v>0.35</v>
      </c>
      <c r="R283" s="676">
        <v>0.35</v>
      </c>
      <c r="S283" s="676">
        <v>0.35</v>
      </c>
      <c r="T283" s="676">
        <v>0.35</v>
      </c>
      <c r="U283" s="676">
        <v>0.35</v>
      </c>
      <c r="V283" s="676">
        <v>0.35</v>
      </c>
      <c r="W283" s="676">
        <v>0.35</v>
      </c>
      <c r="X283" s="676">
        <v>0.35</v>
      </c>
      <c r="Y283" s="676">
        <v>0.35</v>
      </c>
      <c r="Z283" s="676">
        <v>0.35</v>
      </c>
      <c r="AA283" s="676">
        <v>0.35</v>
      </c>
      <c r="AB283" s="676">
        <v>0.35</v>
      </c>
      <c r="AC283" s="676">
        <v>0.4</v>
      </c>
      <c r="AD283" s="677">
        <v>0.4</v>
      </c>
      <c r="AE283" s="677">
        <v>0.4</v>
      </c>
    </row>
    <row r="284" spans="1:31" ht="15" customHeight="1">
      <c r="A284" s="399" t="s">
        <v>1109</v>
      </c>
      <c r="B284" s="541" t="s">
        <v>997</v>
      </c>
      <c r="C284" s="399" t="s">
        <v>230</v>
      </c>
      <c r="D284" s="399" t="s">
        <v>461</v>
      </c>
      <c r="E284" s="399" t="s">
        <v>462</v>
      </c>
      <c r="F284" s="399" t="s">
        <v>689</v>
      </c>
      <c r="G284" s="399" t="s">
        <v>681</v>
      </c>
      <c r="H284" s="541">
        <v>15</v>
      </c>
      <c r="I284" s="543">
        <v>0.7</v>
      </c>
      <c r="J284" s="676">
        <v>0.13</v>
      </c>
      <c r="K284" s="676">
        <v>0.2</v>
      </c>
      <c r="L284" s="676">
        <v>0.2</v>
      </c>
      <c r="M284" s="676">
        <v>0.2</v>
      </c>
      <c r="N284" s="676">
        <v>0.2</v>
      </c>
      <c r="O284" s="676">
        <v>0.2</v>
      </c>
      <c r="P284" s="676">
        <v>0.2</v>
      </c>
      <c r="Q284" s="676">
        <v>0.2</v>
      </c>
      <c r="R284" s="676">
        <v>0.2</v>
      </c>
      <c r="S284" s="676">
        <v>0.2</v>
      </c>
      <c r="T284" s="676">
        <v>0.2</v>
      </c>
      <c r="U284" s="676">
        <v>0.2</v>
      </c>
      <c r="V284" s="676">
        <v>0.2</v>
      </c>
      <c r="W284" s="676">
        <v>0.2</v>
      </c>
      <c r="X284" s="676">
        <v>0.2</v>
      </c>
      <c r="Y284" s="676">
        <v>0.2</v>
      </c>
      <c r="Z284" s="676">
        <v>0.2</v>
      </c>
      <c r="AA284" s="676">
        <v>0.2</v>
      </c>
      <c r="AB284" s="676">
        <v>0.2</v>
      </c>
      <c r="AC284" s="676">
        <v>0.23</v>
      </c>
      <c r="AD284" s="677">
        <v>0.23</v>
      </c>
      <c r="AE284" s="677">
        <v>0.23</v>
      </c>
    </row>
    <row r="285" spans="1:31" ht="15" customHeight="1">
      <c r="A285" s="399" t="s">
        <v>1110</v>
      </c>
      <c r="B285" s="541" t="s">
        <v>997</v>
      </c>
      <c r="C285" s="399" t="s">
        <v>230</v>
      </c>
      <c r="D285" s="399" t="s">
        <v>461</v>
      </c>
      <c r="E285" s="399" t="s">
        <v>462</v>
      </c>
      <c r="F285" s="399" t="s">
        <v>691</v>
      </c>
      <c r="G285" s="399" t="s">
        <v>692</v>
      </c>
      <c r="H285" s="541">
        <v>15</v>
      </c>
      <c r="I285" s="543">
        <v>0.7</v>
      </c>
      <c r="J285" s="676">
        <v>0.13</v>
      </c>
      <c r="K285" s="676">
        <v>0.2</v>
      </c>
      <c r="L285" s="676">
        <v>0.2</v>
      </c>
      <c r="M285" s="676">
        <v>0.2</v>
      </c>
      <c r="N285" s="676">
        <v>0.2</v>
      </c>
      <c r="O285" s="676">
        <v>0.2</v>
      </c>
      <c r="P285" s="676">
        <v>0.2</v>
      </c>
      <c r="Q285" s="676">
        <v>0.2</v>
      </c>
      <c r="R285" s="676">
        <v>0.2</v>
      </c>
      <c r="S285" s="676">
        <v>0.2</v>
      </c>
      <c r="T285" s="676">
        <v>0.2</v>
      </c>
      <c r="U285" s="676">
        <v>0.2</v>
      </c>
      <c r="V285" s="676">
        <v>0.2</v>
      </c>
      <c r="W285" s="676">
        <v>0.2</v>
      </c>
      <c r="X285" s="676">
        <v>0.2</v>
      </c>
      <c r="Y285" s="676">
        <v>0.2</v>
      </c>
      <c r="Z285" s="676">
        <v>0.2</v>
      </c>
      <c r="AA285" s="676">
        <v>0.2</v>
      </c>
      <c r="AB285" s="676">
        <v>0.2</v>
      </c>
      <c r="AC285" s="676">
        <v>0.23</v>
      </c>
      <c r="AD285" s="677">
        <v>0.23</v>
      </c>
      <c r="AE285" s="677">
        <v>0.23</v>
      </c>
    </row>
    <row r="286" spans="1:31" ht="15" customHeight="1">
      <c r="A286" s="399" t="s">
        <v>1111</v>
      </c>
      <c r="B286" s="541" t="s">
        <v>997</v>
      </c>
      <c r="C286" s="399" t="s">
        <v>230</v>
      </c>
      <c r="D286" s="399" t="s">
        <v>461</v>
      </c>
      <c r="E286" s="399" t="s">
        <v>462</v>
      </c>
      <c r="F286" s="399" t="s">
        <v>463</v>
      </c>
      <c r="G286" s="399" t="s">
        <v>601</v>
      </c>
      <c r="H286" s="541">
        <v>10</v>
      </c>
      <c r="I286" s="543">
        <v>0.7</v>
      </c>
      <c r="J286" s="676">
        <v>0.13</v>
      </c>
      <c r="K286" s="676">
        <v>0.2</v>
      </c>
      <c r="L286" s="676">
        <v>0.2</v>
      </c>
      <c r="M286" s="676">
        <v>0.2</v>
      </c>
      <c r="N286" s="676">
        <v>0.2</v>
      </c>
      <c r="O286" s="676">
        <v>0.2</v>
      </c>
      <c r="P286" s="676">
        <v>0.2</v>
      </c>
      <c r="Q286" s="676">
        <v>0.2</v>
      </c>
      <c r="R286" s="676">
        <v>0.2</v>
      </c>
      <c r="S286" s="676">
        <v>0.2</v>
      </c>
      <c r="T286" s="676">
        <v>0.2</v>
      </c>
      <c r="U286" s="676">
        <v>0.2</v>
      </c>
      <c r="V286" s="676">
        <v>0.2</v>
      </c>
      <c r="W286" s="676">
        <v>0.2</v>
      </c>
      <c r="X286" s="676">
        <v>0.2</v>
      </c>
      <c r="Y286" s="676">
        <v>0.2</v>
      </c>
      <c r="Z286" s="676">
        <v>0.2</v>
      </c>
      <c r="AA286" s="676">
        <v>0.2</v>
      </c>
      <c r="AB286" s="676">
        <v>0.2</v>
      </c>
      <c r="AC286" s="676">
        <v>0.23</v>
      </c>
      <c r="AD286" s="677">
        <v>0.23</v>
      </c>
      <c r="AE286" s="677">
        <v>0.23</v>
      </c>
    </row>
    <row r="287" spans="1:31" ht="15" customHeight="1">
      <c r="A287" s="545" t="s">
        <v>1112</v>
      </c>
      <c r="B287" s="541" t="s">
        <v>997</v>
      </c>
      <c r="C287" s="399" t="s">
        <v>230</v>
      </c>
      <c r="D287" s="1" t="s">
        <v>461</v>
      </c>
      <c r="E287" s="399" t="s">
        <v>462</v>
      </c>
      <c r="F287" s="399" t="s">
        <v>695</v>
      </c>
      <c r="G287" s="399" t="s">
        <v>696</v>
      </c>
      <c r="H287" s="541">
        <v>15</v>
      </c>
      <c r="I287" s="543">
        <v>0.7</v>
      </c>
      <c r="J287" s="676">
        <v>0.13</v>
      </c>
      <c r="K287" s="676">
        <v>0.2</v>
      </c>
      <c r="L287" s="676">
        <v>0.2</v>
      </c>
      <c r="M287" s="676">
        <v>0.2</v>
      </c>
      <c r="N287" s="676">
        <v>0.2</v>
      </c>
      <c r="O287" s="676">
        <v>0.2</v>
      </c>
      <c r="P287" s="676">
        <v>0.2</v>
      </c>
      <c r="Q287" s="676">
        <v>0.2</v>
      </c>
      <c r="R287" s="676">
        <v>0.2</v>
      </c>
      <c r="S287" s="676">
        <v>0.2</v>
      </c>
      <c r="T287" s="676">
        <v>0.2</v>
      </c>
      <c r="U287" s="676">
        <v>0.2</v>
      </c>
      <c r="V287" s="676">
        <v>0.2</v>
      </c>
      <c r="W287" s="676">
        <v>0.2</v>
      </c>
      <c r="X287" s="676">
        <v>0.2</v>
      </c>
      <c r="Y287" s="676">
        <v>0.2</v>
      </c>
      <c r="Z287" s="676">
        <v>0.2</v>
      </c>
      <c r="AA287" s="676">
        <v>0.2</v>
      </c>
      <c r="AB287" s="676">
        <v>0.2</v>
      </c>
      <c r="AC287" s="676">
        <v>0.23</v>
      </c>
      <c r="AD287" s="677">
        <v>0.23</v>
      </c>
      <c r="AE287" s="677">
        <v>0.23</v>
      </c>
    </row>
    <row r="288" spans="1:31" ht="15" customHeight="1">
      <c r="A288" s="399" t="s">
        <v>1113</v>
      </c>
      <c r="B288" s="541" t="s">
        <v>997</v>
      </c>
      <c r="C288" s="399" t="s">
        <v>230</v>
      </c>
      <c r="D288" s="399" t="s">
        <v>461</v>
      </c>
      <c r="E288" s="399" t="s">
        <v>462</v>
      </c>
      <c r="F288" s="399" t="s">
        <v>698</v>
      </c>
      <c r="G288" s="399" t="s">
        <v>696</v>
      </c>
      <c r="H288" s="541">
        <v>15</v>
      </c>
      <c r="I288" s="543">
        <v>0.7</v>
      </c>
      <c r="J288" s="676">
        <v>0.13</v>
      </c>
      <c r="K288" s="676">
        <v>0.2</v>
      </c>
      <c r="L288" s="676">
        <v>0.2</v>
      </c>
      <c r="M288" s="676">
        <v>0.2</v>
      </c>
      <c r="N288" s="676">
        <v>0.2</v>
      </c>
      <c r="O288" s="676">
        <v>0.2</v>
      </c>
      <c r="P288" s="676">
        <v>0.2</v>
      </c>
      <c r="Q288" s="676">
        <v>0.2</v>
      </c>
      <c r="R288" s="676">
        <v>0.2</v>
      </c>
      <c r="S288" s="676">
        <v>0.2</v>
      </c>
      <c r="T288" s="676">
        <v>0.2</v>
      </c>
      <c r="U288" s="676">
        <v>0.2</v>
      </c>
      <c r="V288" s="676">
        <v>0.2</v>
      </c>
      <c r="W288" s="676">
        <v>0.2</v>
      </c>
      <c r="X288" s="676">
        <v>0.2</v>
      </c>
      <c r="Y288" s="676">
        <v>0.2</v>
      </c>
      <c r="Z288" s="676">
        <v>0.2</v>
      </c>
      <c r="AA288" s="676">
        <v>0.2</v>
      </c>
      <c r="AB288" s="676">
        <v>0.2</v>
      </c>
      <c r="AC288" s="676">
        <v>0.23</v>
      </c>
      <c r="AD288" s="677">
        <v>0.23</v>
      </c>
      <c r="AE288" s="677">
        <v>0.23</v>
      </c>
    </row>
    <row r="289" spans="1:31" ht="15" customHeight="1">
      <c r="A289" s="399" t="s">
        <v>1114</v>
      </c>
      <c r="B289" s="541" t="s">
        <v>997</v>
      </c>
      <c r="C289" s="399" t="s">
        <v>230</v>
      </c>
      <c r="D289" s="399" t="s">
        <v>461</v>
      </c>
      <c r="E289" s="399" t="s">
        <v>462</v>
      </c>
      <c r="F289" s="399" t="s">
        <v>700</v>
      </c>
      <c r="G289" s="399" t="s">
        <v>696</v>
      </c>
      <c r="H289" s="541">
        <v>15</v>
      </c>
      <c r="I289" s="543">
        <v>0.7</v>
      </c>
      <c r="J289" s="676">
        <v>0.13</v>
      </c>
      <c r="K289" s="676">
        <v>0.2</v>
      </c>
      <c r="L289" s="676">
        <v>0.2</v>
      </c>
      <c r="M289" s="676">
        <v>0.2</v>
      </c>
      <c r="N289" s="676">
        <v>0.2</v>
      </c>
      <c r="O289" s="676">
        <v>0.2</v>
      </c>
      <c r="P289" s="676">
        <v>0.2</v>
      </c>
      <c r="Q289" s="676">
        <v>0.2</v>
      </c>
      <c r="R289" s="676">
        <v>0.2</v>
      </c>
      <c r="S289" s="676">
        <v>0.2</v>
      </c>
      <c r="T289" s="676">
        <v>0.2</v>
      </c>
      <c r="U289" s="676">
        <v>0.2</v>
      </c>
      <c r="V289" s="676">
        <v>0.2</v>
      </c>
      <c r="W289" s="676">
        <v>0.2</v>
      </c>
      <c r="X289" s="676">
        <v>0.2</v>
      </c>
      <c r="Y289" s="676">
        <v>0.2</v>
      </c>
      <c r="Z289" s="676">
        <v>0.2</v>
      </c>
      <c r="AA289" s="676">
        <v>0.2</v>
      </c>
      <c r="AB289" s="676">
        <v>0.2</v>
      </c>
      <c r="AC289" s="676">
        <v>0.23</v>
      </c>
      <c r="AD289" s="677">
        <v>0.23</v>
      </c>
      <c r="AE289" s="677">
        <v>0.23</v>
      </c>
    </row>
    <row r="290" spans="1:31" ht="15" customHeight="1">
      <c r="A290" s="399" t="s">
        <v>1115</v>
      </c>
      <c r="B290" s="541" t="s">
        <v>997</v>
      </c>
      <c r="C290" s="399" t="s">
        <v>230</v>
      </c>
      <c r="D290" s="399" t="s">
        <v>461</v>
      </c>
      <c r="E290" s="399" t="s">
        <v>462</v>
      </c>
      <c r="F290" s="399" t="s">
        <v>702</v>
      </c>
      <c r="G290" s="399" t="s">
        <v>696</v>
      </c>
      <c r="H290" s="541">
        <v>15</v>
      </c>
      <c r="I290" s="543">
        <v>0.7</v>
      </c>
      <c r="J290" s="676">
        <v>0.13</v>
      </c>
      <c r="K290" s="676">
        <v>0.2</v>
      </c>
      <c r="L290" s="676">
        <v>0.2</v>
      </c>
      <c r="M290" s="676">
        <v>0.2</v>
      </c>
      <c r="N290" s="676">
        <v>0.2</v>
      </c>
      <c r="O290" s="676">
        <v>0.2</v>
      </c>
      <c r="P290" s="676">
        <v>0.2</v>
      </c>
      <c r="Q290" s="676">
        <v>0.2</v>
      </c>
      <c r="R290" s="676">
        <v>0.2</v>
      </c>
      <c r="S290" s="676">
        <v>0.2</v>
      </c>
      <c r="T290" s="676">
        <v>0.2</v>
      </c>
      <c r="U290" s="676">
        <v>0.2</v>
      </c>
      <c r="V290" s="676">
        <v>0.2</v>
      </c>
      <c r="W290" s="676">
        <v>0.2</v>
      </c>
      <c r="X290" s="676">
        <v>0.2</v>
      </c>
      <c r="Y290" s="676">
        <v>0.2</v>
      </c>
      <c r="Z290" s="676">
        <v>0.2</v>
      </c>
      <c r="AA290" s="676">
        <v>0.2</v>
      </c>
      <c r="AB290" s="676">
        <v>0.2</v>
      </c>
      <c r="AC290" s="676">
        <v>0.23</v>
      </c>
      <c r="AD290" s="677">
        <v>0.23</v>
      </c>
      <c r="AE290" s="677">
        <v>0.23</v>
      </c>
    </row>
    <row r="291" spans="1:31" ht="15" customHeight="1">
      <c r="A291" s="399" t="s">
        <v>1116</v>
      </c>
      <c r="B291" s="541" t="s">
        <v>997</v>
      </c>
      <c r="C291" s="399" t="s">
        <v>230</v>
      </c>
      <c r="D291" s="399" t="s">
        <v>461</v>
      </c>
      <c r="E291" s="399" t="s">
        <v>462</v>
      </c>
      <c r="F291" s="399" t="s">
        <v>704</v>
      </c>
      <c r="G291" s="399" t="s">
        <v>601</v>
      </c>
      <c r="H291" s="541">
        <v>10</v>
      </c>
      <c r="I291" s="543">
        <v>0.7</v>
      </c>
      <c r="J291" s="676">
        <v>0.13</v>
      </c>
      <c r="K291" s="676">
        <v>0.2</v>
      </c>
      <c r="L291" s="676">
        <v>0.2</v>
      </c>
      <c r="M291" s="676">
        <v>0.2</v>
      </c>
      <c r="N291" s="676">
        <v>0.2</v>
      </c>
      <c r="O291" s="676">
        <v>0.2</v>
      </c>
      <c r="P291" s="676">
        <v>0.2</v>
      </c>
      <c r="Q291" s="676">
        <v>0.2</v>
      </c>
      <c r="R291" s="676">
        <v>0.2</v>
      </c>
      <c r="S291" s="676">
        <v>0.2</v>
      </c>
      <c r="T291" s="676">
        <v>0.2</v>
      </c>
      <c r="U291" s="676">
        <v>0.2</v>
      </c>
      <c r="V291" s="676">
        <v>0.2</v>
      </c>
      <c r="W291" s="676">
        <v>0.2</v>
      </c>
      <c r="X291" s="676">
        <v>0.2</v>
      </c>
      <c r="Y291" s="676">
        <v>0.2</v>
      </c>
      <c r="Z291" s="676">
        <v>0.2</v>
      </c>
      <c r="AA291" s="676">
        <v>0.2</v>
      </c>
      <c r="AB291" s="676">
        <v>0.2</v>
      </c>
      <c r="AC291" s="676">
        <v>0.23</v>
      </c>
      <c r="AD291" s="677">
        <v>0.23</v>
      </c>
      <c r="AE291" s="677">
        <v>0.23</v>
      </c>
    </row>
    <row r="292" spans="1:31" ht="15" customHeight="1">
      <c r="A292" s="399" t="s">
        <v>1117</v>
      </c>
      <c r="B292" s="541" t="s">
        <v>997</v>
      </c>
      <c r="C292" s="399" t="s">
        <v>230</v>
      </c>
      <c r="D292" s="399" t="s">
        <v>461</v>
      </c>
      <c r="E292" s="399" t="s">
        <v>462</v>
      </c>
      <c r="F292" s="399" t="s">
        <v>790</v>
      </c>
      <c r="G292" s="399" t="s">
        <v>601</v>
      </c>
      <c r="H292" s="541">
        <v>15</v>
      </c>
      <c r="I292" s="543">
        <v>0.7</v>
      </c>
      <c r="J292" s="676">
        <v>0.13</v>
      </c>
      <c r="K292" s="676">
        <v>0.2</v>
      </c>
      <c r="L292" s="676">
        <v>0.2</v>
      </c>
      <c r="M292" s="676">
        <v>0.2</v>
      </c>
      <c r="N292" s="676">
        <v>0.2</v>
      </c>
      <c r="O292" s="676">
        <v>0.2</v>
      </c>
      <c r="P292" s="676">
        <v>0.2</v>
      </c>
      <c r="Q292" s="676">
        <v>0.2</v>
      </c>
      <c r="R292" s="676">
        <v>0.2</v>
      </c>
      <c r="S292" s="676">
        <v>0.2</v>
      </c>
      <c r="T292" s="676">
        <v>0.2</v>
      </c>
      <c r="U292" s="676">
        <v>0.2</v>
      </c>
      <c r="V292" s="676">
        <v>0.2</v>
      </c>
      <c r="W292" s="676">
        <v>0.2</v>
      </c>
      <c r="X292" s="676">
        <v>0.2</v>
      </c>
      <c r="Y292" s="676">
        <v>0.2</v>
      </c>
      <c r="Z292" s="676">
        <v>0.2</v>
      </c>
      <c r="AA292" s="676">
        <v>0.2</v>
      </c>
      <c r="AB292" s="676">
        <v>0.2</v>
      </c>
      <c r="AC292" s="676">
        <v>0.23</v>
      </c>
      <c r="AD292" s="677">
        <v>0.23</v>
      </c>
      <c r="AE292" s="677">
        <v>0.23</v>
      </c>
    </row>
    <row r="293" spans="1:31" ht="15" customHeight="1">
      <c r="A293" s="399" t="s">
        <v>1118</v>
      </c>
      <c r="B293" s="541" t="s">
        <v>997</v>
      </c>
      <c r="C293" s="399" t="s">
        <v>230</v>
      </c>
      <c r="D293" s="399" t="s">
        <v>461</v>
      </c>
      <c r="E293" s="399" t="s">
        <v>462</v>
      </c>
      <c r="F293" s="399" t="s">
        <v>792</v>
      </c>
      <c r="G293" s="399" t="s">
        <v>793</v>
      </c>
      <c r="H293" s="541">
        <v>10</v>
      </c>
      <c r="I293" s="543">
        <v>0.7</v>
      </c>
      <c r="J293" s="676">
        <v>0.13</v>
      </c>
      <c r="K293" s="676">
        <v>0.2</v>
      </c>
      <c r="L293" s="676">
        <v>0.2</v>
      </c>
      <c r="M293" s="676">
        <v>0.2</v>
      </c>
      <c r="N293" s="676">
        <v>0.2</v>
      </c>
      <c r="O293" s="676">
        <v>0.2</v>
      </c>
      <c r="P293" s="676">
        <v>0.2</v>
      </c>
      <c r="Q293" s="676">
        <v>0.2</v>
      </c>
      <c r="R293" s="676">
        <v>0.2</v>
      </c>
      <c r="S293" s="676">
        <v>0.2</v>
      </c>
      <c r="T293" s="676">
        <v>0.2</v>
      </c>
      <c r="U293" s="676">
        <v>0.2</v>
      </c>
      <c r="V293" s="676">
        <v>0.2</v>
      </c>
      <c r="W293" s="676">
        <v>0.2</v>
      </c>
      <c r="X293" s="676">
        <v>0.2</v>
      </c>
      <c r="Y293" s="676">
        <v>0.2</v>
      </c>
      <c r="Z293" s="676">
        <v>0.2</v>
      </c>
      <c r="AA293" s="676">
        <v>0.2</v>
      </c>
      <c r="AB293" s="676">
        <v>0.2</v>
      </c>
      <c r="AC293" s="676">
        <v>0.23</v>
      </c>
      <c r="AD293" s="677">
        <v>0.23</v>
      </c>
      <c r="AE293" s="677">
        <v>0.23</v>
      </c>
    </row>
    <row r="294" spans="1:31" ht="15" customHeight="1">
      <c r="A294" s="545" t="s">
        <v>1119</v>
      </c>
      <c r="B294" s="544" t="s">
        <v>997</v>
      </c>
      <c r="C294" s="399" t="s">
        <v>230</v>
      </c>
      <c r="D294" s="1" t="s">
        <v>461</v>
      </c>
      <c r="E294" s="399" t="s">
        <v>462</v>
      </c>
      <c r="F294" s="399" t="s">
        <v>795</v>
      </c>
      <c r="G294" s="399" t="s">
        <v>601</v>
      </c>
      <c r="H294" s="541">
        <v>15</v>
      </c>
      <c r="I294" s="543">
        <v>0.7</v>
      </c>
      <c r="J294" s="676">
        <v>0.13</v>
      </c>
      <c r="K294" s="676">
        <v>0.2</v>
      </c>
      <c r="L294" s="676">
        <v>0.2</v>
      </c>
      <c r="M294" s="676">
        <v>0.2</v>
      </c>
      <c r="N294" s="676">
        <v>0.2</v>
      </c>
      <c r="O294" s="676">
        <v>0.2</v>
      </c>
      <c r="P294" s="676">
        <v>0.2</v>
      </c>
      <c r="Q294" s="676">
        <v>0.2</v>
      </c>
      <c r="R294" s="676">
        <v>0.2</v>
      </c>
      <c r="S294" s="676">
        <v>0.2</v>
      </c>
      <c r="T294" s="676">
        <v>0.2</v>
      </c>
      <c r="U294" s="676">
        <v>0.2</v>
      </c>
      <c r="V294" s="676">
        <v>0.2</v>
      </c>
      <c r="W294" s="676">
        <v>0.2</v>
      </c>
      <c r="X294" s="676">
        <v>0.2</v>
      </c>
      <c r="Y294" s="676">
        <v>0.2</v>
      </c>
      <c r="Z294" s="676">
        <v>0.2</v>
      </c>
      <c r="AA294" s="676">
        <v>0.2</v>
      </c>
      <c r="AB294" s="676">
        <v>0.2</v>
      </c>
      <c r="AC294" s="676">
        <v>0.23</v>
      </c>
      <c r="AD294" s="677">
        <v>0.23</v>
      </c>
      <c r="AE294" s="677">
        <v>0.23</v>
      </c>
    </row>
    <row r="295" spans="1:31" ht="15" customHeight="1">
      <c r="A295" s="399" t="s">
        <v>1537</v>
      </c>
      <c r="B295" s="541" t="s">
        <v>997</v>
      </c>
      <c r="C295" s="399" t="s">
        <v>230</v>
      </c>
      <c r="D295" s="399" t="s">
        <v>461</v>
      </c>
      <c r="E295" s="399" t="s">
        <v>462</v>
      </c>
      <c r="F295" s="399" t="s">
        <v>572</v>
      </c>
      <c r="G295" s="399" t="s">
        <v>681</v>
      </c>
      <c r="H295" s="541">
        <v>15</v>
      </c>
      <c r="I295" s="543">
        <v>0.7</v>
      </c>
      <c r="J295" s="676">
        <v>0.13</v>
      </c>
      <c r="K295" s="676">
        <v>0.2</v>
      </c>
      <c r="L295" s="676">
        <v>0.2</v>
      </c>
      <c r="M295" s="676">
        <v>0.2</v>
      </c>
      <c r="N295" s="676">
        <v>0.2</v>
      </c>
      <c r="O295" s="676">
        <v>0.2</v>
      </c>
      <c r="P295" s="676">
        <v>0.2</v>
      </c>
      <c r="Q295" s="676">
        <v>0.2</v>
      </c>
      <c r="R295" s="676">
        <v>0.2</v>
      </c>
      <c r="S295" s="676">
        <v>0.2</v>
      </c>
      <c r="T295" s="676">
        <v>0.2</v>
      </c>
      <c r="U295" s="676">
        <v>0.2</v>
      </c>
      <c r="V295" s="676">
        <v>0.2</v>
      </c>
      <c r="W295" s="676">
        <v>0.2</v>
      </c>
      <c r="X295" s="676">
        <v>0.2</v>
      </c>
      <c r="Y295" s="676">
        <v>0.2</v>
      </c>
      <c r="Z295" s="676">
        <v>0.2</v>
      </c>
      <c r="AA295" s="676">
        <v>0.2</v>
      </c>
      <c r="AB295" s="676">
        <v>0.2</v>
      </c>
      <c r="AC295" s="676">
        <v>0.23</v>
      </c>
      <c r="AD295" s="677">
        <v>0.23</v>
      </c>
      <c r="AE295" s="677">
        <v>0.23</v>
      </c>
    </row>
    <row r="296" spans="1:31" ht="15" customHeight="1">
      <c r="A296" s="399" t="s">
        <v>1538</v>
      </c>
      <c r="B296" s="541" t="s">
        <v>997</v>
      </c>
      <c r="C296" s="399" t="s">
        <v>230</v>
      </c>
      <c r="D296" s="399" t="s">
        <v>461</v>
      </c>
      <c r="E296" s="399" t="s">
        <v>462</v>
      </c>
      <c r="F296" s="399" t="s">
        <v>574</v>
      </c>
      <c r="G296" s="399" t="s">
        <v>681</v>
      </c>
      <c r="H296" s="541">
        <v>15</v>
      </c>
      <c r="I296" s="543">
        <v>0.7</v>
      </c>
      <c r="J296" s="676">
        <v>0.13</v>
      </c>
      <c r="K296" s="676">
        <v>0.2</v>
      </c>
      <c r="L296" s="676">
        <v>0.2</v>
      </c>
      <c r="M296" s="676">
        <v>0.2</v>
      </c>
      <c r="N296" s="676">
        <v>0.2</v>
      </c>
      <c r="O296" s="676">
        <v>0.2</v>
      </c>
      <c r="P296" s="676">
        <v>0.2</v>
      </c>
      <c r="Q296" s="676">
        <v>0.2</v>
      </c>
      <c r="R296" s="676">
        <v>0.2</v>
      </c>
      <c r="S296" s="676">
        <v>0.2</v>
      </c>
      <c r="T296" s="676">
        <v>0.2</v>
      </c>
      <c r="U296" s="676">
        <v>0.2</v>
      </c>
      <c r="V296" s="676">
        <v>0.2</v>
      </c>
      <c r="W296" s="676">
        <v>0.2</v>
      </c>
      <c r="X296" s="676">
        <v>0.2</v>
      </c>
      <c r="Y296" s="676">
        <v>0.2</v>
      </c>
      <c r="Z296" s="676">
        <v>0.2</v>
      </c>
      <c r="AA296" s="676">
        <v>0.2</v>
      </c>
      <c r="AB296" s="676">
        <v>0.2</v>
      </c>
      <c r="AC296" s="676">
        <v>0.23</v>
      </c>
      <c r="AD296" s="677">
        <v>0.23</v>
      </c>
      <c r="AE296" s="677">
        <v>0.23</v>
      </c>
    </row>
    <row r="297" spans="1:31" ht="15" customHeight="1">
      <c r="A297" s="399" t="s">
        <v>1778</v>
      </c>
      <c r="B297" s="541" t="s">
        <v>997</v>
      </c>
      <c r="C297" s="399" t="s">
        <v>230</v>
      </c>
      <c r="D297" s="399" t="s">
        <v>461</v>
      </c>
      <c r="E297" s="399" t="s">
        <v>462</v>
      </c>
      <c r="F297" s="399" t="s">
        <v>1779</v>
      </c>
      <c r="G297" s="399" t="s">
        <v>793</v>
      </c>
      <c r="H297" s="541">
        <v>3</v>
      </c>
      <c r="I297" s="543">
        <v>0.7</v>
      </c>
      <c r="J297" s="676" t="s">
        <v>240</v>
      </c>
      <c r="K297" s="676" t="s">
        <v>240</v>
      </c>
      <c r="L297" s="676" t="s">
        <v>240</v>
      </c>
      <c r="M297" s="676" t="s">
        <v>240</v>
      </c>
      <c r="N297" s="676" t="s">
        <v>240</v>
      </c>
      <c r="O297" s="676" t="s">
        <v>240</v>
      </c>
      <c r="P297" s="676" t="s">
        <v>240</v>
      </c>
      <c r="Q297" s="676">
        <v>0.05</v>
      </c>
      <c r="R297" s="676">
        <v>0.05</v>
      </c>
      <c r="S297" s="676">
        <v>0.05</v>
      </c>
      <c r="T297" s="676">
        <v>0.05</v>
      </c>
      <c r="U297" s="676">
        <v>0.05</v>
      </c>
      <c r="V297" s="676">
        <v>0.05</v>
      </c>
      <c r="W297" s="676">
        <v>0.05</v>
      </c>
      <c r="X297" s="676">
        <v>0.05</v>
      </c>
      <c r="Y297" s="676">
        <v>0.05</v>
      </c>
      <c r="Z297" s="676">
        <v>0.05</v>
      </c>
      <c r="AA297" s="676">
        <v>0.05</v>
      </c>
      <c r="AB297" s="676">
        <v>0.05</v>
      </c>
      <c r="AC297" s="676">
        <v>0.06</v>
      </c>
      <c r="AD297" s="677">
        <v>0.06</v>
      </c>
      <c r="AE297" s="677">
        <v>0.06</v>
      </c>
    </row>
    <row r="298" spans="1:31" ht="15" customHeight="1">
      <c r="A298" s="399" t="s">
        <v>682</v>
      </c>
      <c r="B298" s="541" t="s">
        <v>434</v>
      </c>
      <c r="C298" s="399" t="s">
        <v>230</v>
      </c>
      <c r="D298" s="399" t="s">
        <v>461</v>
      </c>
      <c r="E298" s="399" t="s">
        <v>462</v>
      </c>
      <c r="F298" s="399" t="s">
        <v>683</v>
      </c>
      <c r="G298" s="399" t="s">
        <v>681</v>
      </c>
      <c r="H298" s="541">
        <v>15</v>
      </c>
      <c r="I298" s="543">
        <v>0.7</v>
      </c>
      <c r="J298" s="676">
        <v>0.2</v>
      </c>
      <c r="K298" s="676">
        <v>0.27</v>
      </c>
      <c r="L298" s="676">
        <v>0.27</v>
      </c>
      <c r="M298" s="676">
        <v>0.27</v>
      </c>
      <c r="N298" s="676">
        <v>0.27</v>
      </c>
      <c r="O298" s="676">
        <v>0.27</v>
      </c>
      <c r="P298" s="676">
        <v>0.27</v>
      </c>
      <c r="Q298" s="676">
        <v>0.27</v>
      </c>
      <c r="R298" s="676">
        <v>0.27</v>
      </c>
      <c r="S298" s="676">
        <v>0.27</v>
      </c>
      <c r="T298" s="676">
        <v>0.27</v>
      </c>
      <c r="U298" s="676">
        <v>0.27</v>
      </c>
      <c r="V298" s="676">
        <v>0.27</v>
      </c>
      <c r="W298" s="676">
        <v>0.27</v>
      </c>
      <c r="X298" s="676">
        <v>0.27</v>
      </c>
      <c r="Y298" s="676">
        <v>0.27</v>
      </c>
      <c r="Z298" s="676">
        <v>0.27</v>
      </c>
      <c r="AA298" s="676">
        <v>0.27</v>
      </c>
      <c r="AB298" s="676">
        <v>0.27</v>
      </c>
      <c r="AC298" s="676">
        <v>0.31</v>
      </c>
      <c r="AD298" s="677">
        <v>0.31</v>
      </c>
      <c r="AE298" s="677">
        <v>0.31</v>
      </c>
    </row>
    <row r="299" spans="1:31" ht="15" customHeight="1">
      <c r="A299" s="399" t="s">
        <v>684</v>
      </c>
      <c r="B299" s="541" t="s">
        <v>434</v>
      </c>
      <c r="C299" s="399" t="s">
        <v>230</v>
      </c>
      <c r="D299" s="399" t="s">
        <v>461</v>
      </c>
      <c r="E299" s="399" t="s">
        <v>462</v>
      </c>
      <c r="F299" s="399" t="s">
        <v>685</v>
      </c>
      <c r="G299" s="399" t="s">
        <v>52</v>
      </c>
      <c r="H299" s="541">
        <v>15</v>
      </c>
      <c r="I299" s="543">
        <v>0.7</v>
      </c>
      <c r="J299" s="676">
        <v>0.2</v>
      </c>
      <c r="K299" s="676">
        <v>0.27</v>
      </c>
      <c r="L299" s="676">
        <v>0.27</v>
      </c>
      <c r="M299" s="676">
        <v>0.27</v>
      </c>
      <c r="N299" s="676">
        <v>0.27</v>
      </c>
      <c r="O299" s="676">
        <v>0.27</v>
      </c>
      <c r="P299" s="676">
        <v>0.27</v>
      </c>
      <c r="Q299" s="676">
        <v>0.27</v>
      </c>
      <c r="R299" s="676">
        <v>0.27</v>
      </c>
      <c r="S299" s="676">
        <v>0.27</v>
      </c>
      <c r="T299" s="676">
        <v>0.27</v>
      </c>
      <c r="U299" s="676">
        <v>0.27</v>
      </c>
      <c r="V299" s="676">
        <v>0.27</v>
      </c>
      <c r="W299" s="676">
        <v>0.27</v>
      </c>
      <c r="X299" s="676">
        <v>0.27</v>
      </c>
      <c r="Y299" s="676">
        <v>0.27</v>
      </c>
      <c r="Z299" s="676">
        <v>0.27</v>
      </c>
      <c r="AA299" s="676">
        <v>0.27</v>
      </c>
      <c r="AB299" s="676">
        <v>0.27</v>
      </c>
      <c r="AC299" s="676">
        <v>0.31</v>
      </c>
      <c r="AD299" s="677">
        <v>0.31</v>
      </c>
      <c r="AE299" s="677">
        <v>0.31</v>
      </c>
    </row>
    <row r="300" spans="1:31" ht="15" customHeight="1">
      <c r="A300" s="399" t="s">
        <v>686</v>
      </c>
      <c r="B300" s="541" t="s">
        <v>434</v>
      </c>
      <c r="C300" s="399" t="s">
        <v>230</v>
      </c>
      <c r="D300" s="399" t="s">
        <v>461</v>
      </c>
      <c r="E300" s="399" t="s">
        <v>462</v>
      </c>
      <c r="F300" s="399" t="s">
        <v>687</v>
      </c>
      <c r="G300" s="399" t="s">
        <v>52</v>
      </c>
      <c r="H300" s="541">
        <v>15</v>
      </c>
      <c r="I300" s="543">
        <v>0.7</v>
      </c>
      <c r="J300" s="676">
        <v>0.2</v>
      </c>
      <c r="K300" s="676">
        <v>0.27</v>
      </c>
      <c r="L300" s="676">
        <v>0.27</v>
      </c>
      <c r="M300" s="676">
        <v>0.27</v>
      </c>
      <c r="N300" s="676">
        <v>0.27</v>
      </c>
      <c r="O300" s="676">
        <v>0.27</v>
      </c>
      <c r="P300" s="676">
        <v>0.27</v>
      </c>
      <c r="Q300" s="676">
        <v>0.27</v>
      </c>
      <c r="R300" s="676">
        <v>0.27</v>
      </c>
      <c r="S300" s="676">
        <v>0.27</v>
      </c>
      <c r="T300" s="676">
        <v>0.27</v>
      </c>
      <c r="U300" s="676">
        <v>0.27</v>
      </c>
      <c r="V300" s="676">
        <v>0.27</v>
      </c>
      <c r="W300" s="676">
        <v>0.27</v>
      </c>
      <c r="X300" s="676">
        <v>0.27</v>
      </c>
      <c r="Y300" s="676">
        <v>0.27</v>
      </c>
      <c r="Z300" s="676">
        <v>0.27</v>
      </c>
      <c r="AA300" s="676">
        <v>0.27</v>
      </c>
      <c r="AB300" s="676">
        <v>0.27</v>
      </c>
      <c r="AC300" s="676">
        <v>0.31</v>
      </c>
      <c r="AD300" s="677">
        <v>0.31</v>
      </c>
      <c r="AE300" s="677">
        <v>0.31</v>
      </c>
    </row>
    <row r="301" spans="1:31" ht="15" customHeight="1">
      <c r="A301" s="399" t="s">
        <v>278</v>
      </c>
      <c r="B301" s="541" t="s">
        <v>434</v>
      </c>
      <c r="C301" s="399" t="s">
        <v>230</v>
      </c>
      <c r="D301" s="399" t="s">
        <v>461</v>
      </c>
      <c r="E301" s="399" t="s">
        <v>462</v>
      </c>
      <c r="F301" s="399" t="s">
        <v>277</v>
      </c>
      <c r="G301" s="399" t="s">
        <v>681</v>
      </c>
      <c r="H301" s="541">
        <v>30</v>
      </c>
      <c r="I301" s="543">
        <v>0.7</v>
      </c>
      <c r="J301" s="676">
        <v>0.2</v>
      </c>
      <c r="K301" s="676">
        <v>0.27</v>
      </c>
      <c r="L301" s="676">
        <v>0.27</v>
      </c>
      <c r="M301" s="676">
        <v>0.27</v>
      </c>
      <c r="N301" s="676">
        <v>0.27</v>
      </c>
      <c r="O301" s="676">
        <v>0.27</v>
      </c>
      <c r="P301" s="676">
        <v>0.27</v>
      </c>
      <c r="Q301" s="676">
        <v>0.35</v>
      </c>
      <c r="R301" s="676">
        <v>0.35</v>
      </c>
      <c r="S301" s="676">
        <v>0.35</v>
      </c>
      <c r="T301" s="676">
        <v>0.35</v>
      </c>
      <c r="U301" s="676">
        <v>0.35</v>
      </c>
      <c r="V301" s="676">
        <v>0.35</v>
      </c>
      <c r="W301" s="676">
        <v>0.35</v>
      </c>
      <c r="X301" s="676">
        <v>0.35</v>
      </c>
      <c r="Y301" s="676">
        <v>0.35</v>
      </c>
      <c r="Z301" s="676">
        <v>0.35</v>
      </c>
      <c r="AA301" s="676">
        <v>0.35</v>
      </c>
      <c r="AB301" s="676">
        <v>0.35</v>
      </c>
      <c r="AC301" s="676">
        <v>0.4</v>
      </c>
      <c r="AD301" s="677">
        <v>0.4</v>
      </c>
      <c r="AE301" s="677">
        <v>0.4</v>
      </c>
    </row>
    <row r="302" spans="1:31" ht="15" customHeight="1">
      <c r="A302" s="399" t="s">
        <v>688</v>
      </c>
      <c r="B302" s="541" t="s">
        <v>434</v>
      </c>
      <c r="C302" s="399" t="s">
        <v>230</v>
      </c>
      <c r="D302" s="399" t="s">
        <v>461</v>
      </c>
      <c r="E302" s="399" t="s">
        <v>462</v>
      </c>
      <c r="F302" s="399" t="s">
        <v>689</v>
      </c>
      <c r="G302" s="399" t="s">
        <v>681</v>
      </c>
      <c r="H302" s="541">
        <v>15</v>
      </c>
      <c r="I302" s="543">
        <v>0.7</v>
      </c>
      <c r="J302" s="676">
        <v>0.2</v>
      </c>
      <c r="K302" s="676">
        <v>0.27</v>
      </c>
      <c r="L302" s="676">
        <v>0.27</v>
      </c>
      <c r="M302" s="676">
        <v>0.27</v>
      </c>
      <c r="N302" s="676">
        <v>0.27</v>
      </c>
      <c r="O302" s="676">
        <v>0.27</v>
      </c>
      <c r="P302" s="676">
        <v>0.27</v>
      </c>
      <c r="Q302" s="676">
        <v>0.27</v>
      </c>
      <c r="R302" s="676">
        <v>0.27</v>
      </c>
      <c r="S302" s="676">
        <v>0.27</v>
      </c>
      <c r="T302" s="676">
        <v>0.27</v>
      </c>
      <c r="U302" s="676">
        <v>0.27</v>
      </c>
      <c r="V302" s="676">
        <v>0.27</v>
      </c>
      <c r="W302" s="676">
        <v>0.27</v>
      </c>
      <c r="X302" s="676">
        <v>0.27</v>
      </c>
      <c r="Y302" s="676">
        <v>0.27</v>
      </c>
      <c r="Z302" s="676">
        <v>0.27</v>
      </c>
      <c r="AA302" s="676">
        <v>0.27</v>
      </c>
      <c r="AB302" s="676">
        <v>0.27</v>
      </c>
      <c r="AC302" s="676">
        <v>0.31</v>
      </c>
      <c r="AD302" s="677">
        <v>0.31</v>
      </c>
      <c r="AE302" s="677">
        <v>0.31</v>
      </c>
    </row>
    <row r="303" spans="1:31" ht="15" customHeight="1">
      <c r="A303" s="399" t="s">
        <v>690</v>
      </c>
      <c r="B303" s="541" t="s">
        <v>434</v>
      </c>
      <c r="C303" s="399" t="s">
        <v>230</v>
      </c>
      <c r="D303" s="399" t="s">
        <v>461</v>
      </c>
      <c r="E303" s="399" t="s">
        <v>462</v>
      </c>
      <c r="F303" s="399" t="s">
        <v>691</v>
      </c>
      <c r="G303" s="399" t="s">
        <v>692</v>
      </c>
      <c r="H303" s="541">
        <v>15</v>
      </c>
      <c r="I303" s="543">
        <v>0.7</v>
      </c>
      <c r="J303" s="676">
        <v>0.2</v>
      </c>
      <c r="K303" s="676">
        <v>0.27</v>
      </c>
      <c r="L303" s="676">
        <v>0.27</v>
      </c>
      <c r="M303" s="676">
        <v>0.27</v>
      </c>
      <c r="N303" s="676">
        <v>0.27</v>
      </c>
      <c r="O303" s="676">
        <v>0.27</v>
      </c>
      <c r="P303" s="676">
        <v>0.27</v>
      </c>
      <c r="Q303" s="676">
        <v>0.27</v>
      </c>
      <c r="R303" s="676">
        <v>0.27</v>
      </c>
      <c r="S303" s="676">
        <v>0.27</v>
      </c>
      <c r="T303" s="676">
        <v>0.27</v>
      </c>
      <c r="U303" s="676">
        <v>0.27</v>
      </c>
      <c r="V303" s="676">
        <v>0.27</v>
      </c>
      <c r="W303" s="676">
        <v>0.27</v>
      </c>
      <c r="X303" s="676">
        <v>0.27</v>
      </c>
      <c r="Y303" s="676">
        <v>0.27</v>
      </c>
      <c r="Z303" s="676">
        <v>0.27</v>
      </c>
      <c r="AA303" s="676">
        <v>0.27</v>
      </c>
      <c r="AB303" s="676">
        <v>0.27</v>
      </c>
      <c r="AC303" s="676">
        <v>0.31</v>
      </c>
      <c r="AD303" s="677">
        <v>0.31</v>
      </c>
      <c r="AE303" s="677">
        <v>0.31</v>
      </c>
    </row>
    <row r="304" spans="1:31" ht="15" customHeight="1">
      <c r="A304" s="399" t="s">
        <v>693</v>
      </c>
      <c r="B304" s="541" t="s">
        <v>434</v>
      </c>
      <c r="C304" s="399" t="s">
        <v>230</v>
      </c>
      <c r="D304" s="399" t="s">
        <v>461</v>
      </c>
      <c r="E304" s="399" t="s">
        <v>462</v>
      </c>
      <c r="F304" s="399" t="s">
        <v>463</v>
      </c>
      <c r="G304" s="399" t="s">
        <v>52</v>
      </c>
      <c r="H304" s="541">
        <v>10</v>
      </c>
      <c r="I304" s="543">
        <v>0.7</v>
      </c>
      <c r="J304" s="676">
        <v>0.2</v>
      </c>
      <c r="K304" s="676">
        <v>0.27</v>
      </c>
      <c r="L304" s="676">
        <v>0.27</v>
      </c>
      <c r="M304" s="676">
        <v>0.27</v>
      </c>
      <c r="N304" s="676">
        <v>0.27</v>
      </c>
      <c r="O304" s="676">
        <v>0.27</v>
      </c>
      <c r="P304" s="676">
        <v>0.27</v>
      </c>
      <c r="Q304" s="676">
        <v>0.27</v>
      </c>
      <c r="R304" s="676">
        <v>0.27</v>
      </c>
      <c r="S304" s="676">
        <v>0.27</v>
      </c>
      <c r="T304" s="676">
        <v>0.27</v>
      </c>
      <c r="U304" s="676">
        <v>0.27</v>
      </c>
      <c r="V304" s="676">
        <v>0.27</v>
      </c>
      <c r="W304" s="676">
        <v>0.27</v>
      </c>
      <c r="X304" s="676">
        <v>0.27</v>
      </c>
      <c r="Y304" s="676">
        <v>0.27</v>
      </c>
      <c r="Z304" s="676">
        <v>0.27</v>
      </c>
      <c r="AA304" s="676">
        <v>0.27</v>
      </c>
      <c r="AB304" s="676">
        <v>0.27</v>
      </c>
      <c r="AC304" s="676">
        <v>0.31</v>
      </c>
      <c r="AD304" s="677">
        <v>0.31</v>
      </c>
      <c r="AE304" s="677">
        <v>0.31</v>
      </c>
    </row>
    <row r="305" spans="1:31" ht="15" customHeight="1">
      <c r="A305" s="399" t="s">
        <v>694</v>
      </c>
      <c r="B305" s="541" t="s">
        <v>434</v>
      </c>
      <c r="C305" s="399" t="s">
        <v>230</v>
      </c>
      <c r="D305" s="399" t="s">
        <v>461</v>
      </c>
      <c r="E305" s="399" t="s">
        <v>462</v>
      </c>
      <c r="F305" s="399" t="s">
        <v>695</v>
      </c>
      <c r="G305" s="399" t="s">
        <v>696</v>
      </c>
      <c r="H305" s="541">
        <v>15</v>
      </c>
      <c r="I305" s="543">
        <v>0.7</v>
      </c>
      <c r="J305" s="676">
        <v>0.2</v>
      </c>
      <c r="K305" s="676">
        <v>0.27</v>
      </c>
      <c r="L305" s="676">
        <v>0.27</v>
      </c>
      <c r="M305" s="676">
        <v>0.27</v>
      </c>
      <c r="N305" s="676">
        <v>0.27</v>
      </c>
      <c r="O305" s="676">
        <v>0.27</v>
      </c>
      <c r="P305" s="676">
        <v>0.27</v>
      </c>
      <c r="Q305" s="676">
        <v>0.27</v>
      </c>
      <c r="R305" s="676">
        <v>0.27</v>
      </c>
      <c r="S305" s="676">
        <v>0.27</v>
      </c>
      <c r="T305" s="676">
        <v>0.27</v>
      </c>
      <c r="U305" s="676">
        <v>0.27</v>
      </c>
      <c r="V305" s="676">
        <v>0.27</v>
      </c>
      <c r="W305" s="676">
        <v>0.27</v>
      </c>
      <c r="X305" s="676">
        <v>0.27</v>
      </c>
      <c r="Y305" s="676">
        <v>0.27</v>
      </c>
      <c r="Z305" s="676">
        <v>0.27</v>
      </c>
      <c r="AA305" s="676">
        <v>0.27</v>
      </c>
      <c r="AB305" s="676">
        <v>0.27</v>
      </c>
      <c r="AC305" s="676">
        <v>0.31</v>
      </c>
      <c r="AD305" s="677">
        <v>0.31</v>
      </c>
      <c r="AE305" s="677">
        <v>0.31</v>
      </c>
    </row>
    <row r="306" spans="1:31" ht="15" customHeight="1">
      <c r="A306" s="399" t="s">
        <v>697</v>
      </c>
      <c r="B306" s="541" t="s">
        <v>434</v>
      </c>
      <c r="C306" s="399" t="s">
        <v>230</v>
      </c>
      <c r="D306" s="399" t="s">
        <v>461</v>
      </c>
      <c r="E306" s="399" t="s">
        <v>462</v>
      </c>
      <c r="F306" s="399" t="s">
        <v>698</v>
      </c>
      <c r="G306" s="399" t="s">
        <v>696</v>
      </c>
      <c r="H306" s="541">
        <v>15</v>
      </c>
      <c r="I306" s="543">
        <v>0.7</v>
      </c>
      <c r="J306" s="676">
        <v>0.2</v>
      </c>
      <c r="K306" s="676">
        <v>0.27</v>
      </c>
      <c r="L306" s="676">
        <v>0.27</v>
      </c>
      <c r="M306" s="676">
        <v>0.27</v>
      </c>
      <c r="N306" s="676">
        <v>0.27</v>
      </c>
      <c r="O306" s="676">
        <v>0.27</v>
      </c>
      <c r="P306" s="676">
        <v>0.27</v>
      </c>
      <c r="Q306" s="676">
        <v>0.27</v>
      </c>
      <c r="R306" s="676">
        <v>0.27</v>
      </c>
      <c r="S306" s="676">
        <v>0.27</v>
      </c>
      <c r="T306" s="676">
        <v>0.27</v>
      </c>
      <c r="U306" s="676">
        <v>0.27</v>
      </c>
      <c r="V306" s="676">
        <v>0.27</v>
      </c>
      <c r="W306" s="676">
        <v>0.27</v>
      </c>
      <c r="X306" s="676">
        <v>0.27</v>
      </c>
      <c r="Y306" s="676">
        <v>0.27</v>
      </c>
      <c r="Z306" s="676">
        <v>0.27</v>
      </c>
      <c r="AA306" s="676">
        <v>0.27</v>
      </c>
      <c r="AB306" s="676">
        <v>0.27</v>
      </c>
      <c r="AC306" s="676">
        <v>0.31</v>
      </c>
      <c r="AD306" s="677">
        <v>0.31</v>
      </c>
      <c r="AE306" s="677">
        <v>0.31</v>
      </c>
    </row>
    <row r="307" spans="1:31" ht="15" customHeight="1">
      <c r="A307" s="399" t="s">
        <v>699</v>
      </c>
      <c r="B307" s="541" t="s">
        <v>434</v>
      </c>
      <c r="C307" s="399" t="s">
        <v>230</v>
      </c>
      <c r="D307" s="399" t="s">
        <v>461</v>
      </c>
      <c r="E307" s="399" t="s">
        <v>462</v>
      </c>
      <c r="F307" s="399" t="s">
        <v>700</v>
      </c>
      <c r="G307" s="399" t="s">
        <v>696</v>
      </c>
      <c r="H307" s="541">
        <v>15</v>
      </c>
      <c r="I307" s="543">
        <v>0.7</v>
      </c>
      <c r="J307" s="676">
        <v>0.2</v>
      </c>
      <c r="K307" s="676">
        <v>0.27</v>
      </c>
      <c r="L307" s="676">
        <v>0.27</v>
      </c>
      <c r="M307" s="676">
        <v>0.27</v>
      </c>
      <c r="N307" s="676">
        <v>0.27</v>
      </c>
      <c r="O307" s="676">
        <v>0.27</v>
      </c>
      <c r="P307" s="676">
        <v>0.27</v>
      </c>
      <c r="Q307" s="676">
        <v>0.27</v>
      </c>
      <c r="R307" s="676">
        <v>0.27</v>
      </c>
      <c r="S307" s="676">
        <v>0.27</v>
      </c>
      <c r="T307" s="676">
        <v>0.27</v>
      </c>
      <c r="U307" s="676">
        <v>0.27</v>
      </c>
      <c r="V307" s="676">
        <v>0.27</v>
      </c>
      <c r="W307" s="676">
        <v>0.27</v>
      </c>
      <c r="X307" s="676">
        <v>0.27</v>
      </c>
      <c r="Y307" s="676">
        <v>0.27</v>
      </c>
      <c r="Z307" s="676">
        <v>0.27</v>
      </c>
      <c r="AA307" s="676">
        <v>0.27</v>
      </c>
      <c r="AB307" s="676">
        <v>0.27</v>
      </c>
      <c r="AC307" s="676">
        <v>0.31</v>
      </c>
      <c r="AD307" s="677">
        <v>0.31</v>
      </c>
      <c r="AE307" s="677">
        <v>0.31</v>
      </c>
    </row>
    <row r="308" spans="1:31" ht="15" customHeight="1">
      <c r="A308" s="399" t="s">
        <v>701</v>
      </c>
      <c r="B308" s="541" t="s">
        <v>434</v>
      </c>
      <c r="C308" s="399" t="s">
        <v>230</v>
      </c>
      <c r="D308" s="399" t="s">
        <v>461</v>
      </c>
      <c r="E308" s="399" t="s">
        <v>462</v>
      </c>
      <c r="F308" s="399" t="s">
        <v>702</v>
      </c>
      <c r="G308" s="399" t="s">
        <v>696</v>
      </c>
      <c r="H308" s="541">
        <v>15</v>
      </c>
      <c r="I308" s="543">
        <v>0.7</v>
      </c>
      <c r="J308" s="676">
        <v>0.2</v>
      </c>
      <c r="K308" s="676">
        <v>0.27</v>
      </c>
      <c r="L308" s="676">
        <v>0.27</v>
      </c>
      <c r="M308" s="676">
        <v>0.27</v>
      </c>
      <c r="N308" s="676">
        <v>0.27</v>
      </c>
      <c r="O308" s="676">
        <v>0.27</v>
      </c>
      <c r="P308" s="676">
        <v>0.27</v>
      </c>
      <c r="Q308" s="676">
        <v>0.27</v>
      </c>
      <c r="R308" s="676">
        <v>0.27</v>
      </c>
      <c r="S308" s="676">
        <v>0.27</v>
      </c>
      <c r="T308" s="676">
        <v>0.27</v>
      </c>
      <c r="U308" s="676">
        <v>0.27</v>
      </c>
      <c r="V308" s="676">
        <v>0.27</v>
      </c>
      <c r="W308" s="676">
        <v>0.27</v>
      </c>
      <c r="X308" s="676">
        <v>0.27</v>
      </c>
      <c r="Y308" s="676">
        <v>0.27</v>
      </c>
      <c r="Z308" s="676">
        <v>0.27</v>
      </c>
      <c r="AA308" s="676">
        <v>0.27</v>
      </c>
      <c r="AB308" s="676">
        <v>0.27</v>
      </c>
      <c r="AC308" s="676">
        <v>0.31</v>
      </c>
      <c r="AD308" s="677">
        <v>0.31</v>
      </c>
      <c r="AE308" s="677">
        <v>0.31</v>
      </c>
    </row>
    <row r="309" spans="1:31" ht="15" customHeight="1">
      <c r="A309" s="399" t="s">
        <v>703</v>
      </c>
      <c r="B309" s="541" t="s">
        <v>434</v>
      </c>
      <c r="C309" s="399" t="s">
        <v>230</v>
      </c>
      <c r="D309" s="399" t="s">
        <v>461</v>
      </c>
      <c r="E309" s="399" t="s">
        <v>462</v>
      </c>
      <c r="F309" s="399" t="s">
        <v>704</v>
      </c>
      <c r="G309" s="399" t="s">
        <v>52</v>
      </c>
      <c r="H309" s="541">
        <v>10</v>
      </c>
      <c r="I309" s="543">
        <v>0.7</v>
      </c>
      <c r="J309" s="676">
        <v>0.2</v>
      </c>
      <c r="K309" s="676">
        <v>0.27</v>
      </c>
      <c r="L309" s="676">
        <v>0.27</v>
      </c>
      <c r="M309" s="676">
        <v>0.27</v>
      </c>
      <c r="N309" s="676">
        <v>0.27</v>
      </c>
      <c r="O309" s="676">
        <v>0.27</v>
      </c>
      <c r="P309" s="676">
        <v>0.27</v>
      </c>
      <c r="Q309" s="676">
        <v>0.27</v>
      </c>
      <c r="R309" s="676">
        <v>0.27</v>
      </c>
      <c r="S309" s="676">
        <v>0.27</v>
      </c>
      <c r="T309" s="676">
        <v>0.27</v>
      </c>
      <c r="U309" s="676">
        <v>0.27</v>
      </c>
      <c r="V309" s="676">
        <v>0.27</v>
      </c>
      <c r="W309" s="676">
        <v>0.27</v>
      </c>
      <c r="X309" s="676">
        <v>0.27</v>
      </c>
      <c r="Y309" s="676">
        <v>0.27</v>
      </c>
      <c r="Z309" s="676">
        <v>0.27</v>
      </c>
      <c r="AA309" s="676">
        <v>0.27</v>
      </c>
      <c r="AB309" s="676">
        <v>0.27</v>
      </c>
      <c r="AC309" s="676">
        <v>0.31</v>
      </c>
      <c r="AD309" s="677">
        <v>0.31</v>
      </c>
      <c r="AE309" s="677">
        <v>0.31</v>
      </c>
    </row>
    <row r="310" spans="1:31" ht="15" customHeight="1">
      <c r="A310" s="399" t="s">
        <v>705</v>
      </c>
      <c r="B310" s="544" t="s">
        <v>434</v>
      </c>
      <c r="C310" s="399" t="s">
        <v>230</v>
      </c>
      <c r="D310" s="399" t="s">
        <v>461</v>
      </c>
      <c r="E310" s="399" t="s">
        <v>462</v>
      </c>
      <c r="F310" s="399" t="s">
        <v>790</v>
      </c>
      <c r="G310" s="399" t="s">
        <v>52</v>
      </c>
      <c r="H310" s="541">
        <v>15</v>
      </c>
      <c r="I310" s="543">
        <v>0.7</v>
      </c>
      <c r="J310" s="676">
        <v>0.2</v>
      </c>
      <c r="K310" s="676">
        <v>0.27</v>
      </c>
      <c r="L310" s="676">
        <v>0.27</v>
      </c>
      <c r="M310" s="676">
        <v>0.27</v>
      </c>
      <c r="N310" s="676">
        <v>0.27</v>
      </c>
      <c r="O310" s="676">
        <v>0.27</v>
      </c>
      <c r="P310" s="676">
        <v>0.27</v>
      </c>
      <c r="Q310" s="676">
        <v>0.27</v>
      </c>
      <c r="R310" s="676">
        <v>0.27</v>
      </c>
      <c r="S310" s="676">
        <v>0.27</v>
      </c>
      <c r="T310" s="676">
        <v>0.27</v>
      </c>
      <c r="U310" s="676">
        <v>0.27</v>
      </c>
      <c r="V310" s="676">
        <v>0.27</v>
      </c>
      <c r="W310" s="676">
        <v>0.27</v>
      </c>
      <c r="X310" s="676">
        <v>0.27</v>
      </c>
      <c r="Y310" s="676">
        <v>0.27</v>
      </c>
      <c r="Z310" s="676">
        <v>0.27</v>
      </c>
      <c r="AA310" s="676">
        <v>0.27</v>
      </c>
      <c r="AB310" s="676">
        <v>0.27</v>
      </c>
      <c r="AC310" s="676">
        <v>0.31</v>
      </c>
      <c r="AD310" s="677">
        <v>0.31</v>
      </c>
      <c r="AE310" s="677">
        <v>0.31</v>
      </c>
    </row>
    <row r="311" spans="1:31" ht="15" customHeight="1">
      <c r="A311" s="399" t="s">
        <v>791</v>
      </c>
      <c r="B311" s="544" t="s">
        <v>434</v>
      </c>
      <c r="C311" s="399" t="s">
        <v>230</v>
      </c>
      <c r="D311" s="399" t="s">
        <v>461</v>
      </c>
      <c r="E311" s="399" t="s">
        <v>462</v>
      </c>
      <c r="F311" s="399" t="s">
        <v>792</v>
      </c>
      <c r="G311" s="399" t="s">
        <v>793</v>
      </c>
      <c r="H311" s="541">
        <v>10</v>
      </c>
      <c r="I311" s="543">
        <v>0.7</v>
      </c>
      <c r="J311" s="676">
        <v>0.2</v>
      </c>
      <c r="K311" s="676">
        <v>0.27</v>
      </c>
      <c r="L311" s="676">
        <v>0.27</v>
      </c>
      <c r="M311" s="676">
        <v>0.27</v>
      </c>
      <c r="N311" s="676">
        <v>0.27</v>
      </c>
      <c r="O311" s="676">
        <v>0.27</v>
      </c>
      <c r="P311" s="676">
        <v>0.27</v>
      </c>
      <c r="Q311" s="676">
        <v>0.27</v>
      </c>
      <c r="R311" s="676">
        <v>0.27</v>
      </c>
      <c r="S311" s="676">
        <v>0.27</v>
      </c>
      <c r="T311" s="676">
        <v>0.27</v>
      </c>
      <c r="U311" s="676">
        <v>0.27</v>
      </c>
      <c r="V311" s="676">
        <v>0.27</v>
      </c>
      <c r="W311" s="676">
        <v>0.27</v>
      </c>
      <c r="X311" s="676">
        <v>0.27</v>
      </c>
      <c r="Y311" s="676">
        <v>0.27</v>
      </c>
      <c r="Z311" s="676">
        <v>0.27</v>
      </c>
      <c r="AA311" s="676">
        <v>0.27</v>
      </c>
      <c r="AB311" s="676">
        <v>0.27</v>
      </c>
      <c r="AC311" s="676">
        <v>0.31</v>
      </c>
      <c r="AD311" s="677">
        <v>0.31</v>
      </c>
      <c r="AE311" s="677">
        <v>0.31</v>
      </c>
    </row>
    <row r="312" spans="1:31" ht="15" customHeight="1">
      <c r="A312" s="399" t="s">
        <v>794</v>
      </c>
      <c r="B312" s="541" t="s">
        <v>434</v>
      </c>
      <c r="C312" s="399" t="s">
        <v>230</v>
      </c>
      <c r="D312" s="399" t="s">
        <v>461</v>
      </c>
      <c r="E312" s="399" t="s">
        <v>462</v>
      </c>
      <c r="F312" s="399" t="s">
        <v>795</v>
      </c>
      <c r="G312" s="399" t="s">
        <v>52</v>
      </c>
      <c r="H312" s="541">
        <v>15</v>
      </c>
      <c r="I312" s="543">
        <v>0.7</v>
      </c>
      <c r="J312" s="676">
        <v>0.2</v>
      </c>
      <c r="K312" s="676">
        <v>0.27</v>
      </c>
      <c r="L312" s="676">
        <v>0.27</v>
      </c>
      <c r="M312" s="676">
        <v>0.27</v>
      </c>
      <c r="N312" s="676">
        <v>0.27</v>
      </c>
      <c r="O312" s="676">
        <v>0.27</v>
      </c>
      <c r="P312" s="676">
        <v>0.27</v>
      </c>
      <c r="Q312" s="676">
        <v>0.27</v>
      </c>
      <c r="R312" s="676">
        <v>0.27</v>
      </c>
      <c r="S312" s="676">
        <v>0.27</v>
      </c>
      <c r="T312" s="676">
        <v>0.27</v>
      </c>
      <c r="U312" s="676">
        <v>0.27</v>
      </c>
      <c r="V312" s="676">
        <v>0.27</v>
      </c>
      <c r="W312" s="676">
        <v>0.27</v>
      </c>
      <c r="X312" s="676">
        <v>0.27</v>
      </c>
      <c r="Y312" s="676">
        <v>0.27</v>
      </c>
      <c r="Z312" s="676">
        <v>0.27</v>
      </c>
      <c r="AA312" s="676">
        <v>0.27</v>
      </c>
      <c r="AB312" s="676">
        <v>0.27</v>
      </c>
      <c r="AC312" s="676">
        <v>0.31</v>
      </c>
      <c r="AD312" s="677">
        <v>0.31</v>
      </c>
      <c r="AE312" s="677">
        <v>0.31</v>
      </c>
    </row>
    <row r="313" spans="1:31" ht="15" customHeight="1">
      <c r="A313" s="399" t="s">
        <v>1533</v>
      </c>
      <c r="B313" s="544" t="s">
        <v>434</v>
      </c>
      <c r="C313" s="399" t="s">
        <v>230</v>
      </c>
      <c r="D313" s="399" t="s">
        <v>461</v>
      </c>
      <c r="E313" s="399" t="s">
        <v>462</v>
      </c>
      <c r="F313" s="399" t="s">
        <v>572</v>
      </c>
      <c r="G313" s="399" t="s">
        <v>681</v>
      </c>
      <c r="H313" s="541">
        <v>15</v>
      </c>
      <c r="I313" s="543">
        <v>0.7</v>
      </c>
      <c r="J313" s="676">
        <v>0.13</v>
      </c>
      <c r="K313" s="676">
        <v>0.27</v>
      </c>
      <c r="L313" s="676">
        <v>0.27</v>
      </c>
      <c r="M313" s="676">
        <v>0.27</v>
      </c>
      <c r="N313" s="676">
        <v>0.27</v>
      </c>
      <c r="O313" s="676">
        <v>0.27</v>
      </c>
      <c r="P313" s="676">
        <v>0.27</v>
      </c>
      <c r="Q313" s="676">
        <v>0.27</v>
      </c>
      <c r="R313" s="676">
        <v>0.27</v>
      </c>
      <c r="S313" s="676">
        <v>0.27</v>
      </c>
      <c r="T313" s="676">
        <v>0.27</v>
      </c>
      <c r="U313" s="676">
        <v>0.27</v>
      </c>
      <c r="V313" s="676">
        <v>0.27</v>
      </c>
      <c r="W313" s="676">
        <v>0.27</v>
      </c>
      <c r="X313" s="676">
        <v>0.27</v>
      </c>
      <c r="Y313" s="676">
        <v>0.27</v>
      </c>
      <c r="Z313" s="676">
        <v>0.27</v>
      </c>
      <c r="AA313" s="676">
        <v>0.27</v>
      </c>
      <c r="AB313" s="676">
        <v>0.27</v>
      </c>
      <c r="AC313" s="676">
        <v>0.31</v>
      </c>
      <c r="AD313" s="677">
        <v>0.31</v>
      </c>
      <c r="AE313" s="677">
        <v>0.31</v>
      </c>
    </row>
    <row r="314" spans="1:31" ht="15" customHeight="1">
      <c r="A314" s="399" t="s">
        <v>1534</v>
      </c>
      <c r="B314" s="541" t="s">
        <v>434</v>
      </c>
      <c r="C314" s="399" t="s">
        <v>230</v>
      </c>
      <c r="D314" s="399" t="s">
        <v>461</v>
      </c>
      <c r="E314" s="399" t="s">
        <v>462</v>
      </c>
      <c r="F314" s="399" t="s">
        <v>574</v>
      </c>
      <c r="G314" s="399" t="s">
        <v>681</v>
      </c>
      <c r="H314" s="541">
        <v>15</v>
      </c>
      <c r="I314" s="543">
        <v>0.7</v>
      </c>
      <c r="J314" s="676">
        <v>0.13</v>
      </c>
      <c r="K314" s="676">
        <v>0.27</v>
      </c>
      <c r="L314" s="676">
        <v>0.27</v>
      </c>
      <c r="M314" s="676">
        <v>0.27</v>
      </c>
      <c r="N314" s="676">
        <v>0.27</v>
      </c>
      <c r="O314" s="676">
        <v>0.27</v>
      </c>
      <c r="P314" s="676">
        <v>0.27</v>
      </c>
      <c r="Q314" s="676">
        <v>0.27</v>
      </c>
      <c r="R314" s="676">
        <v>0.27</v>
      </c>
      <c r="S314" s="676">
        <v>0.27</v>
      </c>
      <c r="T314" s="676">
        <v>0.27</v>
      </c>
      <c r="U314" s="676">
        <v>0.27</v>
      </c>
      <c r="V314" s="676">
        <v>0.27</v>
      </c>
      <c r="W314" s="676">
        <v>0.27</v>
      </c>
      <c r="X314" s="676">
        <v>0.27</v>
      </c>
      <c r="Y314" s="676">
        <v>0.27</v>
      </c>
      <c r="Z314" s="676">
        <v>0.27</v>
      </c>
      <c r="AA314" s="676">
        <v>0.27</v>
      </c>
      <c r="AB314" s="676">
        <v>0.27</v>
      </c>
      <c r="AC314" s="676">
        <v>0.31</v>
      </c>
      <c r="AD314" s="677">
        <v>0.31</v>
      </c>
      <c r="AE314" s="677">
        <v>0.31</v>
      </c>
    </row>
    <row r="315" spans="1:31" ht="15" customHeight="1">
      <c r="A315" s="399" t="s">
        <v>1777</v>
      </c>
      <c r="B315" s="541" t="s">
        <v>434</v>
      </c>
      <c r="C315" s="399" t="s">
        <v>230</v>
      </c>
      <c r="D315" s="399" t="s">
        <v>461</v>
      </c>
      <c r="E315" s="399" t="s">
        <v>462</v>
      </c>
      <c r="F315" s="399" t="s">
        <v>1779</v>
      </c>
      <c r="G315" s="399" t="s">
        <v>793</v>
      </c>
      <c r="H315" s="541">
        <v>3</v>
      </c>
      <c r="I315" s="543">
        <v>0.7</v>
      </c>
      <c r="J315" s="676" t="s">
        <v>240</v>
      </c>
      <c r="K315" s="676" t="s">
        <v>240</v>
      </c>
      <c r="L315" s="676" t="s">
        <v>240</v>
      </c>
      <c r="M315" s="676" t="s">
        <v>240</v>
      </c>
      <c r="N315" s="676" t="s">
        <v>240</v>
      </c>
      <c r="O315" s="676" t="s">
        <v>240</v>
      </c>
      <c r="P315" s="676" t="s">
        <v>240</v>
      </c>
      <c r="Q315" s="676">
        <v>0.05</v>
      </c>
      <c r="R315" s="676">
        <v>0.05</v>
      </c>
      <c r="S315" s="676">
        <v>0.05</v>
      </c>
      <c r="T315" s="676">
        <v>0.05</v>
      </c>
      <c r="U315" s="676">
        <v>0.05</v>
      </c>
      <c r="V315" s="676">
        <v>0.05</v>
      </c>
      <c r="W315" s="676">
        <v>0.05</v>
      </c>
      <c r="X315" s="676">
        <v>0.05</v>
      </c>
      <c r="Y315" s="676">
        <v>0.05</v>
      </c>
      <c r="Z315" s="676">
        <v>0.05</v>
      </c>
      <c r="AA315" s="676">
        <v>0.05</v>
      </c>
      <c r="AB315" s="676">
        <v>0.05</v>
      </c>
      <c r="AC315" s="676">
        <v>0.06</v>
      </c>
      <c r="AD315" s="677">
        <v>0.06</v>
      </c>
      <c r="AE315" s="677">
        <v>0.06</v>
      </c>
    </row>
    <row r="316" spans="1:31" ht="15" customHeight="1">
      <c r="A316" s="399" t="s">
        <v>1099</v>
      </c>
      <c r="B316" s="541" t="s">
        <v>997</v>
      </c>
      <c r="C316" s="399" t="s">
        <v>230</v>
      </c>
      <c r="D316" s="399" t="s">
        <v>461</v>
      </c>
      <c r="E316" s="399" t="s">
        <v>458</v>
      </c>
      <c r="F316" s="399" t="s">
        <v>459</v>
      </c>
      <c r="G316" s="399" t="s">
        <v>601</v>
      </c>
      <c r="H316" s="541">
        <v>10</v>
      </c>
      <c r="I316" s="543">
        <v>0.7</v>
      </c>
      <c r="J316" s="676">
        <v>0.13</v>
      </c>
      <c r="K316" s="676">
        <v>0.2</v>
      </c>
      <c r="L316" s="676">
        <v>0.2</v>
      </c>
      <c r="M316" s="676">
        <v>0.2</v>
      </c>
      <c r="N316" s="676">
        <v>0.2</v>
      </c>
      <c r="O316" s="676">
        <v>0.2</v>
      </c>
      <c r="P316" s="676">
        <v>0.2</v>
      </c>
      <c r="Q316" s="676">
        <v>0.2</v>
      </c>
      <c r="R316" s="676">
        <v>0.2</v>
      </c>
      <c r="S316" s="676">
        <v>0.2</v>
      </c>
      <c r="T316" s="676">
        <v>0.2</v>
      </c>
      <c r="U316" s="676">
        <v>0.2</v>
      </c>
      <c r="V316" s="676">
        <v>0.2</v>
      </c>
      <c r="W316" s="676">
        <v>0.2</v>
      </c>
      <c r="X316" s="676">
        <v>0.2</v>
      </c>
      <c r="Y316" s="676">
        <v>0.2</v>
      </c>
      <c r="Z316" s="676">
        <v>0.2</v>
      </c>
      <c r="AA316" s="676">
        <v>0.2</v>
      </c>
      <c r="AB316" s="676">
        <v>0.2</v>
      </c>
      <c r="AC316" s="676">
        <v>0.23</v>
      </c>
      <c r="AD316" s="677">
        <v>0.23</v>
      </c>
      <c r="AE316" s="677">
        <v>0.23</v>
      </c>
    </row>
    <row r="317" spans="1:31" ht="15" customHeight="1">
      <c r="A317" s="399" t="s">
        <v>1100</v>
      </c>
      <c r="B317" s="541" t="s">
        <v>997</v>
      </c>
      <c r="C317" s="399" t="s">
        <v>230</v>
      </c>
      <c r="D317" s="399" t="s">
        <v>461</v>
      </c>
      <c r="E317" s="399" t="s">
        <v>458</v>
      </c>
      <c r="F317" s="399" t="s">
        <v>670</v>
      </c>
      <c r="G317" s="399" t="s">
        <v>601</v>
      </c>
      <c r="H317" s="541">
        <v>10</v>
      </c>
      <c r="I317" s="543">
        <v>0.7</v>
      </c>
      <c r="J317" s="676">
        <v>0.13</v>
      </c>
      <c r="K317" s="676">
        <v>0.2</v>
      </c>
      <c r="L317" s="676">
        <v>0.2</v>
      </c>
      <c r="M317" s="676">
        <v>0.2</v>
      </c>
      <c r="N317" s="676">
        <v>0.2</v>
      </c>
      <c r="O317" s="676">
        <v>0.2</v>
      </c>
      <c r="P317" s="676">
        <v>0.2</v>
      </c>
      <c r="Q317" s="676">
        <v>0.2</v>
      </c>
      <c r="R317" s="676">
        <v>0.2</v>
      </c>
      <c r="S317" s="676">
        <v>0.2</v>
      </c>
      <c r="T317" s="676">
        <v>0.2</v>
      </c>
      <c r="U317" s="676">
        <v>0.2</v>
      </c>
      <c r="V317" s="676">
        <v>0.2</v>
      </c>
      <c r="W317" s="676">
        <v>0.2</v>
      </c>
      <c r="X317" s="676">
        <v>0.2</v>
      </c>
      <c r="Y317" s="676">
        <v>0.2</v>
      </c>
      <c r="Z317" s="676">
        <v>0.2</v>
      </c>
      <c r="AA317" s="676">
        <v>0.2</v>
      </c>
      <c r="AB317" s="676">
        <v>0.2</v>
      </c>
      <c r="AC317" s="676">
        <v>0.23</v>
      </c>
      <c r="AD317" s="677">
        <v>0.23</v>
      </c>
      <c r="AE317" s="677">
        <v>0.23</v>
      </c>
    </row>
    <row r="318" spans="1:31" ht="15" customHeight="1">
      <c r="A318" s="399" t="s">
        <v>668</v>
      </c>
      <c r="B318" s="541" t="s">
        <v>434</v>
      </c>
      <c r="C318" s="399" t="s">
        <v>230</v>
      </c>
      <c r="D318" s="399" t="s">
        <v>461</v>
      </c>
      <c r="E318" s="399" t="s">
        <v>458</v>
      </c>
      <c r="F318" s="399" t="s">
        <v>459</v>
      </c>
      <c r="G318" s="399" t="s">
        <v>52</v>
      </c>
      <c r="H318" s="541">
        <v>10</v>
      </c>
      <c r="I318" s="543">
        <v>0.7</v>
      </c>
      <c r="J318" s="676">
        <v>0.2</v>
      </c>
      <c r="K318" s="676">
        <v>0.27</v>
      </c>
      <c r="L318" s="676">
        <v>0.27</v>
      </c>
      <c r="M318" s="676">
        <v>0.27</v>
      </c>
      <c r="N318" s="676">
        <v>0.27</v>
      </c>
      <c r="O318" s="676">
        <v>0.27</v>
      </c>
      <c r="P318" s="676">
        <v>0.27</v>
      </c>
      <c r="Q318" s="676">
        <v>0.27</v>
      </c>
      <c r="R318" s="676">
        <v>0.27</v>
      </c>
      <c r="S318" s="676">
        <v>0.27</v>
      </c>
      <c r="T318" s="676">
        <v>0.27</v>
      </c>
      <c r="U318" s="676">
        <v>0.27</v>
      </c>
      <c r="V318" s="676">
        <v>0.27</v>
      </c>
      <c r="W318" s="676">
        <v>0.27</v>
      </c>
      <c r="X318" s="676">
        <v>0.27</v>
      </c>
      <c r="Y318" s="676">
        <v>0.27</v>
      </c>
      <c r="Z318" s="676">
        <v>0.27</v>
      </c>
      <c r="AA318" s="676">
        <v>0.27</v>
      </c>
      <c r="AB318" s="676">
        <v>0.27</v>
      </c>
      <c r="AC318" s="676">
        <v>0.31</v>
      </c>
      <c r="AD318" s="677">
        <v>0.31</v>
      </c>
      <c r="AE318" s="677">
        <v>0.31</v>
      </c>
    </row>
    <row r="319" spans="1:31" ht="15" customHeight="1">
      <c r="A319" s="399" t="s">
        <v>669</v>
      </c>
      <c r="B319" s="541" t="s">
        <v>434</v>
      </c>
      <c r="C319" s="399" t="s">
        <v>230</v>
      </c>
      <c r="D319" s="399" t="s">
        <v>461</v>
      </c>
      <c r="E319" s="399" t="s">
        <v>458</v>
      </c>
      <c r="F319" s="399" t="s">
        <v>670</v>
      </c>
      <c r="G319" s="399" t="s">
        <v>52</v>
      </c>
      <c r="H319" s="541">
        <v>10</v>
      </c>
      <c r="I319" s="543">
        <v>0.7</v>
      </c>
      <c r="J319" s="676">
        <v>0.2</v>
      </c>
      <c r="K319" s="676">
        <v>0.27</v>
      </c>
      <c r="L319" s="676">
        <v>0.27</v>
      </c>
      <c r="M319" s="676">
        <v>0.27</v>
      </c>
      <c r="N319" s="676">
        <v>0.27</v>
      </c>
      <c r="O319" s="676">
        <v>0.27</v>
      </c>
      <c r="P319" s="676">
        <v>0.27</v>
      </c>
      <c r="Q319" s="676">
        <v>0.27</v>
      </c>
      <c r="R319" s="676">
        <v>0.27</v>
      </c>
      <c r="S319" s="676">
        <v>0.27</v>
      </c>
      <c r="T319" s="676">
        <v>0.27</v>
      </c>
      <c r="U319" s="676">
        <v>0.27</v>
      </c>
      <c r="V319" s="676">
        <v>0.27</v>
      </c>
      <c r="W319" s="676">
        <v>0.27</v>
      </c>
      <c r="X319" s="676">
        <v>0.27</v>
      </c>
      <c r="Y319" s="676">
        <v>0.27</v>
      </c>
      <c r="Z319" s="676">
        <v>0.27</v>
      </c>
      <c r="AA319" s="676">
        <v>0.27</v>
      </c>
      <c r="AB319" s="676">
        <v>0.27</v>
      </c>
      <c r="AC319" s="676">
        <v>0.31</v>
      </c>
      <c r="AD319" s="677">
        <v>0.31</v>
      </c>
      <c r="AE319" s="677">
        <v>0.31</v>
      </c>
    </row>
    <row r="320" spans="1:31" ht="15" customHeight="1">
      <c r="A320" s="399" t="s">
        <v>1120</v>
      </c>
      <c r="B320" s="541" t="s">
        <v>997</v>
      </c>
      <c r="C320" s="399" t="s">
        <v>230</v>
      </c>
      <c r="D320" s="399" t="s">
        <v>528</v>
      </c>
      <c r="E320" s="399" t="s">
        <v>529</v>
      </c>
      <c r="F320" s="399" t="s">
        <v>529</v>
      </c>
      <c r="G320" s="399" t="s">
        <v>530</v>
      </c>
      <c r="H320" s="541">
        <v>12</v>
      </c>
      <c r="I320" s="543">
        <v>0.7</v>
      </c>
      <c r="J320" s="676">
        <v>0.13</v>
      </c>
      <c r="K320" s="676">
        <v>0.2</v>
      </c>
      <c r="L320" s="676">
        <v>0.2</v>
      </c>
      <c r="M320" s="676">
        <v>0.2</v>
      </c>
      <c r="N320" s="676">
        <v>0.2</v>
      </c>
      <c r="O320" s="676">
        <v>0.2</v>
      </c>
      <c r="P320" s="676">
        <v>0.2</v>
      </c>
      <c r="Q320" s="676">
        <v>0.18</v>
      </c>
      <c r="R320" s="676">
        <v>0.18</v>
      </c>
      <c r="S320" s="676">
        <v>0.18</v>
      </c>
      <c r="T320" s="676">
        <v>0.18</v>
      </c>
      <c r="U320" s="676">
        <v>0.18</v>
      </c>
      <c r="V320" s="676">
        <v>0.18</v>
      </c>
      <c r="W320" s="676">
        <v>0.18</v>
      </c>
      <c r="X320" s="676">
        <v>0.18</v>
      </c>
      <c r="Y320" s="676">
        <v>0.18</v>
      </c>
      <c r="Z320" s="676">
        <v>0.18</v>
      </c>
      <c r="AA320" s="676" t="s">
        <v>240</v>
      </c>
      <c r="AB320" s="676" t="s">
        <v>240</v>
      </c>
      <c r="AC320" s="676" t="s">
        <v>240</v>
      </c>
      <c r="AD320" s="677" t="s">
        <v>240</v>
      </c>
      <c r="AE320" s="677" t="s">
        <v>240</v>
      </c>
    </row>
    <row r="321" spans="1:31" ht="15" customHeight="1">
      <c r="A321" s="399" t="s">
        <v>796</v>
      </c>
      <c r="B321" s="541" t="s">
        <v>434</v>
      </c>
      <c r="C321" s="399" t="s">
        <v>230</v>
      </c>
      <c r="D321" s="399" t="s">
        <v>528</v>
      </c>
      <c r="E321" s="399" t="s">
        <v>529</v>
      </c>
      <c r="F321" s="399" t="s">
        <v>529</v>
      </c>
      <c r="G321" s="399" t="s">
        <v>53</v>
      </c>
      <c r="H321" s="541">
        <v>12</v>
      </c>
      <c r="I321" s="543">
        <v>0.7</v>
      </c>
      <c r="J321" s="676">
        <v>0.2</v>
      </c>
      <c r="K321" s="676">
        <v>0.27</v>
      </c>
      <c r="L321" s="676">
        <v>0.27</v>
      </c>
      <c r="M321" s="676">
        <v>0.27</v>
      </c>
      <c r="N321" s="676">
        <v>0.27</v>
      </c>
      <c r="O321" s="676">
        <v>0.27</v>
      </c>
      <c r="P321" s="676">
        <v>0.27</v>
      </c>
      <c r="Q321" s="676">
        <v>0.18</v>
      </c>
      <c r="R321" s="676">
        <v>0.18</v>
      </c>
      <c r="S321" s="676">
        <v>0.18</v>
      </c>
      <c r="T321" s="676">
        <v>0.18</v>
      </c>
      <c r="U321" s="676">
        <v>0.18</v>
      </c>
      <c r="V321" s="676">
        <v>0.18</v>
      </c>
      <c r="W321" s="676">
        <v>0.18</v>
      </c>
      <c r="X321" s="676">
        <v>0.18</v>
      </c>
      <c r="Y321" s="676">
        <v>0.18</v>
      </c>
      <c r="Z321" s="676">
        <v>0.18</v>
      </c>
      <c r="AA321" s="676" t="s">
        <v>240</v>
      </c>
      <c r="AB321" s="676" t="s">
        <v>240</v>
      </c>
      <c r="AC321" s="676" t="s">
        <v>240</v>
      </c>
      <c r="AD321" s="677" t="s">
        <v>240</v>
      </c>
      <c r="AE321" s="677" t="s">
        <v>240</v>
      </c>
    </row>
    <row r="322" spans="1:31" ht="15" customHeight="1">
      <c r="A322" s="399" t="s">
        <v>1647</v>
      </c>
      <c r="B322" s="541" t="s">
        <v>997</v>
      </c>
      <c r="C322" s="399" t="s">
        <v>230</v>
      </c>
      <c r="D322" s="399" t="s">
        <v>528</v>
      </c>
      <c r="E322" s="399" t="s">
        <v>531</v>
      </c>
      <c r="F322" s="399" t="s">
        <v>1710</v>
      </c>
      <c r="G322" s="399" t="s">
        <v>530</v>
      </c>
      <c r="H322" s="541">
        <v>12</v>
      </c>
      <c r="I322" s="543">
        <v>0.7</v>
      </c>
      <c r="J322" s="676">
        <v>0.13</v>
      </c>
      <c r="K322" s="676">
        <v>0.2</v>
      </c>
      <c r="L322" s="676">
        <v>0.2</v>
      </c>
      <c r="M322" s="676">
        <v>0.2</v>
      </c>
      <c r="N322" s="676">
        <v>0.2</v>
      </c>
      <c r="O322" s="676">
        <v>0.2</v>
      </c>
      <c r="P322" s="676">
        <v>0.2</v>
      </c>
      <c r="Q322" s="676">
        <v>0.18</v>
      </c>
      <c r="R322" s="676">
        <v>0.18</v>
      </c>
      <c r="S322" s="676">
        <v>0.18</v>
      </c>
      <c r="T322" s="676">
        <v>0.18</v>
      </c>
      <c r="U322" s="676">
        <v>0.18</v>
      </c>
      <c r="V322" s="676">
        <v>0.18</v>
      </c>
      <c r="W322" s="676">
        <v>0.18</v>
      </c>
      <c r="X322" s="676">
        <v>0.18</v>
      </c>
      <c r="Y322" s="676">
        <v>0.18</v>
      </c>
      <c r="Z322" s="676">
        <v>0.18</v>
      </c>
      <c r="AA322" s="676" t="s">
        <v>240</v>
      </c>
      <c r="AB322" s="676" t="s">
        <v>240</v>
      </c>
      <c r="AC322" s="676" t="s">
        <v>240</v>
      </c>
      <c r="AD322" s="677" t="s">
        <v>240</v>
      </c>
      <c r="AE322" s="677" t="s">
        <v>240</v>
      </c>
    </row>
    <row r="323" spans="1:31" ht="15" customHeight="1">
      <c r="A323" s="399" t="s">
        <v>1648</v>
      </c>
      <c r="B323" s="541" t="s">
        <v>997</v>
      </c>
      <c r="C323" s="399" t="s">
        <v>230</v>
      </c>
      <c r="D323" s="399" t="s">
        <v>528</v>
      </c>
      <c r="E323" s="399" t="s">
        <v>531</v>
      </c>
      <c r="F323" s="399" t="s">
        <v>1708</v>
      </c>
      <c r="G323" s="399" t="s">
        <v>530</v>
      </c>
      <c r="H323" s="541">
        <v>12</v>
      </c>
      <c r="I323" s="543">
        <v>0.7</v>
      </c>
      <c r="J323" s="676">
        <v>0.13</v>
      </c>
      <c r="K323" s="676">
        <v>0.2</v>
      </c>
      <c r="L323" s="676">
        <v>0.2</v>
      </c>
      <c r="M323" s="676">
        <v>0.2</v>
      </c>
      <c r="N323" s="676">
        <v>0.2</v>
      </c>
      <c r="O323" s="676">
        <v>0.2</v>
      </c>
      <c r="P323" s="676">
        <v>0.2</v>
      </c>
      <c r="Q323" s="676">
        <v>0.18</v>
      </c>
      <c r="R323" s="676">
        <v>0.18</v>
      </c>
      <c r="S323" s="676">
        <v>0.18</v>
      </c>
      <c r="T323" s="676">
        <v>0.18</v>
      </c>
      <c r="U323" s="676">
        <v>0.18</v>
      </c>
      <c r="V323" s="676">
        <v>0.18</v>
      </c>
      <c r="W323" s="676">
        <v>0.18</v>
      </c>
      <c r="X323" s="676">
        <v>0.18</v>
      </c>
      <c r="Y323" s="676">
        <v>0.18</v>
      </c>
      <c r="Z323" s="676">
        <v>0.18</v>
      </c>
      <c r="AA323" s="676" t="s">
        <v>240</v>
      </c>
      <c r="AB323" s="676" t="s">
        <v>240</v>
      </c>
      <c r="AC323" s="676" t="s">
        <v>240</v>
      </c>
      <c r="AD323" s="677" t="s">
        <v>240</v>
      </c>
      <c r="AE323" s="677" t="s">
        <v>240</v>
      </c>
    </row>
    <row r="324" spans="1:31" ht="15" customHeight="1">
      <c r="A324" s="399" t="s">
        <v>1649</v>
      </c>
      <c r="B324" s="541" t="s">
        <v>997</v>
      </c>
      <c r="C324" s="399" t="s">
        <v>230</v>
      </c>
      <c r="D324" s="399" t="s">
        <v>528</v>
      </c>
      <c r="E324" s="399" t="s">
        <v>531</v>
      </c>
      <c r="F324" s="399" t="s">
        <v>1664</v>
      </c>
      <c r="G324" s="399" t="s">
        <v>530</v>
      </c>
      <c r="H324" s="541">
        <v>12</v>
      </c>
      <c r="I324" s="543">
        <v>0.7</v>
      </c>
      <c r="J324" s="676">
        <v>0.13</v>
      </c>
      <c r="K324" s="676">
        <v>0.2</v>
      </c>
      <c r="L324" s="676">
        <v>0.2</v>
      </c>
      <c r="M324" s="676">
        <v>0.2</v>
      </c>
      <c r="N324" s="676">
        <v>0.2</v>
      </c>
      <c r="O324" s="676">
        <v>0.2</v>
      </c>
      <c r="P324" s="676">
        <v>0.2</v>
      </c>
      <c r="Q324" s="676">
        <v>0.18</v>
      </c>
      <c r="R324" s="676">
        <v>0.18</v>
      </c>
      <c r="S324" s="676">
        <v>0.18</v>
      </c>
      <c r="T324" s="676">
        <v>0.18</v>
      </c>
      <c r="U324" s="676">
        <v>0.18</v>
      </c>
      <c r="V324" s="676">
        <v>0.18</v>
      </c>
      <c r="W324" s="676">
        <v>0.18</v>
      </c>
      <c r="X324" s="676">
        <v>0.18</v>
      </c>
      <c r="Y324" s="676">
        <v>0.18</v>
      </c>
      <c r="Z324" s="676">
        <v>0.18</v>
      </c>
      <c r="AA324" s="676" t="s">
        <v>240</v>
      </c>
      <c r="AB324" s="676" t="s">
        <v>240</v>
      </c>
      <c r="AC324" s="676" t="s">
        <v>240</v>
      </c>
      <c r="AD324" s="677" t="s">
        <v>240</v>
      </c>
      <c r="AE324" s="677" t="s">
        <v>240</v>
      </c>
    </row>
    <row r="325" spans="1:31" ht="15" customHeight="1">
      <c r="A325" s="399" t="s">
        <v>1650</v>
      </c>
      <c r="B325" s="541" t="s">
        <v>997</v>
      </c>
      <c r="C325" s="399" t="s">
        <v>230</v>
      </c>
      <c r="D325" s="399" t="s">
        <v>528</v>
      </c>
      <c r="E325" s="399" t="s">
        <v>531</v>
      </c>
      <c r="F325" s="399" t="s">
        <v>1665</v>
      </c>
      <c r="G325" s="399" t="s">
        <v>530</v>
      </c>
      <c r="H325" s="541">
        <v>12</v>
      </c>
      <c r="I325" s="543">
        <v>0.7</v>
      </c>
      <c r="J325" s="676">
        <v>0.13</v>
      </c>
      <c r="K325" s="676">
        <v>0.2</v>
      </c>
      <c r="L325" s="676">
        <v>0.2</v>
      </c>
      <c r="M325" s="676">
        <v>0.2</v>
      </c>
      <c r="N325" s="676">
        <v>0.2</v>
      </c>
      <c r="O325" s="676">
        <v>0.2</v>
      </c>
      <c r="P325" s="676">
        <v>0.2</v>
      </c>
      <c r="Q325" s="676">
        <v>0.18</v>
      </c>
      <c r="R325" s="676">
        <v>0.18</v>
      </c>
      <c r="S325" s="676">
        <v>0.18</v>
      </c>
      <c r="T325" s="676">
        <v>0.18</v>
      </c>
      <c r="U325" s="676">
        <v>0.18</v>
      </c>
      <c r="V325" s="676">
        <v>0.18</v>
      </c>
      <c r="W325" s="676">
        <v>0.18</v>
      </c>
      <c r="X325" s="676">
        <v>0.18</v>
      </c>
      <c r="Y325" s="676">
        <v>0.18</v>
      </c>
      <c r="Z325" s="676">
        <v>0.18</v>
      </c>
      <c r="AA325" s="676" t="s">
        <v>240</v>
      </c>
      <c r="AB325" s="676" t="s">
        <v>240</v>
      </c>
      <c r="AC325" s="676" t="s">
        <v>240</v>
      </c>
      <c r="AD325" s="677" t="s">
        <v>240</v>
      </c>
      <c r="AE325" s="677" t="s">
        <v>240</v>
      </c>
    </row>
    <row r="326" spans="1:31" ht="15" customHeight="1">
      <c r="A326" s="399" t="s">
        <v>1651</v>
      </c>
      <c r="B326" s="541" t="s">
        <v>997</v>
      </c>
      <c r="C326" s="399" t="s">
        <v>230</v>
      </c>
      <c r="D326" s="399" t="s">
        <v>528</v>
      </c>
      <c r="E326" s="399" t="s">
        <v>531</v>
      </c>
      <c r="F326" s="399" t="s">
        <v>1666</v>
      </c>
      <c r="G326" s="399" t="s">
        <v>530</v>
      </c>
      <c r="H326" s="541">
        <v>12</v>
      </c>
      <c r="I326" s="543">
        <v>0.7</v>
      </c>
      <c r="J326" s="676">
        <v>0.13</v>
      </c>
      <c r="K326" s="676">
        <v>0.2</v>
      </c>
      <c r="L326" s="676">
        <v>0.2</v>
      </c>
      <c r="M326" s="676">
        <v>0.2</v>
      </c>
      <c r="N326" s="676">
        <v>0.2</v>
      </c>
      <c r="O326" s="676">
        <v>0.2</v>
      </c>
      <c r="P326" s="676">
        <v>0.2</v>
      </c>
      <c r="Q326" s="676">
        <v>0.18</v>
      </c>
      <c r="R326" s="676">
        <v>0.18</v>
      </c>
      <c r="S326" s="676">
        <v>0.18</v>
      </c>
      <c r="T326" s="676">
        <v>0.18</v>
      </c>
      <c r="U326" s="676">
        <v>0.18</v>
      </c>
      <c r="V326" s="676">
        <v>0.18</v>
      </c>
      <c r="W326" s="676">
        <v>0.18</v>
      </c>
      <c r="X326" s="676">
        <v>0.18</v>
      </c>
      <c r="Y326" s="676">
        <v>0.18</v>
      </c>
      <c r="Z326" s="676">
        <v>0.18</v>
      </c>
      <c r="AA326" s="676" t="s">
        <v>240</v>
      </c>
      <c r="AB326" s="676" t="s">
        <v>240</v>
      </c>
      <c r="AC326" s="676" t="s">
        <v>240</v>
      </c>
      <c r="AD326" s="677" t="s">
        <v>240</v>
      </c>
      <c r="AE326" s="677" t="s">
        <v>240</v>
      </c>
    </row>
    <row r="327" spans="1:31" ht="15" customHeight="1">
      <c r="A327" s="399" t="s">
        <v>1652</v>
      </c>
      <c r="B327" s="541" t="s">
        <v>997</v>
      </c>
      <c r="C327" s="399" t="s">
        <v>230</v>
      </c>
      <c r="D327" s="399" t="s">
        <v>528</v>
      </c>
      <c r="E327" s="399" t="s">
        <v>531</v>
      </c>
      <c r="F327" s="399" t="s">
        <v>1860</v>
      </c>
      <c r="G327" s="399" t="s">
        <v>530</v>
      </c>
      <c r="H327" s="541">
        <v>12</v>
      </c>
      <c r="I327" s="543">
        <v>0.7</v>
      </c>
      <c r="J327" s="676">
        <v>0.13</v>
      </c>
      <c r="K327" s="676">
        <v>0.2</v>
      </c>
      <c r="L327" s="676">
        <v>0.2</v>
      </c>
      <c r="M327" s="676">
        <v>0.2</v>
      </c>
      <c r="N327" s="676">
        <v>0.2</v>
      </c>
      <c r="O327" s="676">
        <v>0.2</v>
      </c>
      <c r="P327" s="676">
        <v>0.2</v>
      </c>
      <c r="Q327" s="676">
        <v>0.18</v>
      </c>
      <c r="R327" s="676">
        <v>0.18</v>
      </c>
      <c r="S327" s="676">
        <v>0.18</v>
      </c>
      <c r="T327" s="676">
        <v>0.18</v>
      </c>
      <c r="U327" s="676">
        <v>0.18</v>
      </c>
      <c r="V327" s="676">
        <v>0.18</v>
      </c>
      <c r="W327" s="676">
        <v>0.18</v>
      </c>
      <c r="X327" s="676">
        <v>0.18</v>
      </c>
      <c r="Y327" s="676">
        <v>0.18</v>
      </c>
      <c r="Z327" s="676">
        <v>0.18</v>
      </c>
      <c r="AA327" s="676">
        <v>0.18</v>
      </c>
      <c r="AB327" s="676">
        <v>0.18</v>
      </c>
      <c r="AC327" s="676">
        <v>0.13</v>
      </c>
      <c r="AD327" s="677">
        <v>0.13</v>
      </c>
      <c r="AE327" s="677">
        <v>0.13</v>
      </c>
    </row>
    <row r="328" spans="1:31" ht="15" customHeight="1">
      <c r="A328" s="399" t="s">
        <v>1653</v>
      </c>
      <c r="B328" s="541" t="s">
        <v>997</v>
      </c>
      <c r="C328" s="399" t="s">
        <v>230</v>
      </c>
      <c r="D328" s="399" t="s">
        <v>528</v>
      </c>
      <c r="E328" s="399" t="s">
        <v>531</v>
      </c>
      <c r="F328" s="399" t="s">
        <v>1861</v>
      </c>
      <c r="G328" s="399" t="s">
        <v>530</v>
      </c>
      <c r="H328" s="541">
        <v>12</v>
      </c>
      <c r="I328" s="543">
        <v>0.7</v>
      </c>
      <c r="J328" s="676">
        <v>0.13</v>
      </c>
      <c r="K328" s="676">
        <v>0.2</v>
      </c>
      <c r="L328" s="676">
        <v>0.2</v>
      </c>
      <c r="M328" s="676">
        <v>0.2</v>
      </c>
      <c r="N328" s="676">
        <v>0.2</v>
      </c>
      <c r="O328" s="676">
        <v>0.2</v>
      </c>
      <c r="P328" s="676">
        <v>0.2</v>
      </c>
      <c r="Q328" s="676">
        <v>0.18</v>
      </c>
      <c r="R328" s="676">
        <v>0.18</v>
      </c>
      <c r="S328" s="676">
        <v>0.18</v>
      </c>
      <c r="T328" s="676">
        <v>0.18</v>
      </c>
      <c r="U328" s="676">
        <v>0.18</v>
      </c>
      <c r="V328" s="676">
        <v>0.18</v>
      </c>
      <c r="W328" s="676">
        <v>0.18</v>
      </c>
      <c r="X328" s="676">
        <v>0.18</v>
      </c>
      <c r="Y328" s="676">
        <v>0.18</v>
      </c>
      <c r="Z328" s="676">
        <v>0.18</v>
      </c>
      <c r="AA328" s="676">
        <v>0.18</v>
      </c>
      <c r="AB328" s="676">
        <v>0.18</v>
      </c>
      <c r="AC328" s="676">
        <v>0.13</v>
      </c>
      <c r="AD328" s="677">
        <v>0.13</v>
      </c>
      <c r="AE328" s="677">
        <v>0.13</v>
      </c>
    </row>
    <row r="329" spans="1:31" ht="15" customHeight="1">
      <c r="A329" s="399" t="s">
        <v>1654</v>
      </c>
      <c r="B329" s="541" t="s">
        <v>997</v>
      </c>
      <c r="C329" s="399" t="s">
        <v>230</v>
      </c>
      <c r="D329" s="399" t="s">
        <v>528</v>
      </c>
      <c r="E329" s="399" t="s">
        <v>531</v>
      </c>
      <c r="F329" s="399" t="s">
        <v>1862</v>
      </c>
      <c r="G329" s="399" t="s">
        <v>530</v>
      </c>
      <c r="H329" s="541">
        <v>12</v>
      </c>
      <c r="I329" s="543">
        <v>0.7</v>
      </c>
      <c r="J329" s="676">
        <v>0.13</v>
      </c>
      <c r="K329" s="676">
        <v>0.2</v>
      </c>
      <c r="L329" s="676">
        <v>0.2</v>
      </c>
      <c r="M329" s="676">
        <v>0.2</v>
      </c>
      <c r="N329" s="676">
        <v>0.2</v>
      </c>
      <c r="O329" s="676">
        <v>0.2</v>
      </c>
      <c r="P329" s="676">
        <v>0.2</v>
      </c>
      <c r="Q329" s="676">
        <v>0.18</v>
      </c>
      <c r="R329" s="676">
        <v>0.18</v>
      </c>
      <c r="S329" s="676">
        <v>0.18</v>
      </c>
      <c r="T329" s="676">
        <v>0.18</v>
      </c>
      <c r="U329" s="676">
        <v>0.18</v>
      </c>
      <c r="V329" s="676">
        <v>0.18</v>
      </c>
      <c r="W329" s="676">
        <v>0.18</v>
      </c>
      <c r="X329" s="676">
        <v>0.18</v>
      </c>
      <c r="Y329" s="676">
        <v>0.18</v>
      </c>
      <c r="Z329" s="676">
        <v>0.18</v>
      </c>
      <c r="AA329" s="676">
        <v>0.18</v>
      </c>
      <c r="AB329" s="676">
        <v>0.18</v>
      </c>
      <c r="AC329" s="676">
        <v>0.13</v>
      </c>
      <c r="AD329" s="677">
        <v>0.13</v>
      </c>
      <c r="AE329" s="677">
        <v>0.13</v>
      </c>
    </row>
    <row r="330" spans="1:31" ht="15" customHeight="1">
      <c r="A330" s="399" t="s">
        <v>1655</v>
      </c>
      <c r="B330" s="541" t="s">
        <v>997</v>
      </c>
      <c r="C330" s="399" t="s">
        <v>230</v>
      </c>
      <c r="D330" s="399" t="s">
        <v>528</v>
      </c>
      <c r="E330" s="399" t="s">
        <v>531</v>
      </c>
      <c r="F330" s="399" t="s">
        <v>1667</v>
      </c>
      <c r="G330" s="399" t="s">
        <v>530</v>
      </c>
      <c r="H330" s="541">
        <v>12</v>
      </c>
      <c r="I330" s="543">
        <v>0.7</v>
      </c>
      <c r="J330" s="676">
        <v>0.13</v>
      </c>
      <c r="K330" s="676">
        <v>0.2</v>
      </c>
      <c r="L330" s="676">
        <v>0.2</v>
      </c>
      <c r="M330" s="676">
        <v>0.2</v>
      </c>
      <c r="N330" s="676">
        <v>0.2</v>
      </c>
      <c r="O330" s="676">
        <v>0.2</v>
      </c>
      <c r="P330" s="676">
        <v>0.2</v>
      </c>
      <c r="Q330" s="676">
        <v>0.18</v>
      </c>
      <c r="R330" s="676">
        <v>0.18</v>
      </c>
      <c r="S330" s="676">
        <v>0.18</v>
      </c>
      <c r="T330" s="676">
        <v>0.18</v>
      </c>
      <c r="U330" s="676">
        <v>0.18</v>
      </c>
      <c r="V330" s="676">
        <v>0.18</v>
      </c>
      <c r="W330" s="676">
        <v>0.18</v>
      </c>
      <c r="X330" s="676">
        <v>0.18</v>
      </c>
      <c r="Y330" s="676">
        <v>0.18</v>
      </c>
      <c r="Z330" s="676">
        <v>0.18</v>
      </c>
      <c r="AA330" s="676">
        <v>0.18</v>
      </c>
      <c r="AB330" s="676">
        <v>0.18</v>
      </c>
      <c r="AC330" s="676">
        <v>0.13</v>
      </c>
      <c r="AD330" s="677">
        <v>0.13</v>
      </c>
      <c r="AE330" s="677">
        <v>0.13</v>
      </c>
    </row>
    <row r="331" spans="1:31" ht="15" customHeight="1">
      <c r="A331" s="399" t="s">
        <v>1656</v>
      </c>
      <c r="B331" s="541" t="s">
        <v>997</v>
      </c>
      <c r="C331" s="399" t="s">
        <v>230</v>
      </c>
      <c r="D331" s="1" t="s">
        <v>528</v>
      </c>
      <c r="E331" s="399" t="s">
        <v>531</v>
      </c>
      <c r="F331" s="399" t="s">
        <v>1668</v>
      </c>
      <c r="G331" s="399" t="s">
        <v>530</v>
      </c>
      <c r="H331" s="541">
        <v>12</v>
      </c>
      <c r="I331" s="543">
        <v>0.7</v>
      </c>
      <c r="J331" s="676">
        <v>0.13</v>
      </c>
      <c r="K331" s="676">
        <v>0.2</v>
      </c>
      <c r="L331" s="676">
        <v>0.2</v>
      </c>
      <c r="M331" s="676">
        <v>0.2</v>
      </c>
      <c r="N331" s="676">
        <v>0.2</v>
      </c>
      <c r="O331" s="676">
        <v>0.2</v>
      </c>
      <c r="P331" s="676">
        <v>0.2</v>
      </c>
      <c r="Q331" s="676">
        <v>0.18</v>
      </c>
      <c r="R331" s="676">
        <v>0.18</v>
      </c>
      <c r="S331" s="676">
        <v>0.18</v>
      </c>
      <c r="T331" s="676">
        <v>0.18</v>
      </c>
      <c r="U331" s="676">
        <v>0.18</v>
      </c>
      <c r="V331" s="676">
        <v>0.18</v>
      </c>
      <c r="W331" s="676">
        <v>0.18</v>
      </c>
      <c r="X331" s="676">
        <v>0.18</v>
      </c>
      <c r="Y331" s="676">
        <v>0.18</v>
      </c>
      <c r="Z331" s="676">
        <v>0.18</v>
      </c>
      <c r="AA331" s="676" t="s">
        <v>240</v>
      </c>
      <c r="AB331" s="676" t="s">
        <v>240</v>
      </c>
      <c r="AC331" s="676" t="s">
        <v>240</v>
      </c>
      <c r="AD331" s="677" t="s">
        <v>240</v>
      </c>
      <c r="AE331" s="677" t="s">
        <v>240</v>
      </c>
    </row>
    <row r="332" spans="1:31" ht="15" customHeight="1">
      <c r="A332" s="545" t="s">
        <v>1657</v>
      </c>
      <c r="B332" s="541" t="s">
        <v>997</v>
      </c>
      <c r="C332" s="399" t="s">
        <v>230</v>
      </c>
      <c r="D332" s="399" t="s">
        <v>528</v>
      </c>
      <c r="E332" s="399" t="s">
        <v>531</v>
      </c>
      <c r="F332" s="399" t="s">
        <v>1859</v>
      </c>
      <c r="G332" s="399" t="s">
        <v>530</v>
      </c>
      <c r="H332" s="541">
        <v>12</v>
      </c>
      <c r="I332" s="543">
        <v>0.7</v>
      </c>
      <c r="J332" s="676">
        <v>0.13</v>
      </c>
      <c r="K332" s="676">
        <v>0.2</v>
      </c>
      <c r="L332" s="676">
        <v>0.2</v>
      </c>
      <c r="M332" s="676">
        <v>0.2</v>
      </c>
      <c r="N332" s="676">
        <v>0.2</v>
      </c>
      <c r="O332" s="676">
        <v>0.2</v>
      </c>
      <c r="P332" s="676">
        <v>0.2</v>
      </c>
      <c r="Q332" s="676">
        <v>0.18</v>
      </c>
      <c r="R332" s="676">
        <v>0.18</v>
      </c>
      <c r="S332" s="676">
        <v>0.18</v>
      </c>
      <c r="T332" s="676">
        <v>0.18</v>
      </c>
      <c r="U332" s="676">
        <v>0.18</v>
      </c>
      <c r="V332" s="676">
        <v>0.18</v>
      </c>
      <c r="W332" s="676">
        <v>0.18</v>
      </c>
      <c r="X332" s="676">
        <v>0.18</v>
      </c>
      <c r="Y332" s="676">
        <v>0.18</v>
      </c>
      <c r="Z332" s="676">
        <v>0.18</v>
      </c>
      <c r="AA332" s="676">
        <v>0.18</v>
      </c>
      <c r="AB332" s="676">
        <v>0.18</v>
      </c>
      <c r="AC332" s="676">
        <v>0.13</v>
      </c>
      <c r="AD332" s="677">
        <v>0.13</v>
      </c>
      <c r="AE332" s="677">
        <v>0.13</v>
      </c>
    </row>
    <row r="333" spans="1:31" ht="15" customHeight="1">
      <c r="A333" s="545" t="s">
        <v>1658</v>
      </c>
      <c r="B333" s="541" t="s">
        <v>997</v>
      </c>
      <c r="C333" s="399" t="s">
        <v>230</v>
      </c>
      <c r="D333" s="399" t="s">
        <v>528</v>
      </c>
      <c r="E333" s="399" t="s">
        <v>531</v>
      </c>
      <c r="F333" s="399" t="s">
        <v>315</v>
      </c>
      <c r="G333" s="399" t="s">
        <v>530</v>
      </c>
      <c r="H333" s="541">
        <v>12</v>
      </c>
      <c r="I333" s="543">
        <v>0.7</v>
      </c>
      <c r="J333" s="676">
        <v>0.13</v>
      </c>
      <c r="K333" s="676">
        <v>0.2</v>
      </c>
      <c r="L333" s="676">
        <v>0.2</v>
      </c>
      <c r="M333" s="676">
        <v>0.2</v>
      </c>
      <c r="N333" s="676">
        <v>0.2</v>
      </c>
      <c r="O333" s="676">
        <v>0.2</v>
      </c>
      <c r="P333" s="676">
        <v>0.2</v>
      </c>
      <c r="Q333" s="676">
        <v>0.18</v>
      </c>
      <c r="R333" s="676">
        <v>0.18</v>
      </c>
      <c r="S333" s="676">
        <v>0.18</v>
      </c>
      <c r="T333" s="676">
        <v>0.18</v>
      </c>
      <c r="U333" s="676">
        <v>0.18</v>
      </c>
      <c r="V333" s="676">
        <v>0.18</v>
      </c>
      <c r="W333" s="676">
        <v>0.18</v>
      </c>
      <c r="X333" s="676">
        <v>0.18</v>
      </c>
      <c r="Y333" s="676">
        <v>0.18</v>
      </c>
      <c r="Z333" s="676">
        <v>0.18</v>
      </c>
      <c r="AA333" s="676">
        <v>0.18</v>
      </c>
      <c r="AB333" s="676">
        <v>0.18</v>
      </c>
      <c r="AC333" s="676">
        <v>0.13</v>
      </c>
      <c r="AD333" s="677">
        <v>0.13</v>
      </c>
      <c r="AE333" s="677">
        <v>0.13</v>
      </c>
    </row>
    <row r="334" spans="1:31" ht="15" customHeight="1">
      <c r="A334" s="399" t="s">
        <v>1660</v>
      </c>
      <c r="B334" s="541" t="s">
        <v>997</v>
      </c>
      <c r="C334" s="399" t="s">
        <v>230</v>
      </c>
      <c r="D334" s="399" t="s">
        <v>528</v>
      </c>
      <c r="E334" s="399" t="s">
        <v>531</v>
      </c>
      <c r="F334" s="399" t="s">
        <v>1709</v>
      </c>
      <c r="G334" s="399" t="s">
        <v>530</v>
      </c>
      <c r="H334" s="541">
        <v>12</v>
      </c>
      <c r="I334" s="543">
        <v>0.7</v>
      </c>
      <c r="J334" s="676">
        <v>0.13</v>
      </c>
      <c r="K334" s="676">
        <v>0.2</v>
      </c>
      <c r="L334" s="676">
        <v>0.2</v>
      </c>
      <c r="M334" s="676">
        <v>0.2</v>
      </c>
      <c r="N334" s="676">
        <v>0.2</v>
      </c>
      <c r="O334" s="676">
        <v>0.2</v>
      </c>
      <c r="P334" s="676">
        <v>0.2</v>
      </c>
      <c r="Q334" s="676">
        <v>0.18</v>
      </c>
      <c r="R334" s="676">
        <v>0.18</v>
      </c>
      <c r="S334" s="676">
        <v>0.18</v>
      </c>
      <c r="T334" s="676">
        <v>0.18</v>
      </c>
      <c r="U334" s="676">
        <v>0.18</v>
      </c>
      <c r="V334" s="676">
        <v>0.18</v>
      </c>
      <c r="W334" s="676">
        <v>0.18</v>
      </c>
      <c r="X334" s="676">
        <v>0.18</v>
      </c>
      <c r="Y334" s="676">
        <v>0.18</v>
      </c>
      <c r="Z334" s="676">
        <v>0.18</v>
      </c>
      <c r="AA334" s="676" t="s">
        <v>240</v>
      </c>
      <c r="AB334" s="676" t="s">
        <v>240</v>
      </c>
      <c r="AC334" s="676" t="s">
        <v>240</v>
      </c>
      <c r="AD334" s="677" t="s">
        <v>240</v>
      </c>
      <c r="AE334" s="677" t="s">
        <v>240</v>
      </c>
    </row>
    <row r="335" spans="1:31" ht="15" customHeight="1">
      <c r="A335" s="399" t="s">
        <v>1661</v>
      </c>
      <c r="B335" s="541" t="s">
        <v>997</v>
      </c>
      <c r="C335" s="399" t="s">
        <v>230</v>
      </c>
      <c r="D335" s="399" t="s">
        <v>528</v>
      </c>
      <c r="E335" s="399" t="s">
        <v>531</v>
      </c>
      <c r="F335" s="399" t="s">
        <v>1758</v>
      </c>
      <c r="G335" s="399" t="s">
        <v>530</v>
      </c>
      <c r="H335" s="541">
        <v>12</v>
      </c>
      <c r="I335" s="543">
        <v>0.7</v>
      </c>
      <c r="J335" s="676">
        <v>0.13</v>
      </c>
      <c r="K335" s="676">
        <v>0.2</v>
      </c>
      <c r="L335" s="676">
        <v>0.2</v>
      </c>
      <c r="M335" s="676">
        <v>0.2</v>
      </c>
      <c r="N335" s="676">
        <v>0.2</v>
      </c>
      <c r="O335" s="676">
        <v>0.2</v>
      </c>
      <c r="P335" s="676">
        <v>0.2</v>
      </c>
      <c r="Q335" s="676">
        <v>0.18</v>
      </c>
      <c r="R335" s="676">
        <v>0.18</v>
      </c>
      <c r="S335" s="676">
        <v>0.18</v>
      </c>
      <c r="T335" s="676">
        <v>0.18</v>
      </c>
      <c r="U335" s="676">
        <v>0.18</v>
      </c>
      <c r="V335" s="676">
        <v>0.18</v>
      </c>
      <c r="W335" s="676">
        <v>0.18</v>
      </c>
      <c r="X335" s="676">
        <v>0.18</v>
      </c>
      <c r="Y335" s="676">
        <v>0.18</v>
      </c>
      <c r="Z335" s="676">
        <v>0.18</v>
      </c>
      <c r="AA335" s="676" t="s">
        <v>240</v>
      </c>
      <c r="AB335" s="676" t="s">
        <v>240</v>
      </c>
      <c r="AC335" s="676" t="s">
        <v>240</v>
      </c>
      <c r="AD335" s="677" t="s">
        <v>240</v>
      </c>
      <c r="AE335" s="677" t="s">
        <v>240</v>
      </c>
    </row>
    <row r="336" spans="1:31" ht="15" customHeight="1">
      <c r="A336" s="399" t="s">
        <v>1828</v>
      </c>
      <c r="B336" s="541" t="s">
        <v>997</v>
      </c>
      <c r="C336" s="399" t="s">
        <v>230</v>
      </c>
      <c r="D336" s="399" t="s">
        <v>528</v>
      </c>
      <c r="E336" s="399" t="s">
        <v>531</v>
      </c>
      <c r="F336" s="399" t="s">
        <v>1825</v>
      </c>
      <c r="G336" s="399" t="s">
        <v>530</v>
      </c>
      <c r="H336" s="541">
        <v>12</v>
      </c>
      <c r="I336" s="543">
        <v>0.7</v>
      </c>
      <c r="J336" s="676" t="s">
        <v>240</v>
      </c>
      <c r="K336" s="676" t="s">
        <v>240</v>
      </c>
      <c r="L336" s="676" t="s">
        <v>240</v>
      </c>
      <c r="M336" s="676" t="s">
        <v>240</v>
      </c>
      <c r="N336" s="676" t="s">
        <v>240</v>
      </c>
      <c r="O336" s="676" t="s">
        <v>240</v>
      </c>
      <c r="P336" s="676" t="s">
        <v>240</v>
      </c>
      <c r="Q336" s="676" t="s">
        <v>240</v>
      </c>
      <c r="R336" s="676" t="s">
        <v>240</v>
      </c>
      <c r="S336" s="676" t="s">
        <v>240</v>
      </c>
      <c r="T336" s="676" t="s">
        <v>240</v>
      </c>
      <c r="U336" s="676" t="s">
        <v>240</v>
      </c>
      <c r="V336" s="676" t="s">
        <v>240</v>
      </c>
      <c r="W336" s="676" t="s">
        <v>240</v>
      </c>
      <c r="X336" s="676" t="s">
        <v>240</v>
      </c>
      <c r="Y336" s="676" t="s">
        <v>240</v>
      </c>
      <c r="Z336" s="676" t="s">
        <v>240</v>
      </c>
      <c r="AA336" s="676">
        <v>0.18</v>
      </c>
      <c r="AB336" s="676">
        <v>0.18</v>
      </c>
      <c r="AC336" s="676">
        <v>0.13</v>
      </c>
      <c r="AD336" s="677">
        <v>0.13</v>
      </c>
      <c r="AE336" s="677">
        <v>0.13</v>
      </c>
    </row>
    <row r="337" spans="1:31" ht="15" customHeight="1">
      <c r="A337" s="399" t="s">
        <v>1835</v>
      </c>
      <c r="B337" s="541" t="s">
        <v>997</v>
      </c>
      <c r="C337" s="399" t="s">
        <v>230</v>
      </c>
      <c r="D337" s="399" t="s">
        <v>528</v>
      </c>
      <c r="E337" s="399" t="s">
        <v>531</v>
      </c>
      <c r="F337" s="399" t="s">
        <v>1832</v>
      </c>
      <c r="G337" s="399" t="s">
        <v>530</v>
      </c>
      <c r="H337" s="541">
        <v>12</v>
      </c>
      <c r="I337" s="543">
        <v>0.7</v>
      </c>
      <c r="J337" s="676" t="s">
        <v>240</v>
      </c>
      <c r="K337" s="676" t="s">
        <v>240</v>
      </c>
      <c r="L337" s="676" t="s">
        <v>240</v>
      </c>
      <c r="M337" s="676" t="s">
        <v>240</v>
      </c>
      <c r="N337" s="676" t="s">
        <v>240</v>
      </c>
      <c r="O337" s="676" t="s">
        <v>240</v>
      </c>
      <c r="P337" s="676" t="s">
        <v>240</v>
      </c>
      <c r="Q337" s="676" t="s">
        <v>240</v>
      </c>
      <c r="R337" s="676" t="s">
        <v>240</v>
      </c>
      <c r="S337" s="676" t="s">
        <v>240</v>
      </c>
      <c r="T337" s="676" t="s">
        <v>240</v>
      </c>
      <c r="U337" s="676" t="s">
        <v>240</v>
      </c>
      <c r="V337" s="676" t="s">
        <v>240</v>
      </c>
      <c r="W337" s="676" t="s">
        <v>240</v>
      </c>
      <c r="X337" s="676" t="s">
        <v>240</v>
      </c>
      <c r="Y337" s="676" t="s">
        <v>240</v>
      </c>
      <c r="Z337" s="676" t="s">
        <v>240</v>
      </c>
      <c r="AA337" s="676">
        <v>0.18</v>
      </c>
      <c r="AB337" s="676">
        <v>0.18</v>
      </c>
      <c r="AC337" s="676">
        <v>0.13</v>
      </c>
      <c r="AD337" s="677">
        <v>0.13</v>
      </c>
      <c r="AE337" s="677">
        <v>0.13</v>
      </c>
    </row>
    <row r="338" spans="1:31" ht="15" customHeight="1">
      <c r="A338" s="399" t="s">
        <v>1842</v>
      </c>
      <c r="B338" s="541" t="s">
        <v>997</v>
      </c>
      <c r="C338" s="399" t="s">
        <v>230</v>
      </c>
      <c r="D338" s="399" t="s">
        <v>528</v>
      </c>
      <c r="E338" s="399" t="s">
        <v>531</v>
      </c>
      <c r="F338" s="399" t="s">
        <v>1839</v>
      </c>
      <c r="G338" s="399" t="s">
        <v>530</v>
      </c>
      <c r="H338" s="541">
        <v>12</v>
      </c>
      <c r="I338" s="543">
        <v>0.7</v>
      </c>
      <c r="J338" s="676" t="s">
        <v>240</v>
      </c>
      <c r="K338" s="676" t="s">
        <v>240</v>
      </c>
      <c r="L338" s="676" t="s">
        <v>240</v>
      </c>
      <c r="M338" s="676" t="s">
        <v>240</v>
      </c>
      <c r="N338" s="676" t="s">
        <v>240</v>
      </c>
      <c r="O338" s="676" t="s">
        <v>240</v>
      </c>
      <c r="P338" s="676" t="s">
        <v>240</v>
      </c>
      <c r="Q338" s="676" t="s">
        <v>240</v>
      </c>
      <c r="R338" s="676" t="s">
        <v>240</v>
      </c>
      <c r="S338" s="676" t="s">
        <v>240</v>
      </c>
      <c r="T338" s="676" t="s">
        <v>240</v>
      </c>
      <c r="U338" s="676" t="s">
        <v>240</v>
      </c>
      <c r="V338" s="676" t="s">
        <v>240</v>
      </c>
      <c r="W338" s="676" t="s">
        <v>240</v>
      </c>
      <c r="X338" s="676" t="s">
        <v>240</v>
      </c>
      <c r="Y338" s="676" t="s">
        <v>240</v>
      </c>
      <c r="Z338" s="676" t="s">
        <v>240</v>
      </c>
      <c r="AA338" s="676">
        <v>0.18</v>
      </c>
      <c r="AB338" s="676">
        <v>0.18</v>
      </c>
      <c r="AC338" s="676">
        <v>0.13</v>
      </c>
      <c r="AD338" s="677">
        <v>0.13</v>
      </c>
      <c r="AE338" s="677">
        <v>0.13</v>
      </c>
    </row>
    <row r="339" spans="1:31" ht="15" customHeight="1">
      <c r="A339" s="399" t="s">
        <v>1849</v>
      </c>
      <c r="B339" s="541" t="s">
        <v>997</v>
      </c>
      <c r="C339" s="399" t="s">
        <v>230</v>
      </c>
      <c r="D339" s="399" t="s">
        <v>528</v>
      </c>
      <c r="E339" s="399" t="s">
        <v>531</v>
      </c>
      <c r="F339" s="399" t="s">
        <v>1846</v>
      </c>
      <c r="G339" s="399" t="s">
        <v>530</v>
      </c>
      <c r="H339" s="541">
        <v>12</v>
      </c>
      <c r="I339" s="543">
        <v>0.7</v>
      </c>
      <c r="J339" s="676" t="s">
        <v>240</v>
      </c>
      <c r="K339" s="676" t="s">
        <v>240</v>
      </c>
      <c r="L339" s="676" t="s">
        <v>240</v>
      </c>
      <c r="M339" s="676" t="s">
        <v>240</v>
      </c>
      <c r="N339" s="676" t="s">
        <v>240</v>
      </c>
      <c r="O339" s="676" t="s">
        <v>240</v>
      </c>
      <c r="P339" s="676" t="s">
        <v>240</v>
      </c>
      <c r="Q339" s="676" t="s">
        <v>240</v>
      </c>
      <c r="R339" s="676" t="s">
        <v>240</v>
      </c>
      <c r="S339" s="676" t="s">
        <v>240</v>
      </c>
      <c r="T339" s="676" t="s">
        <v>240</v>
      </c>
      <c r="U339" s="676" t="s">
        <v>240</v>
      </c>
      <c r="V339" s="676" t="s">
        <v>240</v>
      </c>
      <c r="W339" s="676" t="s">
        <v>240</v>
      </c>
      <c r="X339" s="676" t="s">
        <v>240</v>
      </c>
      <c r="Y339" s="676" t="s">
        <v>240</v>
      </c>
      <c r="Z339" s="676" t="s">
        <v>240</v>
      </c>
      <c r="AA339" s="676">
        <v>0.18</v>
      </c>
      <c r="AB339" s="676">
        <v>0.18</v>
      </c>
      <c r="AC339" s="676">
        <v>0.13</v>
      </c>
      <c r="AD339" s="677">
        <v>0.13</v>
      </c>
      <c r="AE339" s="677">
        <v>0.13</v>
      </c>
    </row>
    <row r="340" spans="1:31" ht="15" customHeight="1">
      <c r="A340" s="399" t="s">
        <v>1856</v>
      </c>
      <c r="B340" s="541" t="s">
        <v>997</v>
      </c>
      <c r="C340" s="399" t="s">
        <v>230</v>
      </c>
      <c r="D340" s="399" t="s">
        <v>528</v>
      </c>
      <c r="E340" s="399" t="s">
        <v>531</v>
      </c>
      <c r="F340" s="399" t="s">
        <v>1853</v>
      </c>
      <c r="G340" s="399" t="s">
        <v>530</v>
      </c>
      <c r="H340" s="541">
        <v>12</v>
      </c>
      <c r="I340" s="543">
        <v>0.7</v>
      </c>
      <c r="J340" s="676" t="s">
        <v>240</v>
      </c>
      <c r="K340" s="676" t="s">
        <v>240</v>
      </c>
      <c r="L340" s="676" t="s">
        <v>240</v>
      </c>
      <c r="M340" s="676" t="s">
        <v>240</v>
      </c>
      <c r="N340" s="676" t="s">
        <v>240</v>
      </c>
      <c r="O340" s="676" t="s">
        <v>240</v>
      </c>
      <c r="P340" s="676" t="s">
        <v>240</v>
      </c>
      <c r="Q340" s="676" t="s">
        <v>240</v>
      </c>
      <c r="R340" s="676" t="s">
        <v>240</v>
      </c>
      <c r="S340" s="676" t="s">
        <v>240</v>
      </c>
      <c r="T340" s="676" t="s">
        <v>240</v>
      </c>
      <c r="U340" s="676" t="s">
        <v>240</v>
      </c>
      <c r="V340" s="676" t="s">
        <v>240</v>
      </c>
      <c r="W340" s="676" t="s">
        <v>240</v>
      </c>
      <c r="X340" s="676" t="s">
        <v>240</v>
      </c>
      <c r="Y340" s="676" t="s">
        <v>240</v>
      </c>
      <c r="Z340" s="676" t="s">
        <v>240</v>
      </c>
      <c r="AA340" s="676">
        <v>0.18</v>
      </c>
      <c r="AB340" s="676">
        <v>0.18</v>
      </c>
      <c r="AC340" s="676">
        <v>0.13</v>
      </c>
      <c r="AD340" s="677">
        <v>0.13</v>
      </c>
      <c r="AE340" s="677">
        <v>0.13</v>
      </c>
    </row>
    <row r="341" spans="1:31" ht="15" customHeight="1">
      <c r="A341" s="399" t="s">
        <v>1713</v>
      </c>
      <c r="B341" s="541" t="s">
        <v>434</v>
      </c>
      <c r="C341" s="399" t="s">
        <v>230</v>
      </c>
      <c r="D341" s="399" t="s">
        <v>528</v>
      </c>
      <c r="E341" s="399" t="s">
        <v>531</v>
      </c>
      <c r="F341" s="399" t="s">
        <v>1710</v>
      </c>
      <c r="G341" s="399" t="s">
        <v>53</v>
      </c>
      <c r="H341" s="541">
        <v>12</v>
      </c>
      <c r="I341" s="543">
        <v>0.7</v>
      </c>
      <c r="J341" s="676">
        <v>0.2</v>
      </c>
      <c r="K341" s="676">
        <v>0.27</v>
      </c>
      <c r="L341" s="676">
        <v>0.27</v>
      </c>
      <c r="M341" s="676">
        <v>0.27</v>
      </c>
      <c r="N341" s="676">
        <v>0.27</v>
      </c>
      <c r="O341" s="676">
        <v>0.27</v>
      </c>
      <c r="P341" s="676">
        <v>0.27</v>
      </c>
      <c r="Q341" s="676">
        <v>0.18</v>
      </c>
      <c r="R341" s="676">
        <v>0.18</v>
      </c>
      <c r="S341" s="676">
        <v>0.18</v>
      </c>
      <c r="T341" s="676">
        <v>0.18</v>
      </c>
      <c r="U341" s="676">
        <v>0.18</v>
      </c>
      <c r="V341" s="676">
        <v>0.18</v>
      </c>
      <c r="W341" s="676">
        <v>0.18</v>
      </c>
      <c r="X341" s="676">
        <v>0.18</v>
      </c>
      <c r="Y341" s="676">
        <v>0.18</v>
      </c>
      <c r="Z341" s="676">
        <v>0.18</v>
      </c>
      <c r="AA341" s="676" t="s">
        <v>240</v>
      </c>
      <c r="AB341" s="676" t="s">
        <v>240</v>
      </c>
      <c r="AC341" s="676" t="s">
        <v>240</v>
      </c>
      <c r="AD341" s="677" t="s">
        <v>240</v>
      </c>
      <c r="AE341" s="677" t="s">
        <v>240</v>
      </c>
    </row>
    <row r="342" spans="1:31" ht="15" customHeight="1">
      <c r="A342" s="399" t="s">
        <v>1714</v>
      </c>
      <c r="B342" s="541" t="s">
        <v>434</v>
      </c>
      <c r="C342" s="399" t="s">
        <v>230</v>
      </c>
      <c r="D342" s="399" t="s">
        <v>528</v>
      </c>
      <c r="E342" s="399" t="s">
        <v>531</v>
      </c>
      <c r="F342" s="399" t="s">
        <v>1708</v>
      </c>
      <c r="G342" s="399" t="s">
        <v>53</v>
      </c>
      <c r="H342" s="541">
        <v>12</v>
      </c>
      <c r="I342" s="543">
        <v>0.7</v>
      </c>
      <c r="J342" s="676">
        <v>0.2</v>
      </c>
      <c r="K342" s="676">
        <v>0.27</v>
      </c>
      <c r="L342" s="676">
        <v>0.27</v>
      </c>
      <c r="M342" s="676">
        <v>0.27</v>
      </c>
      <c r="N342" s="676">
        <v>0.27</v>
      </c>
      <c r="O342" s="676">
        <v>0.27</v>
      </c>
      <c r="P342" s="676">
        <v>0.27</v>
      </c>
      <c r="Q342" s="676">
        <v>0.18</v>
      </c>
      <c r="R342" s="676">
        <v>0.18</v>
      </c>
      <c r="S342" s="676">
        <v>0.18</v>
      </c>
      <c r="T342" s="676">
        <v>0.18</v>
      </c>
      <c r="U342" s="676">
        <v>0.18</v>
      </c>
      <c r="V342" s="676">
        <v>0.18</v>
      </c>
      <c r="W342" s="676">
        <v>0.18</v>
      </c>
      <c r="X342" s="676">
        <v>0.18</v>
      </c>
      <c r="Y342" s="676">
        <v>0.18</v>
      </c>
      <c r="Z342" s="676">
        <v>0.18</v>
      </c>
      <c r="AA342" s="676" t="s">
        <v>240</v>
      </c>
      <c r="AB342" s="676" t="s">
        <v>240</v>
      </c>
      <c r="AC342" s="676" t="s">
        <v>240</v>
      </c>
      <c r="AD342" s="677" t="s">
        <v>240</v>
      </c>
      <c r="AE342" s="677" t="s">
        <v>240</v>
      </c>
    </row>
    <row r="343" spans="1:31" ht="15" customHeight="1">
      <c r="A343" s="399" t="s">
        <v>1715</v>
      </c>
      <c r="B343" s="541" t="s">
        <v>434</v>
      </c>
      <c r="C343" s="399" t="s">
        <v>230</v>
      </c>
      <c r="D343" s="399" t="s">
        <v>528</v>
      </c>
      <c r="E343" s="399" t="s">
        <v>531</v>
      </c>
      <c r="F343" s="399" t="s">
        <v>1664</v>
      </c>
      <c r="G343" s="399" t="s">
        <v>53</v>
      </c>
      <c r="H343" s="541">
        <v>12</v>
      </c>
      <c r="I343" s="543">
        <v>0.7</v>
      </c>
      <c r="J343" s="676">
        <v>0.2</v>
      </c>
      <c r="K343" s="676">
        <v>0.27</v>
      </c>
      <c r="L343" s="676">
        <v>0.27</v>
      </c>
      <c r="M343" s="676">
        <v>0.27</v>
      </c>
      <c r="N343" s="676">
        <v>0.27</v>
      </c>
      <c r="O343" s="676">
        <v>0.27</v>
      </c>
      <c r="P343" s="676">
        <v>0.27</v>
      </c>
      <c r="Q343" s="676">
        <v>0.18</v>
      </c>
      <c r="R343" s="676">
        <v>0.18</v>
      </c>
      <c r="S343" s="676">
        <v>0.18</v>
      </c>
      <c r="T343" s="676">
        <v>0.18</v>
      </c>
      <c r="U343" s="676">
        <v>0.18</v>
      </c>
      <c r="V343" s="676">
        <v>0.18</v>
      </c>
      <c r="W343" s="676">
        <v>0.18</v>
      </c>
      <c r="X343" s="676">
        <v>0.18</v>
      </c>
      <c r="Y343" s="676">
        <v>0.18</v>
      </c>
      <c r="Z343" s="676">
        <v>0.18</v>
      </c>
      <c r="AA343" s="676" t="s">
        <v>240</v>
      </c>
      <c r="AB343" s="676" t="s">
        <v>240</v>
      </c>
      <c r="AC343" s="676" t="s">
        <v>240</v>
      </c>
      <c r="AD343" s="677" t="s">
        <v>240</v>
      </c>
      <c r="AE343" s="677" t="s">
        <v>240</v>
      </c>
    </row>
    <row r="344" spans="1:31" ht="15" customHeight="1">
      <c r="A344" s="399" t="s">
        <v>1716</v>
      </c>
      <c r="B344" s="541" t="s">
        <v>434</v>
      </c>
      <c r="C344" s="399" t="s">
        <v>230</v>
      </c>
      <c r="D344" s="399" t="s">
        <v>528</v>
      </c>
      <c r="E344" s="399" t="s">
        <v>531</v>
      </c>
      <c r="F344" s="399" t="s">
        <v>1665</v>
      </c>
      <c r="G344" s="399" t="s">
        <v>53</v>
      </c>
      <c r="H344" s="541">
        <v>12</v>
      </c>
      <c r="I344" s="543">
        <v>0.7</v>
      </c>
      <c r="J344" s="676">
        <v>0.2</v>
      </c>
      <c r="K344" s="676">
        <v>0.27</v>
      </c>
      <c r="L344" s="676">
        <v>0.27</v>
      </c>
      <c r="M344" s="676">
        <v>0.27</v>
      </c>
      <c r="N344" s="676">
        <v>0.27</v>
      </c>
      <c r="O344" s="676">
        <v>0.27</v>
      </c>
      <c r="P344" s="676">
        <v>0.27</v>
      </c>
      <c r="Q344" s="676">
        <v>0.18</v>
      </c>
      <c r="R344" s="676">
        <v>0.18</v>
      </c>
      <c r="S344" s="676">
        <v>0.18</v>
      </c>
      <c r="T344" s="676">
        <v>0.18</v>
      </c>
      <c r="U344" s="676">
        <v>0.18</v>
      </c>
      <c r="V344" s="676">
        <v>0.18</v>
      </c>
      <c r="W344" s="676">
        <v>0.18</v>
      </c>
      <c r="X344" s="676">
        <v>0.18</v>
      </c>
      <c r="Y344" s="676">
        <v>0.18</v>
      </c>
      <c r="Z344" s="676">
        <v>0.18</v>
      </c>
      <c r="AA344" s="676" t="s">
        <v>240</v>
      </c>
      <c r="AB344" s="676" t="s">
        <v>240</v>
      </c>
      <c r="AC344" s="676" t="s">
        <v>240</v>
      </c>
      <c r="AD344" s="677" t="s">
        <v>240</v>
      </c>
      <c r="AE344" s="677" t="s">
        <v>240</v>
      </c>
    </row>
    <row r="345" spans="1:31" ht="15" customHeight="1">
      <c r="A345" s="399" t="s">
        <v>1717</v>
      </c>
      <c r="B345" s="541" t="s">
        <v>434</v>
      </c>
      <c r="C345" s="399" t="s">
        <v>230</v>
      </c>
      <c r="D345" s="399" t="s">
        <v>528</v>
      </c>
      <c r="E345" s="399" t="s">
        <v>531</v>
      </c>
      <c r="F345" s="399" t="s">
        <v>1666</v>
      </c>
      <c r="G345" s="399" t="s">
        <v>53</v>
      </c>
      <c r="H345" s="541">
        <v>12</v>
      </c>
      <c r="I345" s="543">
        <v>0.7</v>
      </c>
      <c r="J345" s="676">
        <v>0.2</v>
      </c>
      <c r="K345" s="676">
        <v>0.27</v>
      </c>
      <c r="L345" s="676">
        <v>0.27</v>
      </c>
      <c r="M345" s="676">
        <v>0.27</v>
      </c>
      <c r="N345" s="676">
        <v>0.27</v>
      </c>
      <c r="O345" s="676">
        <v>0.27</v>
      </c>
      <c r="P345" s="676">
        <v>0.27</v>
      </c>
      <c r="Q345" s="676">
        <v>0.18</v>
      </c>
      <c r="R345" s="676">
        <v>0.18</v>
      </c>
      <c r="S345" s="676">
        <v>0.18</v>
      </c>
      <c r="T345" s="676">
        <v>0.18</v>
      </c>
      <c r="U345" s="676">
        <v>0.18</v>
      </c>
      <c r="V345" s="676">
        <v>0.18</v>
      </c>
      <c r="W345" s="676">
        <v>0.18</v>
      </c>
      <c r="X345" s="676">
        <v>0.18</v>
      </c>
      <c r="Y345" s="676">
        <v>0.18</v>
      </c>
      <c r="Z345" s="676">
        <v>0.18</v>
      </c>
      <c r="AA345" s="676" t="s">
        <v>240</v>
      </c>
      <c r="AB345" s="676" t="s">
        <v>240</v>
      </c>
      <c r="AC345" s="676" t="s">
        <v>240</v>
      </c>
      <c r="AD345" s="677" t="s">
        <v>240</v>
      </c>
      <c r="AE345" s="677" t="s">
        <v>240</v>
      </c>
    </row>
    <row r="346" spans="1:31" ht="15" customHeight="1">
      <c r="A346" s="545" t="s">
        <v>1718</v>
      </c>
      <c r="B346" s="541" t="s">
        <v>434</v>
      </c>
      <c r="C346" s="399" t="s">
        <v>230</v>
      </c>
      <c r="D346" s="1" t="s">
        <v>528</v>
      </c>
      <c r="E346" s="399" t="s">
        <v>531</v>
      </c>
      <c r="F346" s="399" t="s">
        <v>1860</v>
      </c>
      <c r="G346" s="399" t="s">
        <v>53</v>
      </c>
      <c r="H346" s="541">
        <v>12</v>
      </c>
      <c r="I346" s="543">
        <v>0.7</v>
      </c>
      <c r="J346" s="676">
        <v>0.2</v>
      </c>
      <c r="K346" s="676">
        <v>0.27</v>
      </c>
      <c r="L346" s="676">
        <v>0.27</v>
      </c>
      <c r="M346" s="676">
        <v>0.27</v>
      </c>
      <c r="N346" s="676">
        <v>0.27</v>
      </c>
      <c r="O346" s="676">
        <v>0.27</v>
      </c>
      <c r="P346" s="676">
        <v>0.27</v>
      </c>
      <c r="Q346" s="676">
        <v>0.18</v>
      </c>
      <c r="R346" s="676">
        <v>0.18</v>
      </c>
      <c r="S346" s="676">
        <v>0.18</v>
      </c>
      <c r="T346" s="676">
        <v>0.18</v>
      </c>
      <c r="U346" s="676">
        <v>0.18</v>
      </c>
      <c r="V346" s="676">
        <v>0.18</v>
      </c>
      <c r="W346" s="676">
        <v>0.18</v>
      </c>
      <c r="X346" s="676">
        <v>0.18</v>
      </c>
      <c r="Y346" s="676">
        <v>0.18</v>
      </c>
      <c r="Z346" s="676">
        <v>0.18</v>
      </c>
      <c r="AA346" s="676">
        <v>0.18</v>
      </c>
      <c r="AB346" s="676">
        <v>0.18</v>
      </c>
      <c r="AC346" s="676">
        <v>0.13</v>
      </c>
      <c r="AD346" s="677">
        <v>0.13</v>
      </c>
      <c r="AE346" s="677">
        <v>0.13</v>
      </c>
    </row>
    <row r="347" spans="1:31" ht="15" customHeight="1">
      <c r="A347" s="545" t="s">
        <v>1719</v>
      </c>
      <c r="B347" s="544" t="s">
        <v>434</v>
      </c>
      <c r="C347" s="399" t="s">
        <v>230</v>
      </c>
      <c r="D347" s="1" t="s">
        <v>528</v>
      </c>
      <c r="E347" s="399" t="s">
        <v>531</v>
      </c>
      <c r="F347" s="399" t="s">
        <v>1861</v>
      </c>
      <c r="G347" s="399" t="s">
        <v>53</v>
      </c>
      <c r="H347" s="541">
        <v>12</v>
      </c>
      <c r="I347" s="543">
        <v>0.7</v>
      </c>
      <c r="J347" s="676">
        <v>0.2</v>
      </c>
      <c r="K347" s="676">
        <v>0.27</v>
      </c>
      <c r="L347" s="676">
        <v>0.27</v>
      </c>
      <c r="M347" s="676">
        <v>0.27</v>
      </c>
      <c r="N347" s="676">
        <v>0.27</v>
      </c>
      <c r="O347" s="676">
        <v>0.27</v>
      </c>
      <c r="P347" s="676">
        <v>0.27</v>
      </c>
      <c r="Q347" s="676">
        <v>0.18</v>
      </c>
      <c r="R347" s="676">
        <v>0.18</v>
      </c>
      <c r="S347" s="676">
        <v>0.18</v>
      </c>
      <c r="T347" s="676">
        <v>0.18</v>
      </c>
      <c r="U347" s="676">
        <v>0.18</v>
      </c>
      <c r="V347" s="676">
        <v>0.18</v>
      </c>
      <c r="W347" s="676">
        <v>0.18</v>
      </c>
      <c r="X347" s="676">
        <v>0.18</v>
      </c>
      <c r="Y347" s="676">
        <v>0.18</v>
      </c>
      <c r="Z347" s="676">
        <v>0.18</v>
      </c>
      <c r="AA347" s="676">
        <v>0.18</v>
      </c>
      <c r="AB347" s="676">
        <v>0.18</v>
      </c>
      <c r="AC347" s="676">
        <v>0.13</v>
      </c>
      <c r="AD347" s="677">
        <v>0.13</v>
      </c>
      <c r="AE347" s="677">
        <v>0.13</v>
      </c>
    </row>
    <row r="348" spans="1:31" ht="15" customHeight="1">
      <c r="A348" s="399" t="s">
        <v>1720</v>
      </c>
      <c r="B348" s="541" t="s">
        <v>434</v>
      </c>
      <c r="C348" s="399" t="s">
        <v>230</v>
      </c>
      <c r="D348" s="399" t="s">
        <v>528</v>
      </c>
      <c r="E348" s="399" t="s">
        <v>531</v>
      </c>
      <c r="F348" s="399" t="s">
        <v>1862</v>
      </c>
      <c r="G348" s="399" t="s">
        <v>53</v>
      </c>
      <c r="H348" s="541">
        <v>12</v>
      </c>
      <c r="I348" s="543">
        <v>0.7</v>
      </c>
      <c r="J348" s="676">
        <v>0.2</v>
      </c>
      <c r="K348" s="676">
        <v>0.27</v>
      </c>
      <c r="L348" s="676">
        <v>0.27</v>
      </c>
      <c r="M348" s="676">
        <v>0.27</v>
      </c>
      <c r="N348" s="676">
        <v>0.27</v>
      </c>
      <c r="O348" s="676">
        <v>0.27</v>
      </c>
      <c r="P348" s="676">
        <v>0.27</v>
      </c>
      <c r="Q348" s="676">
        <v>0.18</v>
      </c>
      <c r="R348" s="676">
        <v>0.18</v>
      </c>
      <c r="S348" s="676">
        <v>0.18</v>
      </c>
      <c r="T348" s="676">
        <v>0.18</v>
      </c>
      <c r="U348" s="676">
        <v>0.18</v>
      </c>
      <c r="V348" s="676">
        <v>0.18</v>
      </c>
      <c r="W348" s="676">
        <v>0.18</v>
      </c>
      <c r="X348" s="676">
        <v>0.18</v>
      </c>
      <c r="Y348" s="676">
        <v>0.18</v>
      </c>
      <c r="Z348" s="676">
        <v>0.18</v>
      </c>
      <c r="AA348" s="676">
        <v>0.18</v>
      </c>
      <c r="AB348" s="676">
        <v>0.18</v>
      </c>
      <c r="AC348" s="676">
        <v>0.13</v>
      </c>
      <c r="AD348" s="677">
        <v>0.13</v>
      </c>
      <c r="AE348" s="677">
        <v>0.13</v>
      </c>
    </row>
    <row r="349" spans="1:31" ht="15" customHeight="1">
      <c r="A349" s="399" t="s">
        <v>1721</v>
      </c>
      <c r="B349" s="541" t="s">
        <v>434</v>
      </c>
      <c r="C349" s="399" t="s">
        <v>230</v>
      </c>
      <c r="D349" s="399" t="s">
        <v>528</v>
      </c>
      <c r="E349" s="399" t="s">
        <v>531</v>
      </c>
      <c r="F349" s="399" t="s">
        <v>1667</v>
      </c>
      <c r="G349" s="399" t="s">
        <v>53</v>
      </c>
      <c r="H349" s="541">
        <v>12</v>
      </c>
      <c r="I349" s="543">
        <v>0.7</v>
      </c>
      <c r="J349" s="676">
        <v>0.2</v>
      </c>
      <c r="K349" s="676">
        <v>0.27</v>
      </c>
      <c r="L349" s="676">
        <v>0.27</v>
      </c>
      <c r="M349" s="676">
        <v>0.27</v>
      </c>
      <c r="N349" s="676">
        <v>0.27</v>
      </c>
      <c r="O349" s="676">
        <v>0.27</v>
      </c>
      <c r="P349" s="676">
        <v>0.27</v>
      </c>
      <c r="Q349" s="676">
        <v>0.18</v>
      </c>
      <c r="R349" s="676">
        <v>0.18</v>
      </c>
      <c r="S349" s="676">
        <v>0.18</v>
      </c>
      <c r="T349" s="676">
        <v>0.18</v>
      </c>
      <c r="U349" s="676">
        <v>0.18</v>
      </c>
      <c r="V349" s="676">
        <v>0.18</v>
      </c>
      <c r="W349" s="676">
        <v>0.18</v>
      </c>
      <c r="X349" s="676">
        <v>0.18</v>
      </c>
      <c r="Y349" s="676">
        <v>0.18</v>
      </c>
      <c r="Z349" s="676">
        <v>0.18</v>
      </c>
      <c r="AA349" s="676">
        <v>0.18</v>
      </c>
      <c r="AB349" s="676">
        <v>0.18</v>
      </c>
      <c r="AC349" s="676">
        <v>0.13</v>
      </c>
      <c r="AD349" s="677">
        <v>0.13</v>
      </c>
      <c r="AE349" s="677">
        <v>0.13</v>
      </c>
    </row>
    <row r="350" spans="1:31" ht="15" customHeight="1">
      <c r="A350" s="399" t="s">
        <v>1722</v>
      </c>
      <c r="B350" s="541" t="s">
        <v>434</v>
      </c>
      <c r="C350" s="399" t="s">
        <v>230</v>
      </c>
      <c r="D350" s="399" t="s">
        <v>528</v>
      </c>
      <c r="E350" s="399" t="s">
        <v>531</v>
      </c>
      <c r="F350" s="399" t="s">
        <v>1668</v>
      </c>
      <c r="G350" s="399" t="s">
        <v>53</v>
      </c>
      <c r="H350" s="541">
        <v>12</v>
      </c>
      <c r="I350" s="543">
        <v>0.7</v>
      </c>
      <c r="J350" s="676">
        <v>0.2</v>
      </c>
      <c r="K350" s="676">
        <v>0.27</v>
      </c>
      <c r="L350" s="676">
        <v>0.27</v>
      </c>
      <c r="M350" s="676">
        <v>0.27</v>
      </c>
      <c r="N350" s="676">
        <v>0.27</v>
      </c>
      <c r="O350" s="676">
        <v>0.27</v>
      </c>
      <c r="P350" s="676">
        <v>0.27</v>
      </c>
      <c r="Q350" s="676">
        <v>0.18</v>
      </c>
      <c r="R350" s="676">
        <v>0.18</v>
      </c>
      <c r="S350" s="676">
        <v>0.18</v>
      </c>
      <c r="T350" s="676">
        <v>0.18</v>
      </c>
      <c r="U350" s="676">
        <v>0.18</v>
      </c>
      <c r="V350" s="676">
        <v>0.18</v>
      </c>
      <c r="W350" s="676">
        <v>0.18</v>
      </c>
      <c r="X350" s="676">
        <v>0.18</v>
      </c>
      <c r="Y350" s="676">
        <v>0.18</v>
      </c>
      <c r="Z350" s="676">
        <v>0.18</v>
      </c>
      <c r="AA350" s="676" t="s">
        <v>240</v>
      </c>
      <c r="AB350" s="676" t="s">
        <v>240</v>
      </c>
      <c r="AC350" s="676" t="s">
        <v>240</v>
      </c>
      <c r="AD350" s="677" t="s">
        <v>240</v>
      </c>
      <c r="AE350" s="677" t="s">
        <v>240</v>
      </c>
    </row>
    <row r="351" spans="1:31" ht="15" customHeight="1">
      <c r="A351" s="399" t="s">
        <v>1723</v>
      </c>
      <c r="B351" s="541" t="s">
        <v>434</v>
      </c>
      <c r="C351" s="399" t="s">
        <v>230</v>
      </c>
      <c r="D351" s="399" t="s">
        <v>528</v>
      </c>
      <c r="E351" s="399" t="s">
        <v>531</v>
      </c>
      <c r="F351" s="399" t="s">
        <v>1859</v>
      </c>
      <c r="G351" s="399" t="s">
        <v>53</v>
      </c>
      <c r="H351" s="541">
        <v>12</v>
      </c>
      <c r="I351" s="543">
        <v>0.7</v>
      </c>
      <c r="J351" s="676">
        <v>0.2</v>
      </c>
      <c r="K351" s="676">
        <v>0.27</v>
      </c>
      <c r="L351" s="676">
        <v>0.27</v>
      </c>
      <c r="M351" s="676">
        <v>0.27</v>
      </c>
      <c r="N351" s="676">
        <v>0.27</v>
      </c>
      <c r="O351" s="676">
        <v>0.27</v>
      </c>
      <c r="P351" s="676">
        <v>0.27</v>
      </c>
      <c r="Q351" s="676">
        <v>0.18</v>
      </c>
      <c r="R351" s="676">
        <v>0.18</v>
      </c>
      <c r="S351" s="676">
        <v>0.18</v>
      </c>
      <c r="T351" s="676">
        <v>0.18</v>
      </c>
      <c r="U351" s="676">
        <v>0.18</v>
      </c>
      <c r="V351" s="676">
        <v>0.18</v>
      </c>
      <c r="W351" s="676">
        <v>0.18</v>
      </c>
      <c r="X351" s="676">
        <v>0.18</v>
      </c>
      <c r="Y351" s="676">
        <v>0.18</v>
      </c>
      <c r="Z351" s="676">
        <v>0.18</v>
      </c>
      <c r="AA351" s="676">
        <v>0.18</v>
      </c>
      <c r="AB351" s="676">
        <v>0.18</v>
      </c>
      <c r="AC351" s="676">
        <v>0.13</v>
      </c>
      <c r="AD351" s="677">
        <v>0.13</v>
      </c>
      <c r="AE351" s="677">
        <v>0.13</v>
      </c>
    </row>
    <row r="352" spans="1:31" ht="15" customHeight="1">
      <c r="A352" s="399" t="s">
        <v>1724</v>
      </c>
      <c r="B352" s="541" t="s">
        <v>434</v>
      </c>
      <c r="C352" s="399" t="s">
        <v>230</v>
      </c>
      <c r="D352" s="399" t="s">
        <v>528</v>
      </c>
      <c r="E352" s="399" t="s">
        <v>531</v>
      </c>
      <c r="F352" s="399" t="s">
        <v>315</v>
      </c>
      <c r="G352" s="399" t="s">
        <v>53</v>
      </c>
      <c r="H352" s="541">
        <v>12</v>
      </c>
      <c r="I352" s="543">
        <v>0.7</v>
      </c>
      <c r="J352" s="676">
        <v>0.2</v>
      </c>
      <c r="K352" s="676">
        <v>0.27</v>
      </c>
      <c r="L352" s="676">
        <v>0.27</v>
      </c>
      <c r="M352" s="676">
        <v>0.27</v>
      </c>
      <c r="N352" s="676">
        <v>0.27</v>
      </c>
      <c r="O352" s="676">
        <v>0.27</v>
      </c>
      <c r="P352" s="676">
        <v>0.27</v>
      </c>
      <c r="Q352" s="676">
        <v>0.18</v>
      </c>
      <c r="R352" s="676">
        <v>0.18</v>
      </c>
      <c r="S352" s="676">
        <v>0.18</v>
      </c>
      <c r="T352" s="676">
        <v>0.18</v>
      </c>
      <c r="U352" s="676">
        <v>0.18</v>
      </c>
      <c r="V352" s="676">
        <v>0.18</v>
      </c>
      <c r="W352" s="676">
        <v>0.18</v>
      </c>
      <c r="X352" s="676">
        <v>0.18</v>
      </c>
      <c r="Y352" s="676">
        <v>0.18</v>
      </c>
      <c r="Z352" s="676">
        <v>0.18</v>
      </c>
      <c r="AA352" s="676">
        <v>0.18</v>
      </c>
      <c r="AB352" s="676">
        <v>0.18</v>
      </c>
      <c r="AC352" s="676">
        <v>0.13</v>
      </c>
      <c r="AD352" s="677">
        <v>0.13</v>
      </c>
      <c r="AE352" s="677">
        <v>0.13</v>
      </c>
    </row>
    <row r="353" spans="1:31" ht="15" customHeight="1">
      <c r="A353" s="399" t="s">
        <v>1726</v>
      </c>
      <c r="B353" s="541" t="s">
        <v>434</v>
      </c>
      <c r="C353" s="399" t="s">
        <v>230</v>
      </c>
      <c r="D353" s="399" t="s">
        <v>528</v>
      </c>
      <c r="E353" s="399" t="s">
        <v>531</v>
      </c>
      <c r="F353" s="399" t="s">
        <v>1709</v>
      </c>
      <c r="G353" s="399" t="s">
        <v>53</v>
      </c>
      <c r="H353" s="541">
        <v>12</v>
      </c>
      <c r="I353" s="543">
        <v>0.7</v>
      </c>
      <c r="J353" s="676">
        <v>0.2</v>
      </c>
      <c r="K353" s="676">
        <v>0.27</v>
      </c>
      <c r="L353" s="676">
        <v>0.27</v>
      </c>
      <c r="M353" s="676">
        <v>0.27</v>
      </c>
      <c r="N353" s="676">
        <v>0.27</v>
      </c>
      <c r="O353" s="676">
        <v>0.27</v>
      </c>
      <c r="P353" s="676">
        <v>0.27</v>
      </c>
      <c r="Q353" s="676">
        <v>0.18</v>
      </c>
      <c r="R353" s="676">
        <v>0.18</v>
      </c>
      <c r="S353" s="676">
        <v>0.18</v>
      </c>
      <c r="T353" s="676">
        <v>0.18</v>
      </c>
      <c r="U353" s="676">
        <v>0.18</v>
      </c>
      <c r="V353" s="676">
        <v>0.18</v>
      </c>
      <c r="W353" s="676">
        <v>0.18</v>
      </c>
      <c r="X353" s="676">
        <v>0.18</v>
      </c>
      <c r="Y353" s="676">
        <v>0.18</v>
      </c>
      <c r="Z353" s="676">
        <v>0.18</v>
      </c>
      <c r="AA353" s="676" t="s">
        <v>240</v>
      </c>
      <c r="AB353" s="676" t="s">
        <v>240</v>
      </c>
      <c r="AC353" s="676" t="s">
        <v>240</v>
      </c>
      <c r="AD353" s="677" t="s">
        <v>240</v>
      </c>
      <c r="AE353" s="677" t="s">
        <v>240</v>
      </c>
    </row>
    <row r="354" spans="1:31" ht="15" customHeight="1">
      <c r="A354" s="399" t="s">
        <v>1727</v>
      </c>
      <c r="B354" s="541" t="s">
        <v>434</v>
      </c>
      <c r="C354" s="399" t="s">
        <v>230</v>
      </c>
      <c r="D354" s="399" t="s">
        <v>528</v>
      </c>
      <c r="E354" s="399" t="s">
        <v>531</v>
      </c>
      <c r="F354" s="399" t="s">
        <v>1758</v>
      </c>
      <c r="G354" s="399" t="s">
        <v>53</v>
      </c>
      <c r="H354" s="541">
        <v>12</v>
      </c>
      <c r="I354" s="543">
        <v>0.7</v>
      </c>
      <c r="J354" s="676">
        <v>0.2</v>
      </c>
      <c r="K354" s="676">
        <v>0.27</v>
      </c>
      <c r="L354" s="676">
        <v>0.27</v>
      </c>
      <c r="M354" s="676">
        <v>0.27</v>
      </c>
      <c r="N354" s="676">
        <v>0.27</v>
      </c>
      <c r="O354" s="676">
        <v>0.27</v>
      </c>
      <c r="P354" s="676">
        <v>0.27</v>
      </c>
      <c r="Q354" s="676">
        <v>0.18</v>
      </c>
      <c r="R354" s="676">
        <v>0.18</v>
      </c>
      <c r="S354" s="676">
        <v>0.18</v>
      </c>
      <c r="T354" s="676">
        <v>0.18</v>
      </c>
      <c r="U354" s="676">
        <v>0.18</v>
      </c>
      <c r="V354" s="676">
        <v>0.18</v>
      </c>
      <c r="W354" s="676">
        <v>0.18</v>
      </c>
      <c r="X354" s="676">
        <v>0.18</v>
      </c>
      <c r="Y354" s="676">
        <v>0.18</v>
      </c>
      <c r="Z354" s="676">
        <v>0.18</v>
      </c>
      <c r="AA354" s="676" t="s">
        <v>240</v>
      </c>
      <c r="AB354" s="676" t="s">
        <v>240</v>
      </c>
      <c r="AC354" s="676" t="s">
        <v>240</v>
      </c>
      <c r="AD354" s="677" t="s">
        <v>240</v>
      </c>
      <c r="AE354" s="677" t="s">
        <v>240</v>
      </c>
    </row>
    <row r="355" spans="1:31" ht="15" customHeight="1">
      <c r="A355" s="399" t="s">
        <v>1662</v>
      </c>
      <c r="B355" s="541" t="s">
        <v>434</v>
      </c>
      <c r="C355" s="399" t="s">
        <v>230</v>
      </c>
      <c r="D355" s="399" t="s">
        <v>528</v>
      </c>
      <c r="E355" s="399" t="s">
        <v>531</v>
      </c>
      <c r="F355" s="399" t="s">
        <v>764</v>
      </c>
      <c r="G355" s="399" t="s">
        <v>53</v>
      </c>
      <c r="H355" s="541">
        <v>12</v>
      </c>
      <c r="I355" s="543">
        <v>0.7</v>
      </c>
      <c r="J355" s="676">
        <v>0.2</v>
      </c>
      <c r="K355" s="676">
        <v>0.27</v>
      </c>
      <c r="L355" s="676">
        <v>0.27</v>
      </c>
      <c r="M355" s="676">
        <v>0.27</v>
      </c>
      <c r="N355" s="676">
        <v>0.27</v>
      </c>
      <c r="O355" s="676">
        <v>0.27</v>
      </c>
      <c r="P355" s="676">
        <v>0.27</v>
      </c>
      <c r="Q355" s="676">
        <v>0.18</v>
      </c>
      <c r="R355" s="676">
        <v>0.18</v>
      </c>
      <c r="S355" s="676">
        <v>0.18</v>
      </c>
      <c r="T355" s="676">
        <v>0.18</v>
      </c>
      <c r="U355" s="676">
        <v>0.18</v>
      </c>
      <c r="V355" s="676">
        <v>0.18</v>
      </c>
      <c r="W355" s="676">
        <v>0.18</v>
      </c>
      <c r="X355" s="676">
        <v>0.18</v>
      </c>
      <c r="Y355" s="676">
        <v>0.18</v>
      </c>
      <c r="Z355" s="676">
        <v>0.18</v>
      </c>
      <c r="AA355" s="676">
        <v>0.18</v>
      </c>
      <c r="AB355" s="676">
        <v>0.18</v>
      </c>
      <c r="AC355" s="676">
        <v>0.13</v>
      </c>
      <c r="AD355" s="677">
        <v>0.13</v>
      </c>
      <c r="AE355" s="677">
        <v>0.13</v>
      </c>
    </row>
    <row r="356" spans="1:31" ht="15" customHeight="1">
      <c r="A356" s="399" t="s">
        <v>1827</v>
      </c>
      <c r="B356" s="541" t="s">
        <v>434</v>
      </c>
      <c r="C356" s="399" t="s">
        <v>230</v>
      </c>
      <c r="D356" s="399" t="s">
        <v>528</v>
      </c>
      <c r="E356" s="399" t="s">
        <v>531</v>
      </c>
      <c r="F356" s="399" t="s">
        <v>1825</v>
      </c>
      <c r="G356" s="399" t="s">
        <v>53</v>
      </c>
      <c r="H356" s="541">
        <v>12</v>
      </c>
      <c r="I356" s="543">
        <v>0.7</v>
      </c>
      <c r="J356" s="676" t="s">
        <v>240</v>
      </c>
      <c r="K356" s="676" t="s">
        <v>240</v>
      </c>
      <c r="L356" s="676" t="s">
        <v>240</v>
      </c>
      <c r="M356" s="676" t="s">
        <v>240</v>
      </c>
      <c r="N356" s="676" t="s">
        <v>240</v>
      </c>
      <c r="O356" s="676" t="s">
        <v>240</v>
      </c>
      <c r="P356" s="676" t="s">
        <v>240</v>
      </c>
      <c r="Q356" s="676" t="s">
        <v>240</v>
      </c>
      <c r="R356" s="676" t="s">
        <v>240</v>
      </c>
      <c r="S356" s="676" t="s">
        <v>240</v>
      </c>
      <c r="T356" s="676" t="s">
        <v>240</v>
      </c>
      <c r="U356" s="676" t="s">
        <v>240</v>
      </c>
      <c r="V356" s="676" t="s">
        <v>240</v>
      </c>
      <c r="W356" s="676" t="s">
        <v>240</v>
      </c>
      <c r="X356" s="676" t="s">
        <v>240</v>
      </c>
      <c r="Y356" s="676" t="s">
        <v>240</v>
      </c>
      <c r="Z356" s="676" t="s">
        <v>240</v>
      </c>
      <c r="AA356" s="676">
        <v>0.18</v>
      </c>
      <c r="AB356" s="676">
        <v>0.18</v>
      </c>
      <c r="AC356" s="676">
        <v>0.13</v>
      </c>
      <c r="AD356" s="677">
        <v>0.13</v>
      </c>
      <c r="AE356" s="677">
        <v>0.13</v>
      </c>
    </row>
    <row r="357" spans="1:31" ht="15" customHeight="1">
      <c r="A357" s="399" t="s">
        <v>1834</v>
      </c>
      <c r="B357" s="541" t="s">
        <v>434</v>
      </c>
      <c r="C357" s="399" t="s">
        <v>230</v>
      </c>
      <c r="D357" s="399" t="s">
        <v>528</v>
      </c>
      <c r="E357" s="399" t="s">
        <v>531</v>
      </c>
      <c r="F357" s="399" t="s">
        <v>1832</v>
      </c>
      <c r="G357" s="399" t="s">
        <v>53</v>
      </c>
      <c r="H357" s="541">
        <v>12</v>
      </c>
      <c r="I357" s="543">
        <v>0.7</v>
      </c>
      <c r="J357" s="676" t="s">
        <v>240</v>
      </c>
      <c r="K357" s="676" t="s">
        <v>240</v>
      </c>
      <c r="L357" s="676" t="s">
        <v>240</v>
      </c>
      <c r="M357" s="676" t="s">
        <v>240</v>
      </c>
      <c r="N357" s="676" t="s">
        <v>240</v>
      </c>
      <c r="O357" s="676" t="s">
        <v>240</v>
      </c>
      <c r="P357" s="676" t="s">
        <v>240</v>
      </c>
      <c r="Q357" s="676" t="s">
        <v>240</v>
      </c>
      <c r="R357" s="676" t="s">
        <v>240</v>
      </c>
      <c r="S357" s="676" t="s">
        <v>240</v>
      </c>
      <c r="T357" s="676" t="s">
        <v>240</v>
      </c>
      <c r="U357" s="676" t="s">
        <v>240</v>
      </c>
      <c r="V357" s="676" t="s">
        <v>240</v>
      </c>
      <c r="W357" s="676" t="s">
        <v>240</v>
      </c>
      <c r="X357" s="676" t="s">
        <v>240</v>
      </c>
      <c r="Y357" s="676" t="s">
        <v>240</v>
      </c>
      <c r="Z357" s="676" t="s">
        <v>240</v>
      </c>
      <c r="AA357" s="676">
        <v>0.18</v>
      </c>
      <c r="AB357" s="676">
        <v>0.18</v>
      </c>
      <c r="AC357" s="676">
        <v>0.13</v>
      </c>
      <c r="AD357" s="677">
        <v>0.13</v>
      </c>
      <c r="AE357" s="677">
        <v>0.13</v>
      </c>
    </row>
    <row r="358" spans="1:31" ht="15" customHeight="1">
      <c r="A358" s="399" t="s">
        <v>1841</v>
      </c>
      <c r="B358" s="541" t="s">
        <v>434</v>
      </c>
      <c r="C358" s="399" t="s">
        <v>230</v>
      </c>
      <c r="D358" s="399" t="s">
        <v>528</v>
      </c>
      <c r="E358" s="399" t="s">
        <v>531</v>
      </c>
      <c r="F358" s="399" t="s">
        <v>1839</v>
      </c>
      <c r="G358" s="399" t="s">
        <v>53</v>
      </c>
      <c r="H358" s="541">
        <v>12</v>
      </c>
      <c r="I358" s="543">
        <v>0.7</v>
      </c>
      <c r="J358" s="676" t="s">
        <v>240</v>
      </c>
      <c r="K358" s="676" t="s">
        <v>240</v>
      </c>
      <c r="L358" s="676" t="s">
        <v>240</v>
      </c>
      <c r="M358" s="676" t="s">
        <v>240</v>
      </c>
      <c r="N358" s="676" t="s">
        <v>240</v>
      </c>
      <c r="O358" s="676" t="s">
        <v>240</v>
      </c>
      <c r="P358" s="676" t="s">
        <v>240</v>
      </c>
      <c r="Q358" s="676" t="s">
        <v>240</v>
      </c>
      <c r="R358" s="676" t="s">
        <v>240</v>
      </c>
      <c r="S358" s="676" t="s">
        <v>240</v>
      </c>
      <c r="T358" s="676" t="s">
        <v>240</v>
      </c>
      <c r="U358" s="676" t="s">
        <v>240</v>
      </c>
      <c r="V358" s="676" t="s">
        <v>240</v>
      </c>
      <c r="W358" s="676" t="s">
        <v>240</v>
      </c>
      <c r="X358" s="676" t="s">
        <v>240</v>
      </c>
      <c r="Y358" s="676" t="s">
        <v>240</v>
      </c>
      <c r="Z358" s="676" t="s">
        <v>240</v>
      </c>
      <c r="AA358" s="676">
        <v>0.18</v>
      </c>
      <c r="AB358" s="676">
        <v>0.18</v>
      </c>
      <c r="AC358" s="676">
        <v>0.13</v>
      </c>
      <c r="AD358" s="677">
        <v>0.13</v>
      </c>
      <c r="AE358" s="677">
        <v>0.13</v>
      </c>
    </row>
    <row r="359" spans="1:31" ht="15" customHeight="1">
      <c r="A359" s="399" t="s">
        <v>1848</v>
      </c>
      <c r="B359" s="541" t="s">
        <v>434</v>
      </c>
      <c r="C359" s="399" t="s">
        <v>230</v>
      </c>
      <c r="D359" s="399" t="s">
        <v>528</v>
      </c>
      <c r="E359" s="399" t="s">
        <v>531</v>
      </c>
      <c r="F359" s="399" t="s">
        <v>1846</v>
      </c>
      <c r="G359" s="399" t="s">
        <v>53</v>
      </c>
      <c r="H359" s="541">
        <v>12</v>
      </c>
      <c r="I359" s="543">
        <v>0.7</v>
      </c>
      <c r="J359" s="676" t="s">
        <v>240</v>
      </c>
      <c r="K359" s="676" t="s">
        <v>240</v>
      </c>
      <c r="L359" s="676" t="s">
        <v>240</v>
      </c>
      <c r="M359" s="676" t="s">
        <v>240</v>
      </c>
      <c r="N359" s="676" t="s">
        <v>240</v>
      </c>
      <c r="O359" s="676" t="s">
        <v>240</v>
      </c>
      <c r="P359" s="676" t="s">
        <v>240</v>
      </c>
      <c r="Q359" s="676" t="s">
        <v>240</v>
      </c>
      <c r="R359" s="676" t="s">
        <v>240</v>
      </c>
      <c r="S359" s="676" t="s">
        <v>240</v>
      </c>
      <c r="T359" s="676" t="s">
        <v>240</v>
      </c>
      <c r="U359" s="676" t="s">
        <v>240</v>
      </c>
      <c r="V359" s="676" t="s">
        <v>240</v>
      </c>
      <c r="W359" s="676" t="s">
        <v>240</v>
      </c>
      <c r="X359" s="676" t="s">
        <v>240</v>
      </c>
      <c r="Y359" s="676" t="s">
        <v>240</v>
      </c>
      <c r="Z359" s="676" t="s">
        <v>240</v>
      </c>
      <c r="AA359" s="676">
        <v>0.18</v>
      </c>
      <c r="AB359" s="676">
        <v>0.18</v>
      </c>
      <c r="AC359" s="676">
        <v>0.13</v>
      </c>
      <c r="AD359" s="677">
        <v>0.13</v>
      </c>
      <c r="AE359" s="677">
        <v>0.13</v>
      </c>
    </row>
    <row r="360" spans="1:31" ht="15" customHeight="1">
      <c r="A360" s="399" t="s">
        <v>1855</v>
      </c>
      <c r="B360" s="541" t="s">
        <v>434</v>
      </c>
      <c r="C360" s="399" t="s">
        <v>230</v>
      </c>
      <c r="D360" s="399" t="s">
        <v>528</v>
      </c>
      <c r="E360" s="399" t="s">
        <v>531</v>
      </c>
      <c r="F360" s="399" t="s">
        <v>1853</v>
      </c>
      <c r="G360" s="399" t="s">
        <v>53</v>
      </c>
      <c r="H360" s="541">
        <v>12</v>
      </c>
      <c r="I360" s="543">
        <v>0.7</v>
      </c>
      <c r="J360" s="676" t="s">
        <v>240</v>
      </c>
      <c r="K360" s="676" t="s">
        <v>240</v>
      </c>
      <c r="L360" s="676" t="s">
        <v>240</v>
      </c>
      <c r="M360" s="676" t="s">
        <v>240</v>
      </c>
      <c r="N360" s="676" t="s">
        <v>240</v>
      </c>
      <c r="O360" s="676" t="s">
        <v>240</v>
      </c>
      <c r="P360" s="676" t="s">
        <v>240</v>
      </c>
      <c r="Q360" s="676" t="s">
        <v>240</v>
      </c>
      <c r="R360" s="676" t="s">
        <v>240</v>
      </c>
      <c r="S360" s="676" t="s">
        <v>240</v>
      </c>
      <c r="T360" s="676" t="s">
        <v>240</v>
      </c>
      <c r="U360" s="676" t="s">
        <v>240</v>
      </c>
      <c r="V360" s="676" t="s">
        <v>240</v>
      </c>
      <c r="W360" s="676" t="s">
        <v>240</v>
      </c>
      <c r="X360" s="676" t="s">
        <v>240</v>
      </c>
      <c r="Y360" s="676" t="s">
        <v>240</v>
      </c>
      <c r="Z360" s="676" t="s">
        <v>240</v>
      </c>
      <c r="AA360" s="676">
        <v>0.18</v>
      </c>
      <c r="AB360" s="676">
        <v>0.18</v>
      </c>
      <c r="AC360" s="676">
        <v>0.13</v>
      </c>
      <c r="AD360" s="677">
        <v>0.13</v>
      </c>
      <c r="AE360" s="677">
        <v>0.13</v>
      </c>
    </row>
    <row r="361" spans="1:31" ht="15" customHeight="1">
      <c r="A361" s="399" t="s">
        <v>1121</v>
      </c>
      <c r="B361" s="541" t="s">
        <v>997</v>
      </c>
      <c r="C361" s="399" t="s">
        <v>230</v>
      </c>
      <c r="D361" s="399" t="s">
        <v>528</v>
      </c>
      <c r="E361" s="399" t="s">
        <v>535</v>
      </c>
      <c r="F361" s="399" t="s">
        <v>536</v>
      </c>
      <c r="G361" s="399" t="s">
        <v>530</v>
      </c>
      <c r="H361" s="541">
        <v>7</v>
      </c>
      <c r="I361" s="543">
        <v>0.7</v>
      </c>
      <c r="J361" s="676">
        <v>0.13</v>
      </c>
      <c r="K361" s="676">
        <v>0.2</v>
      </c>
      <c r="L361" s="676">
        <v>0.2</v>
      </c>
      <c r="M361" s="676">
        <v>0.2</v>
      </c>
      <c r="N361" s="676">
        <v>0.2</v>
      </c>
      <c r="O361" s="676">
        <v>0.2</v>
      </c>
      <c r="P361" s="676">
        <v>0.2</v>
      </c>
      <c r="Q361" s="676">
        <v>0.18</v>
      </c>
      <c r="R361" s="676">
        <v>0.18</v>
      </c>
      <c r="S361" s="676">
        <v>0.18</v>
      </c>
      <c r="T361" s="676">
        <v>0.18</v>
      </c>
      <c r="U361" s="676">
        <v>0.18</v>
      </c>
      <c r="V361" s="676">
        <v>0.18</v>
      </c>
      <c r="W361" s="676">
        <v>0.18</v>
      </c>
      <c r="X361" s="676">
        <v>0.18</v>
      </c>
      <c r="Y361" s="676">
        <v>0.18</v>
      </c>
      <c r="Z361" s="676">
        <v>0.18</v>
      </c>
      <c r="AA361" s="676" t="s">
        <v>240</v>
      </c>
      <c r="AB361" s="676" t="s">
        <v>240</v>
      </c>
      <c r="AC361" s="676" t="s">
        <v>240</v>
      </c>
      <c r="AD361" s="677" t="s">
        <v>240</v>
      </c>
      <c r="AE361" s="677" t="s">
        <v>240</v>
      </c>
    </row>
    <row r="362" spans="1:31" ht="15" customHeight="1">
      <c r="A362" s="399" t="s">
        <v>1122</v>
      </c>
      <c r="B362" s="541" t="s">
        <v>997</v>
      </c>
      <c r="C362" s="399" t="s">
        <v>230</v>
      </c>
      <c r="D362" s="399" t="s">
        <v>528</v>
      </c>
      <c r="E362" s="399" t="s">
        <v>535</v>
      </c>
      <c r="F362" s="399" t="s">
        <v>538</v>
      </c>
      <c r="G362" s="399" t="s">
        <v>530</v>
      </c>
      <c r="H362" s="541">
        <v>7</v>
      </c>
      <c r="I362" s="543">
        <v>0.7</v>
      </c>
      <c r="J362" s="676">
        <v>0.13</v>
      </c>
      <c r="K362" s="676">
        <v>0.2</v>
      </c>
      <c r="L362" s="676">
        <v>0.2</v>
      </c>
      <c r="M362" s="676">
        <v>0.2</v>
      </c>
      <c r="N362" s="676">
        <v>0.2</v>
      </c>
      <c r="O362" s="676">
        <v>0.2</v>
      </c>
      <c r="P362" s="676">
        <v>0.2</v>
      </c>
      <c r="Q362" s="676">
        <v>0.18</v>
      </c>
      <c r="R362" s="676">
        <v>0.18</v>
      </c>
      <c r="S362" s="676">
        <v>0.18</v>
      </c>
      <c r="T362" s="676">
        <v>0.18</v>
      </c>
      <c r="U362" s="676">
        <v>0.18</v>
      </c>
      <c r="V362" s="676">
        <v>0.18</v>
      </c>
      <c r="W362" s="676">
        <v>0.18</v>
      </c>
      <c r="X362" s="676">
        <v>0.18</v>
      </c>
      <c r="Y362" s="676">
        <v>0.18</v>
      </c>
      <c r="Z362" s="676">
        <v>0.18</v>
      </c>
      <c r="AA362" s="676" t="s">
        <v>240</v>
      </c>
      <c r="AB362" s="676" t="s">
        <v>240</v>
      </c>
      <c r="AC362" s="676" t="s">
        <v>240</v>
      </c>
      <c r="AD362" s="677" t="s">
        <v>240</v>
      </c>
      <c r="AE362" s="677" t="s">
        <v>240</v>
      </c>
    </row>
    <row r="363" spans="1:31" ht="15" customHeight="1">
      <c r="A363" s="399" t="s">
        <v>1123</v>
      </c>
      <c r="B363" s="541" t="s">
        <v>997</v>
      </c>
      <c r="C363" s="399" t="s">
        <v>230</v>
      </c>
      <c r="D363" s="399" t="s">
        <v>528</v>
      </c>
      <c r="E363" s="399" t="s">
        <v>535</v>
      </c>
      <c r="F363" s="399" t="s">
        <v>540</v>
      </c>
      <c r="G363" s="399" t="s">
        <v>530</v>
      </c>
      <c r="H363" s="541">
        <v>7</v>
      </c>
      <c r="I363" s="543">
        <v>0.7</v>
      </c>
      <c r="J363" s="676">
        <v>0.13</v>
      </c>
      <c r="K363" s="676">
        <v>0.2</v>
      </c>
      <c r="L363" s="676">
        <v>0.2</v>
      </c>
      <c r="M363" s="676">
        <v>0.2</v>
      </c>
      <c r="N363" s="676">
        <v>0.2</v>
      </c>
      <c r="O363" s="676">
        <v>0.2</v>
      </c>
      <c r="P363" s="676">
        <v>0.2</v>
      </c>
      <c r="Q363" s="676">
        <v>0.18</v>
      </c>
      <c r="R363" s="676">
        <v>0.18</v>
      </c>
      <c r="S363" s="676">
        <v>0.18</v>
      </c>
      <c r="T363" s="676">
        <v>0.18</v>
      </c>
      <c r="U363" s="676">
        <v>0.18</v>
      </c>
      <c r="V363" s="676">
        <v>0.18</v>
      </c>
      <c r="W363" s="676">
        <v>0.18</v>
      </c>
      <c r="X363" s="676">
        <v>0.18</v>
      </c>
      <c r="Y363" s="676">
        <v>0.18</v>
      </c>
      <c r="Z363" s="676">
        <v>0.18</v>
      </c>
      <c r="AA363" s="676" t="s">
        <v>240</v>
      </c>
      <c r="AB363" s="676" t="s">
        <v>240</v>
      </c>
      <c r="AC363" s="676" t="s">
        <v>240</v>
      </c>
      <c r="AD363" s="677" t="s">
        <v>240</v>
      </c>
      <c r="AE363" s="677" t="s">
        <v>240</v>
      </c>
    </row>
    <row r="364" spans="1:31" ht="15" customHeight="1">
      <c r="A364" s="399" t="s">
        <v>1124</v>
      </c>
      <c r="B364" s="541" t="s">
        <v>997</v>
      </c>
      <c r="C364" s="399" t="s">
        <v>230</v>
      </c>
      <c r="D364" s="399" t="s">
        <v>528</v>
      </c>
      <c r="E364" s="399" t="s">
        <v>535</v>
      </c>
      <c r="F364" s="399" t="s">
        <v>542</v>
      </c>
      <c r="G364" s="399" t="s">
        <v>530</v>
      </c>
      <c r="H364" s="541">
        <v>7</v>
      </c>
      <c r="I364" s="543">
        <v>0.7</v>
      </c>
      <c r="J364" s="676">
        <v>0.13</v>
      </c>
      <c r="K364" s="676">
        <v>0.2</v>
      </c>
      <c r="L364" s="676">
        <v>0.2</v>
      </c>
      <c r="M364" s="676">
        <v>0.2</v>
      </c>
      <c r="N364" s="676">
        <v>0.2</v>
      </c>
      <c r="O364" s="676">
        <v>0.2</v>
      </c>
      <c r="P364" s="676">
        <v>0.2</v>
      </c>
      <c r="Q364" s="676">
        <v>0.18</v>
      </c>
      <c r="R364" s="676">
        <v>0.18</v>
      </c>
      <c r="S364" s="676">
        <v>0.18</v>
      </c>
      <c r="T364" s="676">
        <v>0.18</v>
      </c>
      <c r="U364" s="676">
        <v>0.18</v>
      </c>
      <c r="V364" s="676">
        <v>0.18</v>
      </c>
      <c r="W364" s="676">
        <v>0.18</v>
      </c>
      <c r="X364" s="676">
        <v>0.18</v>
      </c>
      <c r="Y364" s="676">
        <v>0.18</v>
      </c>
      <c r="Z364" s="676">
        <v>0.18</v>
      </c>
      <c r="AA364" s="676" t="s">
        <v>240</v>
      </c>
      <c r="AB364" s="676" t="s">
        <v>240</v>
      </c>
      <c r="AC364" s="676" t="s">
        <v>240</v>
      </c>
      <c r="AD364" s="677" t="s">
        <v>240</v>
      </c>
      <c r="AE364" s="677" t="s">
        <v>240</v>
      </c>
    </row>
    <row r="365" spans="1:31" ht="15" customHeight="1">
      <c r="A365" s="399" t="s">
        <v>1125</v>
      </c>
      <c r="B365" s="541" t="s">
        <v>997</v>
      </c>
      <c r="C365" s="399" t="s">
        <v>230</v>
      </c>
      <c r="D365" s="399" t="s">
        <v>528</v>
      </c>
      <c r="E365" s="399" t="s">
        <v>535</v>
      </c>
      <c r="F365" s="399" t="s">
        <v>544</v>
      </c>
      <c r="G365" s="399" t="s">
        <v>530</v>
      </c>
      <c r="H365" s="541">
        <v>7</v>
      </c>
      <c r="I365" s="543">
        <v>0.7</v>
      </c>
      <c r="J365" s="676">
        <v>0.13</v>
      </c>
      <c r="K365" s="676">
        <v>0.2</v>
      </c>
      <c r="L365" s="676">
        <v>0.2</v>
      </c>
      <c r="M365" s="676">
        <v>0.2</v>
      </c>
      <c r="N365" s="676">
        <v>0.2</v>
      </c>
      <c r="O365" s="676">
        <v>0.2</v>
      </c>
      <c r="P365" s="676">
        <v>0.2</v>
      </c>
      <c r="Q365" s="676">
        <v>0.18</v>
      </c>
      <c r="R365" s="676">
        <v>0.18</v>
      </c>
      <c r="S365" s="676">
        <v>0.18</v>
      </c>
      <c r="T365" s="676">
        <v>0.18</v>
      </c>
      <c r="U365" s="676">
        <v>0.18</v>
      </c>
      <c r="V365" s="676">
        <v>0.18</v>
      </c>
      <c r="W365" s="676">
        <v>0.18</v>
      </c>
      <c r="X365" s="676">
        <v>0.18</v>
      </c>
      <c r="Y365" s="676">
        <v>0.18</v>
      </c>
      <c r="Z365" s="676">
        <v>0.18</v>
      </c>
      <c r="AA365" s="676" t="s">
        <v>240</v>
      </c>
      <c r="AB365" s="676" t="s">
        <v>240</v>
      </c>
      <c r="AC365" s="676" t="s">
        <v>240</v>
      </c>
      <c r="AD365" s="677" t="s">
        <v>240</v>
      </c>
      <c r="AE365" s="677" t="s">
        <v>240</v>
      </c>
    </row>
    <row r="366" spans="1:31" ht="15" customHeight="1">
      <c r="A366" s="399" t="s">
        <v>1659</v>
      </c>
      <c r="B366" s="541" t="s">
        <v>997</v>
      </c>
      <c r="C366" s="399" t="s">
        <v>230</v>
      </c>
      <c r="D366" s="399" t="s">
        <v>528</v>
      </c>
      <c r="E366" s="399" t="s">
        <v>535</v>
      </c>
      <c r="F366" s="399" t="s">
        <v>1663</v>
      </c>
      <c r="G366" s="399" t="s">
        <v>530</v>
      </c>
      <c r="H366" s="541">
        <v>7</v>
      </c>
      <c r="I366" s="543">
        <v>0.7</v>
      </c>
      <c r="J366" s="676">
        <v>0.13</v>
      </c>
      <c r="K366" s="676">
        <v>0.2</v>
      </c>
      <c r="L366" s="676">
        <v>0.2</v>
      </c>
      <c r="M366" s="676">
        <v>0.2</v>
      </c>
      <c r="N366" s="676">
        <v>0.2</v>
      </c>
      <c r="O366" s="676">
        <v>0.2</v>
      </c>
      <c r="P366" s="676">
        <v>0.2</v>
      </c>
      <c r="Q366" s="676">
        <v>0.18</v>
      </c>
      <c r="R366" s="676">
        <v>0.18</v>
      </c>
      <c r="S366" s="676">
        <v>0.18</v>
      </c>
      <c r="T366" s="676">
        <v>0.18</v>
      </c>
      <c r="U366" s="676">
        <v>0.18</v>
      </c>
      <c r="V366" s="676">
        <v>0.18</v>
      </c>
      <c r="W366" s="676">
        <v>0.18</v>
      </c>
      <c r="X366" s="676">
        <v>0.18</v>
      </c>
      <c r="Y366" s="676">
        <v>0.18</v>
      </c>
      <c r="Z366" s="676">
        <v>0.18</v>
      </c>
      <c r="AA366" s="676">
        <v>0.18</v>
      </c>
      <c r="AB366" s="676">
        <v>0.18</v>
      </c>
      <c r="AC366" s="676">
        <v>0.13</v>
      </c>
      <c r="AD366" s="677">
        <v>0.13</v>
      </c>
      <c r="AE366" s="677">
        <v>0.13</v>
      </c>
    </row>
    <row r="367" spans="1:31" ht="15" customHeight="1">
      <c r="A367" s="399" t="s">
        <v>797</v>
      </c>
      <c r="B367" s="541" t="s">
        <v>434</v>
      </c>
      <c r="C367" s="399" t="s">
        <v>230</v>
      </c>
      <c r="D367" s="399" t="s">
        <v>528</v>
      </c>
      <c r="E367" s="399" t="s">
        <v>535</v>
      </c>
      <c r="F367" s="399" t="s">
        <v>536</v>
      </c>
      <c r="G367" s="399" t="s">
        <v>53</v>
      </c>
      <c r="H367" s="541">
        <v>7</v>
      </c>
      <c r="I367" s="543">
        <v>0.7</v>
      </c>
      <c r="J367" s="676">
        <v>0.2</v>
      </c>
      <c r="K367" s="676">
        <v>0.27</v>
      </c>
      <c r="L367" s="676">
        <v>0.27</v>
      </c>
      <c r="M367" s="676">
        <v>0.27</v>
      </c>
      <c r="N367" s="676">
        <v>0.27</v>
      </c>
      <c r="O367" s="676">
        <v>0.27</v>
      </c>
      <c r="P367" s="676">
        <v>0.27</v>
      </c>
      <c r="Q367" s="676">
        <v>0.18</v>
      </c>
      <c r="R367" s="676">
        <v>0.18</v>
      </c>
      <c r="S367" s="676">
        <v>0.18</v>
      </c>
      <c r="T367" s="676">
        <v>0.18</v>
      </c>
      <c r="U367" s="676">
        <v>0.18</v>
      </c>
      <c r="V367" s="676">
        <v>0.18</v>
      </c>
      <c r="W367" s="676">
        <v>0.18</v>
      </c>
      <c r="X367" s="676">
        <v>0.18</v>
      </c>
      <c r="Y367" s="676">
        <v>0.18</v>
      </c>
      <c r="Z367" s="676">
        <v>0.18</v>
      </c>
      <c r="AA367" s="676" t="s">
        <v>240</v>
      </c>
      <c r="AB367" s="676" t="s">
        <v>240</v>
      </c>
      <c r="AC367" s="676" t="s">
        <v>240</v>
      </c>
      <c r="AD367" s="677" t="s">
        <v>240</v>
      </c>
      <c r="AE367" s="677" t="s">
        <v>240</v>
      </c>
    </row>
    <row r="368" spans="1:31" ht="15" customHeight="1">
      <c r="A368" s="399" t="s">
        <v>798</v>
      </c>
      <c r="B368" s="541" t="s">
        <v>434</v>
      </c>
      <c r="C368" s="399" t="s">
        <v>230</v>
      </c>
      <c r="D368" s="399" t="s">
        <v>528</v>
      </c>
      <c r="E368" s="399" t="s">
        <v>535</v>
      </c>
      <c r="F368" s="399" t="s">
        <v>538</v>
      </c>
      <c r="G368" s="399" t="s">
        <v>53</v>
      </c>
      <c r="H368" s="541">
        <v>7</v>
      </c>
      <c r="I368" s="543">
        <v>0.7</v>
      </c>
      <c r="J368" s="676">
        <v>0.2</v>
      </c>
      <c r="K368" s="676">
        <v>0.27</v>
      </c>
      <c r="L368" s="676">
        <v>0.27</v>
      </c>
      <c r="M368" s="676">
        <v>0.27</v>
      </c>
      <c r="N368" s="676">
        <v>0.27</v>
      </c>
      <c r="O368" s="676">
        <v>0.27</v>
      </c>
      <c r="P368" s="676">
        <v>0.27</v>
      </c>
      <c r="Q368" s="676">
        <v>0.18</v>
      </c>
      <c r="R368" s="676">
        <v>0.18</v>
      </c>
      <c r="S368" s="676">
        <v>0.18</v>
      </c>
      <c r="T368" s="676">
        <v>0.18</v>
      </c>
      <c r="U368" s="676">
        <v>0.18</v>
      </c>
      <c r="V368" s="676">
        <v>0.18</v>
      </c>
      <c r="W368" s="676">
        <v>0.18</v>
      </c>
      <c r="X368" s="676">
        <v>0.18</v>
      </c>
      <c r="Y368" s="676">
        <v>0.18</v>
      </c>
      <c r="Z368" s="676">
        <v>0.18</v>
      </c>
      <c r="AA368" s="676" t="s">
        <v>240</v>
      </c>
      <c r="AB368" s="676" t="s">
        <v>240</v>
      </c>
      <c r="AC368" s="676" t="s">
        <v>240</v>
      </c>
      <c r="AD368" s="677" t="s">
        <v>240</v>
      </c>
      <c r="AE368" s="677" t="s">
        <v>240</v>
      </c>
    </row>
    <row r="369" spans="1:31" ht="15" customHeight="1">
      <c r="A369" s="399" t="s">
        <v>799</v>
      </c>
      <c r="B369" s="541" t="s">
        <v>434</v>
      </c>
      <c r="C369" s="399" t="s">
        <v>230</v>
      </c>
      <c r="D369" s="399" t="s">
        <v>528</v>
      </c>
      <c r="E369" s="399" t="s">
        <v>535</v>
      </c>
      <c r="F369" s="399" t="s">
        <v>540</v>
      </c>
      <c r="G369" s="399" t="s">
        <v>53</v>
      </c>
      <c r="H369" s="541">
        <v>7</v>
      </c>
      <c r="I369" s="543">
        <v>0.7</v>
      </c>
      <c r="J369" s="676">
        <v>0.2</v>
      </c>
      <c r="K369" s="676">
        <v>0.27</v>
      </c>
      <c r="L369" s="676">
        <v>0.27</v>
      </c>
      <c r="M369" s="676">
        <v>0.27</v>
      </c>
      <c r="N369" s="676">
        <v>0.27</v>
      </c>
      <c r="O369" s="676">
        <v>0.27</v>
      </c>
      <c r="P369" s="676">
        <v>0.27</v>
      </c>
      <c r="Q369" s="676">
        <v>0.18</v>
      </c>
      <c r="R369" s="676">
        <v>0.18</v>
      </c>
      <c r="S369" s="676">
        <v>0.18</v>
      </c>
      <c r="T369" s="676">
        <v>0.18</v>
      </c>
      <c r="U369" s="676">
        <v>0.18</v>
      </c>
      <c r="V369" s="676">
        <v>0.18</v>
      </c>
      <c r="W369" s="676">
        <v>0.18</v>
      </c>
      <c r="X369" s="676">
        <v>0.18</v>
      </c>
      <c r="Y369" s="676">
        <v>0.18</v>
      </c>
      <c r="Z369" s="676">
        <v>0.18</v>
      </c>
      <c r="AA369" s="676" t="s">
        <v>240</v>
      </c>
      <c r="AB369" s="676" t="s">
        <v>240</v>
      </c>
      <c r="AC369" s="676" t="s">
        <v>240</v>
      </c>
      <c r="AD369" s="677" t="s">
        <v>240</v>
      </c>
      <c r="AE369" s="677" t="s">
        <v>240</v>
      </c>
    </row>
    <row r="370" spans="1:31" ht="15" customHeight="1">
      <c r="A370" s="399" t="s">
        <v>800</v>
      </c>
      <c r="B370" s="541" t="s">
        <v>434</v>
      </c>
      <c r="C370" s="399" t="s">
        <v>230</v>
      </c>
      <c r="D370" s="399" t="s">
        <v>528</v>
      </c>
      <c r="E370" s="399" t="s">
        <v>535</v>
      </c>
      <c r="F370" s="399" t="s">
        <v>542</v>
      </c>
      <c r="G370" t="s">
        <v>53</v>
      </c>
      <c r="H370" s="541">
        <v>7</v>
      </c>
      <c r="I370" s="543">
        <v>0.7</v>
      </c>
      <c r="J370" s="676">
        <v>0.2</v>
      </c>
      <c r="K370" s="676">
        <v>0.27</v>
      </c>
      <c r="L370" s="676">
        <v>0.27</v>
      </c>
      <c r="M370" s="676">
        <v>0.27</v>
      </c>
      <c r="N370" s="676">
        <v>0.27</v>
      </c>
      <c r="O370" s="676">
        <v>0.27</v>
      </c>
      <c r="P370" s="676">
        <v>0.27</v>
      </c>
      <c r="Q370" s="676">
        <v>0.18</v>
      </c>
      <c r="R370" s="676">
        <v>0.18</v>
      </c>
      <c r="S370" s="676">
        <v>0.18</v>
      </c>
      <c r="T370" s="676">
        <v>0.18</v>
      </c>
      <c r="U370" s="676">
        <v>0.18</v>
      </c>
      <c r="V370" s="676">
        <v>0.18</v>
      </c>
      <c r="W370" s="676">
        <v>0.18</v>
      </c>
      <c r="X370" s="676">
        <v>0.18</v>
      </c>
      <c r="Y370" s="676">
        <v>0.18</v>
      </c>
      <c r="Z370" s="676">
        <v>0.18</v>
      </c>
      <c r="AA370" s="676" t="s">
        <v>240</v>
      </c>
      <c r="AB370" s="676" t="s">
        <v>240</v>
      </c>
      <c r="AC370" s="676" t="s">
        <v>240</v>
      </c>
      <c r="AD370" s="677" t="s">
        <v>240</v>
      </c>
      <c r="AE370" s="677" t="s">
        <v>240</v>
      </c>
    </row>
    <row r="371" spans="1:31" ht="15" customHeight="1">
      <c r="A371" s="399" t="s">
        <v>801</v>
      </c>
      <c r="B371" s="541" t="s">
        <v>434</v>
      </c>
      <c r="C371" s="399" t="s">
        <v>230</v>
      </c>
      <c r="D371" s="399" t="s">
        <v>528</v>
      </c>
      <c r="E371" s="399" t="s">
        <v>535</v>
      </c>
      <c r="F371" s="399" t="s">
        <v>544</v>
      </c>
      <c r="G371" t="s">
        <v>53</v>
      </c>
      <c r="H371" s="541">
        <v>7</v>
      </c>
      <c r="I371" s="543">
        <v>0.7</v>
      </c>
      <c r="J371" s="676">
        <v>0.2</v>
      </c>
      <c r="K371" s="676">
        <v>0.27</v>
      </c>
      <c r="L371" s="676">
        <v>0.27</v>
      </c>
      <c r="M371" s="676">
        <v>0.27</v>
      </c>
      <c r="N371" s="676">
        <v>0.27</v>
      </c>
      <c r="O371" s="676">
        <v>0.27</v>
      </c>
      <c r="P371" s="676">
        <v>0.27</v>
      </c>
      <c r="Q371" s="676">
        <v>0.18</v>
      </c>
      <c r="R371" s="676">
        <v>0.18</v>
      </c>
      <c r="S371" s="676">
        <v>0.18</v>
      </c>
      <c r="T371" s="676">
        <v>0.18</v>
      </c>
      <c r="U371" s="676">
        <v>0.18</v>
      </c>
      <c r="V371" s="676">
        <v>0.18</v>
      </c>
      <c r="W371" s="676">
        <v>0.18</v>
      </c>
      <c r="X371" s="676">
        <v>0.18</v>
      </c>
      <c r="Y371" s="676">
        <v>0.18</v>
      </c>
      <c r="Z371" s="676">
        <v>0.18</v>
      </c>
      <c r="AA371" s="676" t="s">
        <v>240</v>
      </c>
      <c r="AB371" s="676" t="s">
        <v>240</v>
      </c>
      <c r="AC371" s="676" t="s">
        <v>240</v>
      </c>
      <c r="AD371" s="677" t="s">
        <v>240</v>
      </c>
      <c r="AE371" s="677" t="s">
        <v>240</v>
      </c>
    </row>
    <row r="372" spans="1:31" ht="15" customHeight="1">
      <c r="A372" s="399" t="s">
        <v>1725</v>
      </c>
      <c r="B372" s="541" t="s">
        <v>434</v>
      </c>
      <c r="C372" s="399" t="s">
        <v>230</v>
      </c>
      <c r="D372" s="399" t="s">
        <v>528</v>
      </c>
      <c r="E372" s="399" t="s">
        <v>535</v>
      </c>
      <c r="F372" s="399" t="s">
        <v>1663</v>
      </c>
      <c r="G372" t="s">
        <v>53</v>
      </c>
      <c r="H372" s="541">
        <v>7</v>
      </c>
      <c r="I372" s="543">
        <v>0.7</v>
      </c>
      <c r="J372" s="676">
        <v>0.2</v>
      </c>
      <c r="K372" s="676">
        <v>0.27</v>
      </c>
      <c r="L372" s="676">
        <v>0.27</v>
      </c>
      <c r="M372" s="676">
        <v>0.27</v>
      </c>
      <c r="N372" s="676">
        <v>0.27</v>
      </c>
      <c r="O372" s="676">
        <v>0.27</v>
      </c>
      <c r="P372" s="676">
        <v>0.27</v>
      </c>
      <c r="Q372" s="676">
        <v>0.18</v>
      </c>
      <c r="R372" s="676">
        <v>0.18</v>
      </c>
      <c r="S372" s="676">
        <v>0.18</v>
      </c>
      <c r="T372" s="676">
        <v>0.18</v>
      </c>
      <c r="U372" s="676">
        <v>0.18</v>
      </c>
      <c r="V372" s="676">
        <v>0.18</v>
      </c>
      <c r="W372" s="676">
        <v>0.18</v>
      </c>
      <c r="X372" s="676">
        <v>0.18</v>
      </c>
      <c r="Y372" s="676">
        <v>0.18</v>
      </c>
      <c r="Z372" s="676">
        <v>0.18</v>
      </c>
      <c r="AA372" s="676">
        <v>0.18</v>
      </c>
      <c r="AB372" s="676">
        <v>0.18</v>
      </c>
      <c r="AC372" s="676">
        <v>0.13</v>
      </c>
      <c r="AD372" s="677">
        <v>0.13</v>
      </c>
      <c r="AE372" s="677">
        <v>0.13</v>
      </c>
    </row>
    <row r="373" spans="1:31" ht="15" customHeight="1">
      <c r="A373" s="399" t="s">
        <v>1126</v>
      </c>
      <c r="B373" s="541" t="s">
        <v>997</v>
      </c>
      <c r="C373" s="399" t="s">
        <v>230</v>
      </c>
      <c r="D373" s="399" t="s">
        <v>546</v>
      </c>
      <c r="E373" s="399" t="s">
        <v>439</v>
      </c>
      <c r="F373" s="399" t="s">
        <v>547</v>
      </c>
      <c r="G373" t="s">
        <v>464</v>
      </c>
      <c r="H373" s="541">
        <v>10</v>
      </c>
      <c r="I373" s="543">
        <v>0.7</v>
      </c>
      <c r="J373" s="676">
        <v>0.13</v>
      </c>
      <c r="K373" s="676">
        <v>0.2</v>
      </c>
      <c r="L373" s="676">
        <v>0.2</v>
      </c>
      <c r="M373" s="676">
        <v>0.2</v>
      </c>
      <c r="N373" s="676">
        <v>0.2</v>
      </c>
      <c r="O373" s="676">
        <v>0.2</v>
      </c>
      <c r="P373" s="676">
        <v>0.2</v>
      </c>
      <c r="Q373" s="676">
        <v>0.2</v>
      </c>
      <c r="R373" s="676">
        <v>0.2</v>
      </c>
      <c r="S373" s="676">
        <v>0.2</v>
      </c>
      <c r="T373" s="676">
        <v>0.2</v>
      </c>
      <c r="U373" s="676">
        <v>0.2</v>
      </c>
      <c r="V373" s="676">
        <v>0.2</v>
      </c>
      <c r="W373" s="676">
        <v>0.2</v>
      </c>
      <c r="X373" s="676">
        <v>0.2</v>
      </c>
      <c r="Y373" s="676">
        <v>0.2</v>
      </c>
      <c r="Z373" s="676">
        <v>0.2</v>
      </c>
      <c r="AA373" s="676">
        <v>0.2</v>
      </c>
      <c r="AB373" s="676">
        <v>0.2</v>
      </c>
      <c r="AC373" s="676">
        <v>0.2</v>
      </c>
      <c r="AD373" s="677">
        <v>0.2</v>
      </c>
      <c r="AE373" s="677">
        <v>0.2</v>
      </c>
    </row>
    <row r="374" spans="1:31" ht="15" customHeight="1">
      <c r="A374" s="399" t="s">
        <v>802</v>
      </c>
      <c r="B374" s="541" t="s">
        <v>434</v>
      </c>
      <c r="C374" s="399" t="s">
        <v>230</v>
      </c>
      <c r="D374" s="399" t="s">
        <v>546</v>
      </c>
      <c r="E374" s="399" t="s">
        <v>439</v>
      </c>
      <c r="F374" s="399" t="s">
        <v>547</v>
      </c>
      <c r="G374" s="399" t="s">
        <v>464</v>
      </c>
      <c r="H374" s="541">
        <v>10</v>
      </c>
      <c r="I374" s="543">
        <v>0.7</v>
      </c>
      <c r="J374" s="676">
        <v>0.2</v>
      </c>
      <c r="K374" s="676">
        <v>0.27</v>
      </c>
      <c r="L374" s="676">
        <v>0.27</v>
      </c>
      <c r="M374" s="676">
        <v>0.27</v>
      </c>
      <c r="N374" s="676">
        <v>0.27</v>
      </c>
      <c r="O374" s="676">
        <v>0.27</v>
      </c>
      <c r="P374" s="676">
        <v>0.27</v>
      </c>
      <c r="Q374" s="676">
        <v>0.27</v>
      </c>
      <c r="R374" s="676">
        <v>0.27</v>
      </c>
      <c r="S374" s="676">
        <v>0.27</v>
      </c>
      <c r="T374" s="676">
        <v>0.27</v>
      </c>
      <c r="U374" s="676">
        <v>0.27</v>
      </c>
      <c r="V374" s="676">
        <v>0.27</v>
      </c>
      <c r="W374" s="676">
        <v>0.27</v>
      </c>
      <c r="X374" s="676">
        <v>0.27</v>
      </c>
      <c r="Y374" s="676">
        <v>0.27</v>
      </c>
      <c r="Z374" s="676">
        <v>0.27</v>
      </c>
      <c r="AA374" s="676">
        <v>0.27</v>
      </c>
      <c r="AB374" s="676">
        <v>0.27</v>
      </c>
      <c r="AC374" s="676">
        <v>0.27</v>
      </c>
      <c r="AD374" s="677">
        <v>0.27</v>
      </c>
      <c r="AE374" s="677">
        <v>0.27</v>
      </c>
    </row>
    <row r="375" spans="1:31" ht="15" customHeight="1">
      <c r="A375" s="399" t="s">
        <v>1129</v>
      </c>
      <c r="B375" s="541" t="s">
        <v>997</v>
      </c>
      <c r="C375" s="399" t="s">
        <v>230</v>
      </c>
      <c r="D375" s="399" t="s">
        <v>546</v>
      </c>
      <c r="E375" s="399" t="s">
        <v>551</v>
      </c>
      <c r="F375" s="399" t="s">
        <v>555</v>
      </c>
      <c r="G375" s="399" t="s">
        <v>601</v>
      </c>
      <c r="H375" s="541">
        <v>10</v>
      </c>
      <c r="I375" s="543">
        <v>0.7</v>
      </c>
      <c r="J375" s="676">
        <v>0.13</v>
      </c>
      <c r="K375" s="676">
        <v>0.2</v>
      </c>
      <c r="L375" s="676">
        <v>0.2</v>
      </c>
      <c r="M375" s="676">
        <v>0.2</v>
      </c>
      <c r="N375" s="676">
        <v>0.2</v>
      </c>
      <c r="O375" s="676">
        <v>0.2</v>
      </c>
      <c r="P375" s="676">
        <v>0.2</v>
      </c>
      <c r="Q375" s="676">
        <v>0.2</v>
      </c>
      <c r="R375" s="676">
        <v>0.2</v>
      </c>
      <c r="S375" s="676">
        <v>0.2</v>
      </c>
      <c r="T375" s="676">
        <v>0.2</v>
      </c>
      <c r="U375" s="676">
        <v>0.2</v>
      </c>
      <c r="V375" s="676">
        <v>0.2</v>
      </c>
      <c r="W375" s="676">
        <v>0.2</v>
      </c>
      <c r="X375" s="676">
        <v>0.2</v>
      </c>
      <c r="Y375" s="676">
        <v>0.2</v>
      </c>
      <c r="Z375" s="676">
        <v>0.2</v>
      </c>
      <c r="AA375" s="676">
        <v>0.2</v>
      </c>
      <c r="AB375" s="676">
        <v>0.2</v>
      </c>
      <c r="AC375" s="676">
        <v>0.2</v>
      </c>
      <c r="AD375" s="677">
        <v>0.2</v>
      </c>
      <c r="AE375" s="677">
        <v>0.2</v>
      </c>
    </row>
    <row r="376" spans="1:31" ht="15" customHeight="1">
      <c r="A376" s="399" t="s">
        <v>1130</v>
      </c>
      <c r="B376" s="544" t="s">
        <v>997</v>
      </c>
      <c r="C376" s="399" t="s">
        <v>230</v>
      </c>
      <c r="D376" s="399" t="s">
        <v>546</v>
      </c>
      <c r="E376" s="399" t="s">
        <v>551</v>
      </c>
      <c r="F376" s="399" t="s">
        <v>557</v>
      </c>
      <c r="G376" s="399" t="s">
        <v>601</v>
      </c>
      <c r="H376" s="541">
        <v>10</v>
      </c>
      <c r="I376" s="543">
        <v>0.7</v>
      </c>
      <c r="J376" s="676">
        <v>0.13</v>
      </c>
      <c r="K376" s="676">
        <v>0.2</v>
      </c>
      <c r="L376" s="676">
        <v>0.2</v>
      </c>
      <c r="M376" s="676">
        <v>0.2</v>
      </c>
      <c r="N376" s="676">
        <v>0.2</v>
      </c>
      <c r="O376" s="676">
        <v>0.2</v>
      </c>
      <c r="P376" s="676">
        <v>0.2</v>
      </c>
      <c r="Q376" s="676">
        <v>0.2</v>
      </c>
      <c r="R376" s="676">
        <v>0.2</v>
      </c>
      <c r="S376" s="676">
        <v>0.2</v>
      </c>
      <c r="T376" s="676">
        <v>0.2</v>
      </c>
      <c r="U376" s="676">
        <v>0.2</v>
      </c>
      <c r="V376" s="676">
        <v>0.2</v>
      </c>
      <c r="W376" s="676">
        <v>0.2</v>
      </c>
      <c r="X376" s="676">
        <v>0.2</v>
      </c>
      <c r="Y376" s="676">
        <v>0.2</v>
      </c>
      <c r="Z376" s="676">
        <v>0.2</v>
      </c>
      <c r="AA376" s="676">
        <v>0.2</v>
      </c>
      <c r="AB376" s="676">
        <v>0.2</v>
      </c>
      <c r="AC376" s="676">
        <v>0.2</v>
      </c>
      <c r="AD376" s="677">
        <v>0.2</v>
      </c>
      <c r="AE376" s="677">
        <v>0.2</v>
      </c>
    </row>
    <row r="377" spans="1:31" ht="15" customHeight="1">
      <c r="A377" s="399" t="s">
        <v>1131</v>
      </c>
      <c r="B377" s="541" t="s">
        <v>997</v>
      </c>
      <c r="C377" s="399" t="s">
        <v>230</v>
      </c>
      <c r="D377" s="399" t="s">
        <v>546</v>
      </c>
      <c r="E377" s="399" t="s">
        <v>551</v>
      </c>
      <c r="F377" s="399" t="s">
        <v>559</v>
      </c>
      <c r="G377" s="399" t="s">
        <v>601</v>
      </c>
      <c r="H377" s="541">
        <v>10</v>
      </c>
      <c r="I377" s="543">
        <v>0.7</v>
      </c>
      <c r="J377" s="676">
        <v>0.13</v>
      </c>
      <c r="K377" s="676">
        <v>0.2</v>
      </c>
      <c r="L377" s="676">
        <v>0.2</v>
      </c>
      <c r="M377" s="676">
        <v>0.2</v>
      </c>
      <c r="N377" s="676">
        <v>0.2</v>
      </c>
      <c r="O377" s="676">
        <v>0.2</v>
      </c>
      <c r="P377" s="676">
        <v>0.2</v>
      </c>
      <c r="Q377" s="676">
        <v>0.2</v>
      </c>
      <c r="R377" s="676">
        <v>0.2</v>
      </c>
      <c r="S377" s="676">
        <v>0.2</v>
      </c>
      <c r="T377" s="676">
        <v>0.2</v>
      </c>
      <c r="U377" s="676">
        <v>0.2</v>
      </c>
      <c r="V377" s="676">
        <v>0.2</v>
      </c>
      <c r="W377" s="676">
        <v>0.2</v>
      </c>
      <c r="X377" s="676">
        <v>0.2</v>
      </c>
      <c r="Y377" s="676">
        <v>0.2</v>
      </c>
      <c r="Z377" s="676">
        <v>0.2</v>
      </c>
      <c r="AA377" s="676">
        <v>0.2</v>
      </c>
      <c r="AB377" s="676">
        <v>0.2</v>
      </c>
      <c r="AC377" s="676">
        <v>0.2</v>
      </c>
      <c r="AD377" s="677">
        <v>0.2</v>
      </c>
      <c r="AE377" s="677">
        <v>0.2</v>
      </c>
    </row>
    <row r="378" spans="1:31" ht="15" customHeight="1">
      <c r="A378" s="399" t="s">
        <v>285</v>
      </c>
      <c r="B378" s="544" t="s">
        <v>997</v>
      </c>
      <c r="C378" s="399" t="s">
        <v>230</v>
      </c>
      <c r="D378" s="399" t="s">
        <v>546</v>
      </c>
      <c r="E378" s="399" t="s">
        <v>551</v>
      </c>
      <c r="F378" s="399" t="s">
        <v>560</v>
      </c>
      <c r="G378" s="399" t="s">
        <v>601</v>
      </c>
      <c r="H378" s="541">
        <v>10</v>
      </c>
      <c r="I378" s="543">
        <v>0.7</v>
      </c>
      <c r="J378" s="676">
        <v>0.13</v>
      </c>
      <c r="K378" s="676">
        <v>0.2</v>
      </c>
      <c r="L378" s="676">
        <v>0.2</v>
      </c>
      <c r="M378" s="676">
        <v>0.2</v>
      </c>
      <c r="N378" s="676">
        <v>0.2</v>
      </c>
      <c r="O378" s="676">
        <v>0.2</v>
      </c>
      <c r="P378" s="676">
        <v>0.2</v>
      </c>
      <c r="Q378" s="676">
        <v>0.2</v>
      </c>
      <c r="R378" s="676">
        <v>0.2</v>
      </c>
      <c r="S378" s="676">
        <v>0.2</v>
      </c>
      <c r="T378" s="676">
        <v>0.2</v>
      </c>
      <c r="U378" s="676">
        <v>0.2</v>
      </c>
      <c r="V378" s="676">
        <v>0.2</v>
      </c>
      <c r="W378" s="676">
        <v>0.2</v>
      </c>
      <c r="X378" s="676">
        <v>0.2</v>
      </c>
      <c r="Y378" s="676">
        <v>0.2</v>
      </c>
      <c r="Z378" s="676">
        <v>0.2</v>
      </c>
      <c r="AA378" s="676">
        <v>0.2</v>
      </c>
      <c r="AB378" s="676">
        <v>0.2</v>
      </c>
      <c r="AC378" s="676">
        <v>0.2</v>
      </c>
      <c r="AD378" s="677">
        <v>0.2</v>
      </c>
      <c r="AE378" s="677">
        <v>0.2</v>
      </c>
    </row>
    <row r="379" spans="1:31" ht="15" customHeight="1">
      <c r="A379" s="399" t="s">
        <v>806</v>
      </c>
      <c r="B379" s="541" t="s">
        <v>434</v>
      </c>
      <c r="C379" s="399" t="s">
        <v>230</v>
      </c>
      <c r="D379" s="399" t="s">
        <v>546</v>
      </c>
      <c r="E379" s="399" t="s">
        <v>551</v>
      </c>
      <c r="F379" s="399" t="s">
        <v>555</v>
      </c>
      <c r="G379" s="399" t="s">
        <v>52</v>
      </c>
      <c r="H379" s="541">
        <v>10</v>
      </c>
      <c r="I379" s="543">
        <v>0.7</v>
      </c>
      <c r="J379" s="676">
        <v>0.2</v>
      </c>
      <c r="K379" s="676">
        <v>0.27</v>
      </c>
      <c r="L379" s="676">
        <v>0.27</v>
      </c>
      <c r="M379" s="676">
        <v>0.27</v>
      </c>
      <c r="N379" s="676">
        <v>0.27</v>
      </c>
      <c r="O379" s="676">
        <v>0.27</v>
      </c>
      <c r="P379" s="676">
        <v>0.27</v>
      </c>
      <c r="Q379" s="676">
        <v>0.27</v>
      </c>
      <c r="R379" s="676">
        <v>0.27</v>
      </c>
      <c r="S379" s="676">
        <v>0.27</v>
      </c>
      <c r="T379" s="676">
        <v>0.27</v>
      </c>
      <c r="U379" s="676">
        <v>0.27</v>
      </c>
      <c r="V379" s="676">
        <v>0.27</v>
      </c>
      <c r="W379" s="676">
        <v>0.27</v>
      </c>
      <c r="X379" s="676">
        <v>0.27</v>
      </c>
      <c r="Y379" s="676">
        <v>0.27</v>
      </c>
      <c r="Z379" s="676">
        <v>0.27</v>
      </c>
      <c r="AA379" s="676">
        <v>0.27</v>
      </c>
      <c r="AB379" s="676">
        <v>0.27</v>
      </c>
      <c r="AC379" s="676">
        <v>0.27</v>
      </c>
      <c r="AD379" s="677">
        <v>0.27</v>
      </c>
      <c r="AE379" s="677">
        <v>0.27</v>
      </c>
    </row>
    <row r="380" spans="1:31" ht="15" customHeight="1">
      <c r="A380" s="399" t="s">
        <v>807</v>
      </c>
      <c r="B380" s="544" t="s">
        <v>434</v>
      </c>
      <c r="C380" s="399" t="s">
        <v>230</v>
      </c>
      <c r="D380" s="399" t="s">
        <v>546</v>
      </c>
      <c r="E380" s="399" t="s">
        <v>551</v>
      </c>
      <c r="F380" s="399" t="s">
        <v>557</v>
      </c>
      <c r="G380" s="399" t="s">
        <v>52</v>
      </c>
      <c r="H380" s="541">
        <v>10</v>
      </c>
      <c r="I380" s="543">
        <v>0.7</v>
      </c>
      <c r="J380" s="676">
        <v>0.2</v>
      </c>
      <c r="K380" s="676">
        <v>0.27</v>
      </c>
      <c r="L380" s="676">
        <v>0.27</v>
      </c>
      <c r="M380" s="676">
        <v>0.27</v>
      </c>
      <c r="N380" s="676">
        <v>0.27</v>
      </c>
      <c r="O380" s="676">
        <v>0.27</v>
      </c>
      <c r="P380" s="676">
        <v>0.27</v>
      </c>
      <c r="Q380" s="676">
        <v>0.27</v>
      </c>
      <c r="R380" s="676">
        <v>0.27</v>
      </c>
      <c r="S380" s="676">
        <v>0.27</v>
      </c>
      <c r="T380" s="676">
        <v>0.27</v>
      </c>
      <c r="U380" s="676">
        <v>0.27</v>
      </c>
      <c r="V380" s="676">
        <v>0.27</v>
      </c>
      <c r="W380" s="676">
        <v>0.27</v>
      </c>
      <c r="X380" s="676">
        <v>0.27</v>
      </c>
      <c r="Y380" s="676">
        <v>0.27</v>
      </c>
      <c r="Z380" s="676">
        <v>0.27</v>
      </c>
      <c r="AA380" s="676">
        <v>0.27</v>
      </c>
      <c r="AB380" s="676">
        <v>0.27</v>
      </c>
      <c r="AC380" s="676">
        <v>0.27</v>
      </c>
      <c r="AD380" s="677">
        <v>0.27</v>
      </c>
      <c r="AE380" s="677">
        <v>0.27</v>
      </c>
    </row>
    <row r="381" spans="1:31" ht="15" customHeight="1">
      <c r="A381" s="399" t="s">
        <v>808</v>
      </c>
      <c r="B381" s="541" t="s">
        <v>434</v>
      </c>
      <c r="C381" s="399" t="s">
        <v>230</v>
      </c>
      <c r="D381" s="399" t="s">
        <v>546</v>
      </c>
      <c r="E381" s="399" t="s">
        <v>551</v>
      </c>
      <c r="F381" s="399" t="s">
        <v>559</v>
      </c>
      <c r="G381" s="399" t="s">
        <v>52</v>
      </c>
      <c r="H381" s="541">
        <v>10</v>
      </c>
      <c r="I381" s="543">
        <v>0.7</v>
      </c>
      <c r="J381" s="676">
        <v>0.2</v>
      </c>
      <c r="K381" s="676">
        <v>0.27</v>
      </c>
      <c r="L381" s="676">
        <v>0.27</v>
      </c>
      <c r="M381" s="676">
        <v>0.27</v>
      </c>
      <c r="N381" s="676">
        <v>0.27</v>
      </c>
      <c r="O381" s="676">
        <v>0.27</v>
      </c>
      <c r="P381" s="676">
        <v>0.27</v>
      </c>
      <c r="Q381" s="676">
        <v>0.27</v>
      </c>
      <c r="R381" s="676">
        <v>0.27</v>
      </c>
      <c r="S381" s="676">
        <v>0.27</v>
      </c>
      <c r="T381" s="676">
        <v>0.27</v>
      </c>
      <c r="U381" s="676">
        <v>0.27</v>
      </c>
      <c r="V381" s="676">
        <v>0.27</v>
      </c>
      <c r="W381" s="676">
        <v>0.27</v>
      </c>
      <c r="X381" s="676">
        <v>0.27</v>
      </c>
      <c r="Y381" s="676">
        <v>0.27</v>
      </c>
      <c r="Z381" s="676">
        <v>0.27</v>
      </c>
      <c r="AA381" s="676">
        <v>0.27</v>
      </c>
      <c r="AB381" s="676">
        <v>0.27</v>
      </c>
      <c r="AC381" s="676">
        <v>0.27</v>
      </c>
      <c r="AD381" s="677">
        <v>0.27</v>
      </c>
      <c r="AE381" s="677">
        <v>0.27</v>
      </c>
    </row>
    <row r="382" spans="1:31" ht="15" customHeight="1">
      <c r="A382" s="399" t="s">
        <v>276</v>
      </c>
      <c r="B382" s="544" t="s">
        <v>434</v>
      </c>
      <c r="C382" s="399" t="s">
        <v>230</v>
      </c>
      <c r="D382" s="399" t="s">
        <v>546</v>
      </c>
      <c r="E382" s="399" t="s">
        <v>551</v>
      </c>
      <c r="F382" s="399" t="s">
        <v>560</v>
      </c>
      <c r="G382" s="399" t="s">
        <v>52</v>
      </c>
      <c r="H382" s="541">
        <v>10</v>
      </c>
      <c r="I382" s="543">
        <v>0.7</v>
      </c>
      <c r="J382" s="676">
        <v>0.2</v>
      </c>
      <c r="K382" s="676">
        <v>0.27</v>
      </c>
      <c r="L382" s="676">
        <v>0.27</v>
      </c>
      <c r="M382" s="676">
        <v>0.27</v>
      </c>
      <c r="N382" s="676">
        <v>0.27</v>
      </c>
      <c r="O382" s="676">
        <v>0.27</v>
      </c>
      <c r="P382" s="676">
        <v>0.27</v>
      </c>
      <c r="Q382" s="676">
        <v>0.27</v>
      </c>
      <c r="R382" s="676">
        <v>0.27</v>
      </c>
      <c r="S382" s="676">
        <v>0.27</v>
      </c>
      <c r="T382" s="676">
        <v>0.27</v>
      </c>
      <c r="U382" s="676">
        <v>0.27</v>
      </c>
      <c r="V382" s="676">
        <v>0.27</v>
      </c>
      <c r="W382" s="676">
        <v>0.27</v>
      </c>
      <c r="X382" s="676">
        <v>0.27</v>
      </c>
      <c r="Y382" s="676">
        <v>0.27</v>
      </c>
      <c r="Z382" s="676">
        <v>0.27</v>
      </c>
      <c r="AA382" s="676">
        <v>0.27</v>
      </c>
      <c r="AB382" s="676">
        <v>0.27</v>
      </c>
      <c r="AC382" s="676">
        <v>0.27</v>
      </c>
      <c r="AD382" s="677">
        <v>0.27</v>
      </c>
      <c r="AE382" s="677">
        <v>0.27</v>
      </c>
    </row>
    <row r="383" spans="1:31" ht="15" customHeight="1">
      <c r="A383" s="399" t="s">
        <v>1127</v>
      </c>
      <c r="B383" s="541" t="s">
        <v>997</v>
      </c>
      <c r="C383" s="399" t="s">
        <v>230</v>
      </c>
      <c r="D383" s="399" t="s">
        <v>546</v>
      </c>
      <c r="E383" s="399" t="s">
        <v>549</v>
      </c>
      <c r="F383" s="399" t="s">
        <v>804</v>
      </c>
      <c r="G383" s="399" t="s">
        <v>601</v>
      </c>
      <c r="H383" s="541">
        <v>10</v>
      </c>
      <c r="I383" s="543">
        <v>0.7</v>
      </c>
      <c r="J383" s="676">
        <v>0.13</v>
      </c>
      <c r="K383" s="676">
        <v>0.2</v>
      </c>
      <c r="L383" s="676">
        <v>0.2</v>
      </c>
      <c r="M383" s="676">
        <v>0.2</v>
      </c>
      <c r="N383" s="676">
        <v>0.2</v>
      </c>
      <c r="O383" s="676">
        <v>0.2</v>
      </c>
      <c r="P383" s="676">
        <v>0.2</v>
      </c>
      <c r="Q383" s="676">
        <v>0.2</v>
      </c>
      <c r="R383" s="676">
        <v>0.2</v>
      </c>
      <c r="S383" s="676">
        <v>0.2</v>
      </c>
      <c r="T383" s="676">
        <v>0.2</v>
      </c>
      <c r="U383" s="676">
        <v>0.2</v>
      </c>
      <c r="V383" s="676">
        <v>0.2</v>
      </c>
      <c r="W383" s="676">
        <v>0.2</v>
      </c>
      <c r="X383" s="676">
        <v>0.2</v>
      </c>
      <c r="Y383" s="676">
        <v>0.2</v>
      </c>
      <c r="Z383" s="676">
        <v>0.2</v>
      </c>
      <c r="AA383" s="676">
        <v>0.2</v>
      </c>
      <c r="AB383" s="676">
        <v>0.2</v>
      </c>
      <c r="AC383" s="676">
        <v>0.2</v>
      </c>
      <c r="AD383" s="677">
        <v>0.2</v>
      </c>
      <c r="AE383" s="677">
        <v>0.2</v>
      </c>
    </row>
    <row r="384" spans="1:31" ht="15" customHeight="1">
      <c r="A384" s="399" t="s">
        <v>1128</v>
      </c>
      <c r="B384" s="544" t="s">
        <v>997</v>
      </c>
      <c r="C384" s="399" t="s">
        <v>230</v>
      </c>
      <c r="D384" s="399" t="s">
        <v>546</v>
      </c>
      <c r="E384" s="399" t="s">
        <v>549</v>
      </c>
      <c r="F384" s="399" t="s">
        <v>549</v>
      </c>
      <c r="G384" s="399" t="s">
        <v>601</v>
      </c>
      <c r="H384" s="541">
        <v>10</v>
      </c>
      <c r="I384" s="543">
        <v>0.7</v>
      </c>
      <c r="J384" s="676">
        <v>0.13</v>
      </c>
      <c r="K384" s="676">
        <v>0.2</v>
      </c>
      <c r="L384" s="676">
        <v>0.2</v>
      </c>
      <c r="M384" s="676">
        <v>0.2</v>
      </c>
      <c r="N384" s="676">
        <v>0.2</v>
      </c>
      <c r="O384" s="676">
        <v>0.2</v>
      </c>
      <c r="P384" s="676">
        <v>0.2</v>
      </c>
      <c r="Q384" s="676">
        <v>0.2</v>
      </c>
      <c r="R384" s="676">
        <v>0.2</v>
      </c>
      <c r="S384" s="676">
        <v>0.2</v>
      </c>
      <c r="T384" s="676">
        <v>0.2</v>
      </c>
      <c r="U384" s="676">
        <v>0.2</v>
      </c>
      <c r="V384" s="676">
        <v>0.2</v>
      </c>
      <c r="W384" s="676">
        <v>0.2</v>
      </c>
      <c r="X384" s="676">
        <v>0.2</v>
      </c>
      <c r="Y384" s="676">
        <v>0.2</v>
      </c>
      <c r="Z384" s="676">
        <v>0.2</v>
      </c>
      <c r="AA384" s="676">
        <v>0.2</v>
      </c>
      <c r="AB384" s="676">
        <v>0.2</v>
      </c>
      <c r="AC384" s="676">
        <v>0.2</v>
      </c>
      <c r="AD384" s="677">
        <v>0.2</v>
      </c>
      <c r="AE384" s="677">
        <v>0.2</v>
      </c>
    </row>
    <row r="385" spans="1:31" ht="15" customHeight="1">
      <c r="A385" s="399" t="s">
        <v>803</v>
      </c>
      <c r="B385" s="541" t="s">
        <v>434</v>
      </c>
      <c r="C385" s="399" t="s">
        <v>230</v>
      </c>
      <c r="D385" s="399" t="s">
        <v>546</v>
      </c>
      <c r="E385" s="399" t="s">
        <v>549</v>
      </c>
      <c r="F385" s="399" t="s">
        <v>804</v>
      </c>
      <c r="G385" s="399" t="s">
        <v>52</v>
      </c>
      <c r="H385" s="541">
        <v>10</v>
      </c>
      <c r="I385" s="543">
        <v>0.7</v>
      </c>
      <c r="J385" s="676">
        <v>0.2</v>
      </c>
      <c r="K385" s="676">
        <v>0.27</v>
      </c>
      <c r="L385" s="676">
        <v>0.27</v>
      </c>
      <c r="M385" s="676">
        <v>0.27</v>
      </c>
      <c r="N385" s="676">
        <v>0.27</v>
      </c>
      <c r="O385" s="676">
        <v>0.27</v>
      </c>
      <c r="P385" s="676">
        <v>0.27</v>
      </c>
      <c r="Q385" s="676">
        <v>0.27</v>
      </c>
      <c r="R385" s="676">
        <v>0.27</v>
      </c>
      <c r="S385" s="676">
        <v>0.27</v>
      </c>
      <c r="T385" s="676">
        <v>0.27</v>
      </c>
      <c r="U385" s="676">
        <v>0.27</v>
      </c>
      <c r="V385" s="676">
        <v>0.27</v>
      </c>
      <c r="W385" s="676">
        <v>0.27</v>
      </c>
      <c r="X385" s="676">
        <v>0.27</v>
      </c>
      <c r="Y385" s="676">
        <v>0.27</v>
      </c>
      <c r="Z385" s="676">
        <v>0.27</v>
      </c>
      <c r="AA385" s="676">
        <v>0.27</v>
      </c>
      <c r="AB385" s="676">
        <v>0.27</v>
      </c>
      <c r="AC385" s="676">
        <v>0.27</v>
      </c>
      <c r="AD385" s="677">
        <v>0.27</v>
      </c>
      <c r="AE385" s="677">
        <v>0.27</v>
      </c>
    </row>
    <row r="386" spans="1:31" ht="15">
      <c r="A386" s="399" t="s">
        <v>805</v>
      </c>
      <c r="B386" s="544" t="s">
        <v>434</v>
      </c>
      <c r="C386" s="399" t="s">
        <v>230</v>
      </c>
      <c r="D386" s="399" t="s">
        <v>546</v>
      </c>
      <c r="E386" s="399" t="s">
        <v>549</v>
      </c>
      <c r="F386" s="399" t="s">
        <v>549</v>
      </c>
      <c r="G386" s="399" t="s">
        <v>52</v>
      </c>
      <c r="H386" s="541">
        <v>10</v>
      </c>
      <c r="I386" s="543">
        <v>0.7</v>
      </c>
      <c r="J386" s="676">
        <v>0.2</v>
      </c>
      <c r="K386" s="676">
        <v>0.27</v>
      </c>
      <c r="L386" s="676">
        <v>0.27</v>
      </c>
      <c r="M386" s="676">
        <v>0.27</v>
      </c>
      <c r="N386" s="676">
        <v>0.27</v>
      </c>
      <c r="O386" s="676">
        <v>0.27</v>
      </c>
      <c r="P386" s="676">
        <v>0.27</v>
      </c>
      <c r="Q386" s="676">
        <v>0.27</v>
      </c>
      <c r="R386" s="676">
        <v>0.27</v>
      </c>
      <c r="S386" s="676">
        <v>0.27</v>
      </c>
      <c r="T386" s="676">
        <v>0.27</v>
      </c>
      <c r="U386" s="676">
        <v>0.27</v>
      </c>
      <c r="V386" s="676">
        <v>0.27</v>
      </c>
      <c r="W386" s="676">
        <v>0.27</v>
      </c>
      <c r="X386" s="676">
        <v>0.27</v>
      </c>
      <c r="Y386" s="676">
        <v>0.27</v>
      </c>
      <c r="Z386" s="676">
        <v>0.27</v>
      </c>
      <c r="AA386" s="676">
        <v>0.27</v>
      </c>
      <c r="AB386" s="676">
        <v>0.27</v>
      </c>
      <c r="AC386" s="676">
        <v>0.27</v>
      </c>
      <c r="AD386" s="677">
        <v>0.27</v>
      </c>
      <c r="AE386" s="677">
        <v>0.27</v>
      </c>
    </row>
    <row r="387" spans="1:31" ht="15">
      <c r="A387" s="399" t="s">
        <v>1132</v>
      </c>
      <c r="B387" s="541" t="s">
        <v>997</v>
      </c>
      <c r="C387" s="399" t="s">
        <v>230</v>
      </c>
      <c r="D387" s="399" t="s">
        <v>546</v>
      </c>
      <c r="E387" s="399" t="s">
        <v>516</v>
      </c>
      <c r="F387" s="399" t="s">
        <v>562</v>
      </c>
      <c r="G387" s="399" t="s">
        <v>601</v>
      </c>
      <c r="H387" s="541">
        <v>10</v>
      </c>
      <c r="I387" s="543">
        <v>0.7</v>
      </c>
      <c r="J387" s="676">
        <v>0.13</v>
      </c>
      <c r="K387" s="676">
        <v>0.2</v>
      </c>
      <c r="L387" s="676">
        <v>0.2</v>
      </c>
      <c r="M387" s="676">
        <v>0.2</v>
      </c>
      <c r="N387" s="676">
        <v>0.2</v>
      </c>
      <c r="O387" s="676">
        <v>0.2</v>
      </c>
      <c r="P387" s="676">
        <v>0.2</v>
      </c>
      <c r="Q387" s="676">
        <v>0.2</v>
      </c>
      <c r="R387" s="676">
        <v>0.2</v>
      </c>
      <c r="S387" s="676">
        <v>0.2</v>
      </c>
      <c r="T387" s="676">
        <v>0.2</v>
      </c>
      <c r="U387" s="676">
        <v>0.2</v>
      </c>
      <c r="V387" s="676">
        <v>0.2</v>
      </c>
      <c r="W387" s="676">
        <v>0.2</v>
      </c>
      <c r="X387" s="676">
        <v>0.2</v>
      </c>
      <c r="Y387" s="676">
        <v>0.2</v>
      </c>
      <c r="Z387" s="676">
        <v>0.2</v>
      </c>
      <c r="AA387" s="676">
        <v>0.2</v>
      </c>
      <c r="AB387" s="676">
        <v>0.2</v>
      </c>
      <c r="AC387" s="676">
        <v>0.2</v>
      </c>
      <c r="AD387" s="677">
        <v>0.2</v>
      </c>
      <c r="AE387" s="677">
        <v>0.2</v>
      </c>
    </row>
    <row r="388" spans="1:31" ht="15">
      <c r="A388" s="399" t="s">
        <v>1134</v>
      </c>
      <c r="B388" s="544" t="s">
        <v>997</v>
      </c>
      <c r="C388" s="399" t="s">
        <v>230</v>
      </c>
      <c r="D388" s="399" t="s">
        <v>546</v>
      </c>
      <c r="E388" s="399" t="s">
        <v>516</v>
      </c>
      <c r="F388" s="399" t="s">
        <v>565</v>
      </c>
      <c r="G388" s="399" t="s">
        <v>601</v>
      </c>
      <c r="H388" s="541">
        <v>10</v>
      </c>
      <c r="I388" s="543">
        <v>0.7</v>
      </c>
      <c r="J388" s="676">
        <v>0.13</v>
      </c>
      <c r="K388" s="676">
        <v>0.2</v>
      </c>
      <c r="L388" s="676">
        <v>0.2</v>
      </c>
      <c r="M388" s="676">
        <v>0.2</v>
      </c>
      <c r="N388" s="676">
        <v>0.2</v>
      </c>
      <c r="O388" s="676">
        <v>0.2</v>
      </c>
      <c r="P388" s="676">
        <v>0.2</v>
      </c>
      <c r="Q388" s="676">
        <v>0.2</v>
      </c>
      <c r="R388" s="676">
        <v>0.2</v>
      </c>
      <c r="S388" s="676">
        <v>0.2</v>
      </c>
      <c r="T388" s="676">
        <v>0.2</v>
      </c>
      <c r="U388" s="676">
        <v>0.2</v>
      </c>
      <c r="V388" s="676">
        <v>0.2</v>
      </c>
      <c r="W388" s="676">
        <v>0.2</v>
      </c>
      <c r="X388" s="676">
        <v>0.2</v>
      </c>
      <c r="Y388" s="676">
        <v>0.2</v>
      </c>
      <c r="Z388" s="676">
        <v>0.2</v>
      </c>
      <c r="AA388" s="676">
        <v>0.2</v>
      </c>
      <c r="AB388" s="676">
        <v>0.2</v>
      </c>
      <c r="AC388" s="676">
        <v>0.2</v>
      </c>
      <c r="AD388" s="677">
        <v>0.2</v>
      </c>
      <c r="AE388" s="677">
        <v>0.2</v>
      </c>
    </row>
    <row r="389" spans="1:31" ht="15">
      <c r="A389" s="399" t="s">
        <v>1133</v>
      </c>
      <c r="B389" s="541" t="s">
        <v>997</v>
      </c>
      <c r="C389" s="399" t="s">
        <v>230</v>
      </c>
      <c r="D389" s="399" t="s">
        <v>546</v>
      </c>
      <c r="E389" s="399" t="s">
        <v>516</v>
      </c>
      <c r="F389" s="399" t="s">
        <v>564</v>
      </c>
      <c r="G389" s="399" t="s">
        <v>601</v>
      </c>
      <c r="H389" s="541">
        <v>10</v>
      </c>
      <c r="I389" s="543">
        <v>0.7</v>
      </c>
      <c r="J389" s="676">
        <v>0.13</v>
      </c>
      <c r="K389" s="676">
        <v>0.2</v>
      </c>
      <c r="L389" s="676">
        <v>0.2</v>
      </c>
      <c r="M389" s="676">
        <v>0.2</v>
      </c>
      <c r="N389" s="676">
        <v>0.2</v>
      </c>
      <c r="O389" s="676">
        <v>0.2</v>
      </c>
      <c r="P389" s="676">
        <v>0.2</v>
      </c>
      <c r="Q389" s="676">
        <v>0.2</v>
      </c>
      <c r="R389" s="676">
        <v>0.2</v>
      </c>
      <c r="S389" s="676">
        <v>0.2</v>
      </c>
      <c r="T389" s="676">
        <v>0.2</v>
      </c>
      <c r="U389" s="676">
        <v>0.2</v>
      </c>
      <c r="V389" s="676">
        <v>0.2</v>
      </c>
      <c r="W389" s="676">
        <v>0.2</v>
      </c>
      <c r="X389" s="676">
        <v>0.2</v>
      </c>
      <c r="Y389" s="676">
        <v>0.2</v>
      </c>
      <c r="Z389" s="676">
        <v>0.2</v>
      </c>
      <c r="AA389" s="676">
        <v>0.2</v>
      </c>
      <c r="AB389" s="676">
        <v>0.2</v>
      </c>
      <c r="AC389" s="676">
        <v>0.2</v>
      </c>
      <c r="AD389" s="677">
        <v>0.2</v>
      </c>
      <c r="AE389" s="677">
        <v>0.2</v>
      </c>
    </row>
    <row r="390" spans="1:31" ht="15">
      <c r="A390" s="399" t="s">
        <v>809</v>
      </c>
      <c r="B390" s="544" t="s">
        <v>434</v>
      </c>
      <c r="C390" s="399" t="s">
        <v>230</v>
      </c>
      <c r="D390" s="399" t="s">
        <v>546</v>
      </c>
      <c r="E390" s="399" t="s">
        <v>516</v>
      </c>
      <c r="F390" s="399" t="s">
        <v>562</v>
      </c>
      <c r="G390" s="399" t="s">
        <v>52</v>
      </c>
      <c r="H390" s="541">
        <v>10</v>
      </c>
      <c r="I390" s="543">
        <v>0.7</v>
      </c>
      <c r="J390" s="676">
        <v>0.2</v>
      </c>
      <c r="K390" s="676">
        <v>0.27</v>
      </c>
      <c r="L390" s="676">
        <v>0.27</v>
      </c>
      <c r="M390" s="676">
        <v>0.27</v>
      </c>
      <c r="N390" s="676">
        <v>0.27</v>
      </c>
      <c r="O390" s="676">
        <v>0.27</v>
      </c>
      <c r="P390" s="676">
        <v>0.27</v>
      </c>
      <c r="Q390" s="676">
        <v>0.27</v>
      </c>
      <c r="R390" s="676">
        <v>0.27</v>
      </c>
      <c r="S390" s="676">
        <v>0.27</v>
      </c>
      <c r="T390" s="676">
        <v>0.27</v>
      </c>
      <c r="U390" s="676">
        <v>0.27</v>
      </c>
      <c r="V390" s="676">
        <v>0.27</v>
      </c>
      <c r="W390" s="676">
        <v>0.27</v>
      </c>
      <c r="X390" s="676">
        <v>0.27</v>
      </c>
      <c r="Y390" s="676">
        <v>0.27</v>
      </c>
      <c r="Z390" s="676">
        <v>0.27</v>
      </c>
      <c r="AA390" s="676">
        <v>0.27</v>
      </c>
      <c r="AB390" s="676">
        <v>0.27</v>
      </c>
      <c r="AC390" s="676">
        <v>0.27</v>
      </c>
      <c r="AD390" s="677">
        <v>0.27</v>
      </c>
      <c r="AE390" s="677">
        <v>0.27</v>
      </c>
    </row>
    <row r="391" spans="1:31" ht="15">
      <c r="A391" s="399" t="s">
        <v>811</v>
      </c>
      <c r="B391" s="541" t="s">
        <v>434</v>
      </c>
      <c r="C391" s="399" t="s">
        <v>230</v>
      </c>
      <c r="D391" s="399" t="s">
        <v>546</v>
      </c>
      <c r="E391" s="399" t="s">
        <v>516</v>
      </c>
      <c r="F391" s="399" t="s">
        <v>565</v>
      </c>
      <c r="G391" s="399" t="s">
        <v>52</v>
      </c>
      <c r="H391" s="541">
        <v>10</v>
      </c>
      <c r="I391" s="543">
        <v>0.7</v>
      </c>
      <c r="J391" s="676">
        <v>0.2</v>
      </c>
      <c r="K391" s="676">
        <v>0.27</v>
      </c>
      <c r="L391" s="676">
        <v>0.27</v>
      </c>
      <c r="M391" s="676">
        <v>0.27</v>
      </c>
      <c r="N391" s="676">
        <v>0.27</v>
      </c>
      <c r="O391" s="676">
        <v>0.27</v>
      </c>
      <c r="P391" s="676">
        <v>0.27</v>
      </c>
      <c r="Q391" s="676">
        <v>0.27</v>
      </c>
      <c r="R391" s="676">
        <v>0.27</v>
      </c>
      <c r="S391" s="676">
        <v>0.27</v>
      </c>
      <c r="T391" s="676">
        <v>0.27</v>
      </c>
      <c r="U391" s="676">
        <v>0.27</v>
      </c>
      <c r="V391" s="676">
        <v>0.27</v>
      </c>
      <c r="W391" s="676">
        <v>0.27</v>
      </c>
      <c r="X391" s="676">
        <v>0.27</v>
      </c>
      <c r="Y391" s="676">
        <v>0.27</v>
      </c>
      <c r="Z391" s="676">
        <v>0.27</v>
      </c>
      <c r="AA391" s="676">
        <v>0.27</v>
      </c>
      <c r="AB391" s="676">
        <v>0.27</v>
      </c>
      <c r="AC391" s="676">
        <v>0.27</v>
      </c>
      <c r="AD391" s="677">
        <v>0.27</v>
      </c>
      <c r="AE391" s="677">
        <v>0.27</v>
      </c>
    </row>
    <row r="392" spans="1:31" ht="15">
      <c r="A392" s="399" t="s">
        <v>810</v>
      </c>
      <c r="B392" s="544" t="s">
        <v>434</v>
      </c>
      <c r="C392" s="399" t="s">
        <v>230</v>
      </c>
      <c r="D392" s="399" t="s">
        <v>546</v>
      </c>
      <c r="E392" s="399" t="s">
        <v>516</v>
      </c>
      <c r="F392" s="399" t="s">
        <v>564</v>
      </c>
      <c r="G392" s="399" t="s">
        <v>52</v>
      </c>
      <c r="H392" s="541">
        <v>10</v>
      </c>
      <c r="I392" s="543">
        <v>0.7</v>
      </c>
      <c r="J392" s="676">
        <v>0.2</v>
      </c>
      <c r="K392" s="676">
        <v>0.27</v>
      </c>
      <c r="L392" s="676">
        <v>0.27</v>
      </c>
      <c r="M392" s="676">
        <v>0.27</v>
      </c>
      <c r="N392" s="676">
        <v>0.27</v>
      </c>
      <c r="O392" s="676">
        <v>0.27</v>
      </c>
      <c r="P392" s="676">
        <v>0.27</v>
      </c>
      <c r="Q392" s="676">
        <v>0.27</v>
      </c>
      <c r="R392" s="676">
        <v>0.27</v>
      </c>
      <c r="S392" s="676">
        <v>0.27</v>
      </c>
      <c r="T392" s="676">
        <v>0.27</v>
      </c>
      <c r="U392" s="676">
        <v>0.27</v>
      </c>
      <c r="V392" s="676">
        <v>0.27</v>
      </c>
      <c r="W392" s="676">
        <v>0.27</v>
      </c>
      <c r="X392" s="676">
        <v>0.27</v>
      </c>
      <c r="Y392" s="676">
        <v>0.27</v>
      </c>
      <c r="Z392" s="676">
        <v>0.27</v>
      </c>
      <c r="AA392" s="676">
        <v>0.27</v>
      </c>
      <c r="AB392" s="676">
        <v>0.27</v>
      </c>
      <c r="AC392" s="676">
        <v>0.27</v>
      </c>
      <c r="AD392" s="677">
        <v>0.27</v>
      </c>
      <c r="AE392" s="677">
        <v>0.27</v>
      </c>
    </row>
    <row r="393" spans="1:31" ht="15">
      <c r="A393" s="399" t="s">
        <v>1135</v>
      </c>
      <c r="B393" s="541" t="s">
        <v>997</v>
      </c>
      <c r="C393" s="399" t="s">
        <v>230</v>
      </c>
      <c r="D393" s="399" t="s">
        <v>567</v>
      </c>
      <c r="E393" s="399" t="s">
        <v>813</v>
      </c>
      <c r="F393" s="399" t="s">
        <v>813</v>
      </c>
      <c r="G393" s="399" t="s">
        <v>601</v>
      </c>
      <c r="H393" s="541">
        <v>15</v>
      </c>
      <c r="I393" s="543">
        <v>0.7</v>
      </c>
      <c r="J393" s="676">
        <v>0.13</v>
      </c>
      <c r="K393" s="676">
        <v>0.2</v>
      </c>
      <c r="L393" s="676">
        <v>0.2</v>
      </c>
      <c r="M393" s="676">
        <v>0.2</v>
      </c>
      <c r="N393" s="676">
        <v>0.2</v>
      </c>
      <c r="O393" s="676">
        <v>0.2</v>
      </c>
      <c r="P393" s="676">
        <v>0.2</v>
      </c>
      <c r="Q393" s="676">
        <v>0.2</v>
      </c>
      <c r="R393" s="676">
        <v>0.2</v>
      </c>
      <c r="S393" s="676">
        <v>0.2</v>
      </c>
      <c r="T393" s="676">
        <v>0.2</v>
      </c>
      <c r="U393" s="676">
        <v>0.2</v>
      </c>
      <c r="V393" s="676">
        <v>0.2</v>
      </c>
      <c r="W393" s="676">
        <v>0.2</v>
      </c>
      <c r="X393" s="676">
        <v>0.2</v>
      </c>
      <c r="Y393" s="676">
        <v>0.2</v>
      </c>
      <c r="Z393" s="676">
        <v>0.2</v>
      </c>
      <c r="AA393" s="676">
        <v>0.2</v>
      </c>
      <c r="AB393" s="676">
        <v>0.2</v>
      </c>
      <c r="AC393" s="676">
        <v>0.2</v>
      </c>
      <c r="AD393" s="677">
        <v>0.2</v>
      </c>
      <c r="AE393" s="677">
        <v>0.2</v>
      </c>
    </row>
    <row r="394" spans="1:31" ht="15">
      <c r="A394" s="399" t="s">
        <v>812</v>
      </c>
      <c r="B394" s="544" t="s">
        <v>434</v>
      </c>
      <c r="C394" s="399" t="s">
        <v>230</v>
      </c>
      <c r="D394" s="399" t="s">
        <v>567</v>
      </c>
      <c r="E394" s="399" t="s">
        <v>813</v>
      </c>
      <c r="F394" s="399" t="s">
        <v>813</v>
      </c>
      <c r="G394" s="399" t="s">
        <v>52</v>
      </c>
      <c r="H394" s="541">
        <v>15</v>
      </c>
      <c r="I394" s="543">
        <v>0.7</v>
      </c>
      <c r="J394" s="676">
        <v>0.2</v>
      </c>
      <c r="K394" s="676">
        <v>0.27</v>
      </c>
      <c r="L394" s="676">
        <v>0.27</v>
      </c>
      <c r="M394" s="676">
        <v>0.27</v>
      </c>
      <c r="N394" s="676">
        <v>0.27</v>
      </c>
      <c r="O394" s="676">
        <v>0.27</v>
      </c>
      <c r="P394" s="676">
        <v>0.27</v>
      </c>
      <c r="Q394" s="676">
        <v>0.27</v>
      </c>
      <c r="R394" s="676">
        <v>0.27</v>
      </c>
      <c r="S394" s="676">
        <v>0.27</v>
      </c>
      <c r="T394" s="676">
        <v>0.27</v>
      </c>
      <c r="U394" s="676">
        <v>0.27</v>
      </c>
      <c r="V394" s="676">
        <v>0.27</v>
      </c>
      <c r="W394" s="676">
        <v>0.27</v>
      </c>
      <c r="X394" s="676">
        <v>0.27</v>
      </c>
      <c r="Y394" s="676">
        <v>0.27</v>
      </c>
      <c r="Z394" s="676">
        <v>0.27</v>
      </c>
      <c r="AA394" s="676">
        <v>0.27</v>
      </c>
      <c r="AB394" s="676">
        <v>0.27</v>
      </c>
      <c r="AC394" s="676">
        <v>0.27</v>
      </c>
      <c r="AD394" s="677">
        <v>0.27</v>
      </c>
      <c r="AE394" s="677">
        <v>0.27</v>
      </c>
    </row>
    <row r="395" spans="1:31" ht="15">
      <c r="A395" s="399" t="s">
        <v>1136</v>
      </c>
      <c r="B395" s="541" t="s">
        <v>997</v>
      </c>
      <c r="C395" s="399" t="s">
        <v>230</v>
      </c>
      <c r="D395" s="399" t="s">
        <v>567</v>
      </c>
      <c r="E395" s="399" t="s">
        <v>815</v>
      </c>
      <c r="F395" s="399" t="s">
        <v>815</v>
      </c>
      <c r="G395" s="399" t="s">
        <v>601</v>
      </c>
      <c r="H395" s="541">
        <v>15</v>
      </c>
      <c r="I395" s="543">
        <v>0.7</v>
      </c>
      <c r="J395" s="676">
        <v>0.13</v>
      </c>
      <c r="K395" s="676">
        <v>0.2</v>
      </c>
      <c r="L395" s="676">
        <v>0.2</v>
      </c>
      <c r="M395" s="676">
        <v>0.2</v>
      </c>
      <c r="N395" s="676">
        <v>0.2</v>
      </c>
      <c r="O395" s="676">
        <v>0.2</v>
      </c>
      <c r="P395" s="676">
        <v>0.2</v>
      </c>
      <c r="Q395" s="676">
        <v>0.2</v>
      </c>
      <c r="R395" s="676">
        <v>0.2</v>
      </c>
      <c r="S395" s="676">
        <v>0.2</v>
      </c>
      <c r="T395" s="676">
        <v>0.2</v>
      </c>
      <c r="U395" s="676">
        <v>0.2</v>
      </c>
      <c r="V395" s="676">
        <v>0.2</v>
      </c>
      <c r="W395" s="676">
        <v>0.2</v>
      </c>
      <c r="X395" s="676">
        <v>0.2</v>
      </c>
      <c r="Y395" s="676">
        <v>0.2</v>
      </c>
      <c r="Z395" s="676">
        <v>0.2</v>
      </c>
      <c r="AA395" s="676">
        <v>0.2</v>
      </c>
      <c r="AB395" s="676">
        <v>0.2</v>
      </c>
      <c r="AC395" s="676">
        <v>0.2</v>
      </c>
      <c r="AD395" s="677">
        <v>0.2</v>
      </c>
      <c r="AE395" s="677">
        <v>0.2</v>
      </c>
    </row>
    <row r="396" spans="1:31" ht="15">
      <c r="A396" s="399" t="s">
        <v>814</v>
      </c>
      <c r="B396" s="544" t="s">
        <v>434</v>
      </c>
      <c r="C396" s="399" t="s">
        <v>230</v>
      </c>
      <c r="D396" s="399" t="s">
        <v>567</v>
      </c>
      <c r="E396" s="399" t="s">
        <v>815</v>
      </c>
      <c r="F396" s="399" t="s">
        <v>815</v>
      </c>
      <c r="G396" s="399" t="s">
        <v>52</v>
      </c>
      <c r="H396" s="541">
        <v>15</v>
      </c>
      <c r="I396" s="543">
        <v>0.7</v>
      </c>
      <c r="J396" s="676">
        <v>0.2</v>
      </c>
      <c r="K396" s="676">
        <v>0.27</v>
      </c>
      <c r="L396" s="676">
        <v>0.27</v>
      </c>
      <c r="M396" s="676">
        <v>0.27</v>
      </c>
      <c r="N396" s="676">
        <v>0.27</v>
      </c>
      <c r="O396" s="676">
        <v>0.27</v>
      </c>
      <c r="P396" s="676">
        <v>0.27</v>
      </c>
      <c r="Q396" s="676">
        <v>0.27</v>
      </c>
      <c r="R396" s="676">
        <v>0.27</v>
      </c>
      <c r="S396" s="676">
        <v>0.27</v>
      </c>
      <c r="T396" s="676">
        <v>0.27</v>
      </c>
      <c r="U396" s="676">
        <v>0.27</v>
      </c>
      <c r="V396" s="676">
        <v>0.27</v>
      </c>
      <c r="W396" s="676">
        <v>0.27</v>
      </c>
      <c r="X396" s="676">
        <v>0.27</v>
      </c>
      <c r="Y396" s="676">
        <v>0.27</v>
      </c>
      <c r="Z396" s="676">
        <v>0.27</v>
      </c>
      <c r="AA396" s="676">
        <v>0.27</v>
      </c>
      <c r="AB396" s="676">
        <v>0.27</v>
      </c>
      <c r="AC396" s="676">
        <v>0.27</v>
      </c>
      <c r="AD396" s="677">
        <v>0.27</v>
      </c>
      <c r="AE396" s="677">
        <v>0.27</v>
      </c>
    </row>
    <row r="397" spans="1:31" ht="15">
      <c r="A397" s="399" t="s">
        <v>1137</v>
      </c>
      <c r="B397" s="541" t="s">
        <v>997</v>
      </c>
      <c r="C397" s="399" t="s">
        <v>230</v>
      </c>
      <c r="D397" s="399" t="s">
        <v>567</v>
      </c>
      <c r="E397" s="399" t="s">
        <v>458</v>
      </c>
      <c r="F397" s="399" t="s">
        <v>459</v>
      </c>
      <c r="G397" s="399" t="s">
        <v>601</v>
      </c>
      <c r="H397" s="541">
        <v>10</v>
      </c>
      <c r="I397" s="543">
        <v>0.7</v>
      </c>
      <c r="J397" s="676">
        <v>0.13</v>
      </c>
      <c r="K397" s="676">
        <v>0.2</v>
      </c>
      <c r="L397" s="676">
        <v>0.2</v>
      </c>
      <c r="M397" s="676">
        <v>0.2</v>
      </c>
      <c r="N397" s="676">
        <v>0.2</v>
      </c>
      <c r="O397" s="676">
        <v>0.2</v>
      </c>
      <c r="P397" s="676">
        <v>0.2</v>
      </c>
      <c r="Q397" s="676">
        <v>0.2</v>
      </c>
      <c r="R397" s="676">
        <v>0.2</v>
      </c>
      <c r="S397" s="676">
        <v>0.2</v>
      </c>
      <c r="T397" s="676">
        <v>0.2</v>
      </c>
      <c r="U397" s="676">
        <v>0.2</v>
      </c>
      <c r="V397" s="676">
        <v>0.2</v>
      </c>
      <c r="W397" s="676">
        <v>0.2</v>
      </c>
      <c r="X397" s="676">
        <v>0.2</v>
      </c>
      <c r="Y397" s="676">
        <v>0.2</v>
      </c>
      <c r="Z397" s="676">
        <v>0.2</v>
      </c>
      <c r="AA397" s="676">
        <v>0.2</v>
      </c>
      <c r="AB397" s="676">
        <v>0.2</v>
      </c>
      <c r="AC397" s="676">
        <v>0.2</v>
      </c>
      <c r="AD397" s="677">
        <v>0.2</v>
      </c>
      <c r="AE397" s="677">
        <v>0.2</v>
      </c>
    </row>
    <row r="398" spans="1:31" ht="15">
      <c r="A398" s="399" t="s">
        <v>816</v>
      </c>
      <c r="B398" s="544" t="s">
        <v>434</v>
      </c>
      <c r="C398" s="399" t="s">
        <v>230</v>
      </c>
      <c r="D398" s="399" t="s">
        <v>567</v>
      </c>
      <c r="E398" s="399" t="s">
        <v>458</v>
      </c>
      <c r="F398" s="399" t="s">
        <v>459</v>
      </c>
      <c r="G398" s="399" t="s">
        <v>52</v>
      </c>
      <c r="H398" s="541">
        <v>10</v>
      </c>
      <c r="I398" s="543">
        <v>0.7</v>
      </c>
      <c r="J398" s="676">
        <v>0.2</v>
      </c>
      <c r="K398" s="676">
        <v>0.27</v>
      </c>
      <c r="L398" s="676">
        <v>0.27</v>
      </c>
      <c r="M398" s="676">
        <v>0.27</v>
      </c>
      <c r="N398" s="676">
        <v>0.27</v>
      </c>
      <c r="O398" s="676">
        <v>0.27</v>
      </c>
      <c r="P398" s="676">
        <v>0.27</v>
      </c>
      <c r="Q398" s="676">
        <v>0.27</v>
      </c>
      <c r="R398" s="676">
        <v>0.27</v>
      </c>
      <c r="S398" s="676">
        <v>0.27</v>
      </c>
      <c r="T398" s="676">
        <v>0.27</v>
      </c>
      <c r="U398" s="676">
        <v>0.27</v>
      </c>
      <c r="V398" s="676">
        <v>0.27</v>
      </c>
      <c r="W398" s="676">
        <v>0.27</v>
      </c>
      <c r="X398" s="676">
        <v>0.27</v>
      </c>
      <c r="Y398" s="676">
        <v>0.27</v>
      </c>
      <c r="Z398" s="676">
        <v>0.27</v>
      </c>
      <c r="AA398" s="676">
        <v>0.27</v>
      </c>
      <c r="AB398" s="676">
        <v>0.27</v>
      </c>
      <c r="AC398" s="676">
        <v>0.27</v>
      </c>
      <c r="AD398" s="677">
        <v>0.27</v>
      </c>
      <c r="AE398" s="677">
        <v>0.27</v>
      </c>
    </row>
    <row r="399" spans="1:31" ht="15">
      <c r="A399" s="399" t="s">
        <v>1138</v>
      </c>
      <c r="B399" s="541" t="s">
        <v>997</v>
      </c>
      <c r="C399" s="399" t="s">
        <v>230</v>
      </c>
      <c r="D399" s="399" t="s">
        <v>567</v>
      </c>
      <c r="E399" s="399" t="s">
        <v>818</v>
      </c>
      <c r="F399" s="399" t="s">
        <v>819</v>
      </c>
      <c r="G399" s="399" t="s">
        <v>601</v>
      </c>
      <c r="H399" s="541">
        <v>5</v>
      </c>
      <c r="I399" s="543">
        <v>0.7</v>
      </c>
      <c r="J399" s="676">
        <v>0.13</v>
      </c>
      <c r="K399" s="676">
        <v>0.2</v>
      </c>
      <c r="L399" s="676">
        <v>0.2</v>
      </c>
      <c r="M399" s="676">
        <v>0.2</v>
      </c>
      <c r="N399" s="676">
        <v>0.2</v>
      </c>
      <c r="O399" s="676">
        <v>0.2</v>
      </c>
      <c r="P399" s="676">
        <v>0.2</v>
      </c>
      <c r="Q399" s="676">
        <v>0.2</v>
      </c>
      <c r="R399" s="676">
        <v>0.2</v>
      </c>
      <c r="S399" s="676">
        <v>0.2</v>
      </c>
      <c r="T399" s="676">
        <v>0.2</v>
      </c>
      <c r="U399" s="676">
        <v>0.2</v>
      </c>
      <c r="V399" s="676">
        <v>0.2</v>
      </c>
      <c r="W399" s="676">
        <v>0.2</v>
      </c>
      <c r="X399" s="676">
        <v>0.2</v>
      </c>
      <c r="Y399" s="676">
        <v>0.2</v>
      </c>
      <c r="Z399" s="676">
        <v>0.2</v>
      </c>
      <c r="AA399" s="676">
        <v>0.2</v>
      </c>
      <c r="AB399" s="676">
        <v>0.2</v>
      </c>
      <c r="AC399" s="676">
        <v>0.2</v>
      </c>
      <c r="AD399" s="677">
        <v>0.2</v>
      </c>
      <c r="AE399" s="677">
        <v>0.2</v>
      </c>
    </row>
    <row r="400" spans="1:31" ht="15">
      <c r="A400" s="399" t="s">
        <v>1139</v>
      </c>
      <c r="B400" s="544" t="s">
        <v>997</v>
      </c>
      <c r="C400" s="399" t="s">
        <v>230</v>
      </c>
      <c r="D400" s="399" t="s">
        <v>567</v>
      </c>
      <c r="E400" s="399" t="s">
        <v>818</v>
      </c>
      <c r="F400" s="399" t="s">
        <v>821</v>
      </c>
      <c r="G400" s="399" t="s">
        <v>601</v>
      </c>
      <c r="H400" s="541">
        <v>5</v>
      </c>
      <c r="I400" s="543">
        <v>0.7</v>
      </c>
      <c r="J400" s="676">
        <v>0.13</v>
      </c>
      <c r="K400" s="676">
        <v>0.2</v>
      </c>
      <c r="L400" s="676">
        <v>0.2</v>
      </c>
      <c r="M400" s="676">
        <v>0.2</v>
      </c>
      <c r="N400" s="676">
        <v>0.2</v>
      </c>
      <c r="O400" s="676">
        <v>0.2</v>
      </c>
      <c r="P400" s="676">
        <v>0.2</v>
      </c>
      <c r="Q400" s="676">
        <v>0.2</v>
      </c>
      <c r="R400" s="676">
        <v>0.2</v>
      </c>
      <c r="S400" s="676">
        <v>0.2</v>
      </c>
      <c r="T400" s="676">
        <v>0.2</v>
      </c>
      <c r="U400" s="676">
        <v>0.2</v>
      </c>
      <c r="V400" s="676">
        <v>0.2</v>
      </c>
      <c r="W400" s="676">
        <v>0.2</v>
      </c>
      <c r="X400" s="676">
        <v>0.2</v>
      </c>
      <c r="Y400" s="676">
        <v>0.2</v>
      </c>
      <c r="Z400" s="676">
        <v>0.2</v>
      </c>
      <c r="AA400" s="676">
        <v>0.2</v>
      </c>
      <c r="AB400" s="676">
        <v>0.2</v>
      </c>
      <c r="AC400" s="676">
        <v>0.2</v>
      </c>
      <c r="AD400" s="677">
        <v>0.2</v>
      </c>
      <c r="AE400" s="677">
        <v>0.2</v>
      </c>
    </row>
    <row r="401" spans="1:31" ht="15">
      <c r="A401" s="399" t="s">
        <v>817</v>
      </c>
      <c r="B401" s="541" t="s">
        <v>434</v>
      </c>
      <c r="C401" s="399" t="s">
        <v>230</v>
      </c>
      <c r="D401" s="399" t="s">
        <v>567</v>
      </c>
      <c r="E401" s="399" t="s">
        <v>818</v>
      </c>
      <c r="F401" s="399" t="s">
        <v>819</v>
      </c>
      <c r="G401" s="399" t="s">
        <v>52</v>
      </c>
      <c r="H401" s="541">
        <v>5</v>
      </c>
      <c r="I401" s="543">
        <v>0.7</v>
      </c>
      <c r="J401" s="676">
        <v>0.2</v>
      </c>
      <c r="K401" s="676">
        <v>0.27</v>
      </c>
      <c r="L401" s="676">
        <v>0.27</v>
      </c>
      <c r="M401" s="676">
        <v>0.27</v>
      </c>
      <c r="N401" s="676">
        <v>0.27</v>
      </c>
      <c r="O401" s="676">
        <v>0.27</v>
      </c>
      <c r="P401" s="676">
        <v>0.27</v>
      </c>
      <c r="Q401" s="676">
        <v>0.27</v>
      </c>
      <c r="R401" s="676">
        <v>0.27</v>
      </c>
      <c r="S401" s="676">
        <v>0.27</v>
      </c>
      <c r="T401" s="676">
        <v>0.27</v>
      </c>
      <c r="U401" s="676">
        <v>0.27</v>
      </c>
      <c r="V401" s="676">
        <v>0.27</v>
      </c>
      <c r="W401" s="676">
        <v>0.27</v>
      </c>
      <c r="X401" s="676">
        <v>0.27</v>
      </c>
      <c r="Y401" s="676">
        <v>0.27</v>
      </c>
      <c r="Z401" s="676">
        <v>0.27</v>
      </c>
      <c r="AA401" s="676">
        <v>0.27</v>
      </c>
      <c r="AB401" s="676">
        <v>0.27</v>
      </c>
      <c r="AC401" s="676">
        <v>0.27</v>
      </c>
      <c r="AD401" s="677">
        <v>0.27</v>
      </c>
      <c r="AE401" s="677">
        <v>0.27</v>
      </c>
    </row>
    <row r="402" spans="1:31" ht="15">
      <c r="A402" s="399" t="s">
        <v>820</v>
      </c>
      <c r="B402" s="544" t="s">
        <v>434</v>
      </c>
      <c r="C402" s="399" t="s">
        <v>230</v>
      </c>
      <c r="D402" s="399" t="s">
        <v>567</v>
      </c>
      <c r="E402" s="399" t="s">
        <v>818</v>
      </c>
      <c r="F402" s="399" t="s">
        <v>821</v>
      </c>
      <c r="G402" s="399" t="s">
        <v>52</v>
      </c>
      <c r="H402" s="541">
        <v>5</v>
      </c>
      <c r="I402" s="543">
        <v>0.7</v>
      </c>
      <c r="J402" s="676">
        <v>0.2</v>
      </c>
      <c r="K402" s="676">
        <v>0.27</v>
      </c>
      <c r="L402" s="676">
        <v>0.27</v>
      </c>
      <c r="M402" s="676">
        <v>0.27</v>
      </c>
      <c r="N402" s="676">
        <v>0.27</v>
      </c>
      <c r="O402" s="676">
        <v>0.27</v>
      </c>
      <c r="P402" s="676">
        <v>0.27</v>
      </c>
      <c r="Q402" s="676">
        <v>0.27</v>
      </c>
      <c r="R402" s="676">
        <v>0.27</v>
      </c>
      <c r="S402" s="676">
        <v>0.27</v>
      </c>
      <c r="T402" s="676">
        <v>0.27</v>
      </c>
      <c r="U402" s="676">
        <v>0.27</v>
      </c>
      <c r="V402" s="676">
        <v>0.27</v>
      </c>
      <c r="W402" s="676">
        <v>0.27</v>
      </c>
      <c r="X402" s="676">
        <v>0.27</v>
      </c>
      <c r="Y402" s="676">
        <v>0.27</v>
      </c>
      <c r="Z402" s="676">
        <v>0.27</v>
      </c>
      <c r="AA402" s="676">
        <v>0.27</v>
      </c>
      <c r="AB402" s="676">
        <v>0.27</v>
      </c>
      <c r="AC402" s="676">
        <v>0.27</v>
      </c>
      <c r="AD402" s="677">
        <v>0.27</v>
      </c>
      <c r="AE402" s="677">
        <v>0.27</v>
      </c>
    </row>
    <row r="403" spans="1:31" ht="15">
      <c r="A403" s="399" t="s">
        <v>1141</v>
      </c>
      <c r="B403" s="541" t="s">
        <v>997</v>
      </c>
      <c r="C403" s="399" t="s">
        <v>230</v>
      </c>
      <c r="D403" s="399" t="s">
        <v>567</v>
      </c>
      <c r="E403" s="399" t="s">
        <v>516</v>
      </c>
      <c r="F403" s="399" t="s">
        <v>517</v>
      </c>
      <c r="G403" s="399" t="s">
        <v>601</v>
      </c>
      <c r="H403" s="541">
        <v>10</v>
      </c>
      <c r="I403" s="543">
        <v>0.7</v>
      </c>
      <c r="J403" s="676">
        <v>0.13</v>
      </c>
      <c r="K403" s="676">
        <v>0.2</v>
      </c>
      <c r="L403" s="676">
        <v>0.2</v>
      </c>
      <c r="M403" s="676">
        <v>0.2</v>
      </c>
      <c r="N403" s="676">
        <v>0.2</v>
      </c>
      <c r="O403" s="676">
        <v>0.2</v>
      </c>
      <c r="P403" s="676">
        <v>0.2</v>
      </c>
      <c r="Q403" s="676">
        <v>0.2</v>
      </c>
      <c r="R403" s="676">
        <v>0.2</v>
      </c>
      <c r="S403" s="676">
        <v>0.2</v>
      </c>
      <c r="T403" s="676">
        <v>0.2</v>
      </c>
      <c r="U403" s="676">
        <v>0.2</v>
      </c>
      <c r="V403" s="676">
        <v>0.2</v>
      </c>
      <c r="W403" s="676">
        <v>0.2</v>
      </c>
      <c r="X403" s="676">
        <v>0.2</v>
      </c>
      <c r="Y403" s="676">
        <v>0.2</v>
      </c>
      <c r="Z403" s="676">
        <v>0.2</v>
      </c>
      <c r="AA403" s="676">
        <v>0.2</v>
      </c>
      <c r="AB403" s="676">
        <v>0.2</v>
      </c>
      <c r="AC403" s="676">
        <v>0.2</v>
      </c>
      <c r="AD403" s="677">
        <v>0.2</v>
      </c>
      <c r="AE403" s="677">
        <v>0.2</v>
      </c>
    </row>
    <row r="404" spans="1:31" ht="15">
      <c r="A404" s="399" t="s">
        <v>1142</v>
      </c>
      <c r="B404" s="544" t="s">
        <v>997</v>
      </c>
      <c r="C404" s="399" t="s">
        <v>230</v>
      </c>
      <c r="D404" s="399" t="s">
        <v>567</v>
      </c>
      <c r="E404" s="399" t="s">
        <v>516</v>
      </c>
      <c r="F404" s="399" t="s">
        <v>572</v>
      </c>
      <c r="G404" s="399" t="s">
        <v>601</v>
      </c>
      <c r="H404" s="541">
        <v>10</v>
      </c>
      <c r="I404" s="543">
        <v>0.7</v>
      </c>
      <c r="J404" s="676">
        <v>0.13</v>
      </c>
      <c r="K404" s="676">
        <v>0.2</v>
      </c>
      <c r="L404" s="676">
        <v>0.2</v>
      </c>
      <c r="M404" s="676">
        <v>0.2</v>
      </c>
      <c r="N404" s="676">
        <v>0.2</v>
      </c>
      <c r="O404" s="676">
        <v>0.2</v>
      </c>
      <c r="P404" s="676">
        <v>0.2</v>
      </c>
      <c r="Q404" s="676">
        <v>0.2</v>
      </c>
      <c r="R404" s="676">
        <v>0.2</v>
      </c>
      <c r="S404" s="676">
        <v>0.2</v>
      </c>
      <c r="T404" s="676">
        <v>0.2</v>
      </c>
      <c r="U404" s="676">
        <v>0.2</v>
      </c>
      <c r="V404" s="676">
        <v>0.2</v>
      </c>
      <c r="W404" s="676">
        <v>0.2</v>
      </c>
      <c r="X404" s="676">
        <v>0.2</v>
      </c>
      <c r="Y404" s="676">
        <v>0.2</v>
      </c>
      <c r="Z404" s="676">
        <v>0.2</v>
      </c>
      <c r="AA404" s="676">
        <v>0.2</v>
      </c>
      <c r="AB404" s="676">
        <v>0.2</v>
      </c>
      <c r="AC404" s="676">
        <v>0.2</v>
      </c>
      <c r="AD404" s="677">
        <v>0.2</v>
      </c>
      <c r="AE404" s="677">
        <v>0.2</v>
      </c>
    </row>
    <row r="405" spans="1:31" ht="15">
      <c r="A405" s="399" t="s">
        <v>1143</v>
      </c>
      <c r="B405" s="541" t="s">
        <v>997</v>
      </c>
      <c r="C405" s="399" t="s">
        <v>230</v>
      </c>
      <c r="D405" s="399" t="s">
        <v>567</v>
      </c>
      <c r="E405" s="399" t="s">
        <v>516</v>
      </c>
      <c r="F405" s="399" t="s">
        <v>574</v>
      </c>
      <c r="G405" s="399" t="s">
        <v>601</v>
      </c>
      <c r="H405" s="541">
        <v>10</v>
      </c>
      <c r="I405" s="543">
        <v>0.7</v>
      </c>
      <c r="J405" s="676">
        <v>0.13</v>
      </c>
      <c r="K405" s="676">
        <v>0.2</v>
      </c>
      <c r="L405" s="676">
        <v>0.2</v>
      </c>
      <c r="M405" s="676">
        <v>0.2</v>
      </c>
      <c r="N405" s="676">
        <v>0.2</v>
      </c>
      <c r="O405" s="676">
        <v>0.2</v>
      </c>
      <c r="P405" s="676">
        <v>0.2</v>
      </c>
      <c r="Q405" s="676">
        <v>0.2</v>
      </c>
      <c r="R405" s="676">
        <v>0.2</v>
      </c>
      <c r="S405" s="676">
        <v>0.2</v>
      </c>
      <c r="T405" s="676">
        <v>0.2</v>
      </c>
      <c r="U405" s="676">
        <v>0.2</v>
      </c>
      <c r="V405" s="676">
        <v>0.2</v>
      </c>
      <c r="W405" s="676">
        <v>0.2</v>
      </c>
      <c r="X405" s="676">
        <v>0.2</v>
      </c>
      <c r="Y405" s="676">
        <v>0.2</v>
      </c>
      <c r="Z405" s="676">
        <v>0.2</v>
      </c>
      <c r="AA405" s="676">
        <v>0.2</v>
      </c>
      <c r="AB405" s="676">
        <v>0.2</v>
      </c>
      <c r="AC405" s="676">
        <v>0.2</v>
      </c>
      <c r="AD405" s="677">
        <v>0.2</v>
      </c>
      <c r="AE405" s="677">
        <v>0.2</v>
      </c>
    </row>
    <row r="406" spans="1:31" ht="15">
      <c r="A406" s="399" t="s">
        <v>1144</v>
      </c>
      <c r="B406" s="544" t="s">
        <v>997</v>
      </c>
      <c r="C406" s="399" t="s">
        <v>230</v>
      </c>
      <c r="D406" s="399" t="s">
        <v>567</v>
      </c>
      <c r="E406" s="399" t="s">
        <v>516</v>
      </c>
      <c r="F406" s="399" t="s">
        <v>519</v>
      </c>
      <c r="G406" s="399" t="s">
        <v>601</v>
      </c>
      <c r="H406" s="541">
        <v>10</v>
      </c>
      <c r="I406" s="543">
        <v>0.7</v>
      </c>
      <c r="J406" s="676">
        <v>0.13</v>
      </c>
      <c r="K406" s="676">
        <v>0.2</v>
      </c>
      <c r="L406" s="676">
        <v>0.2</v>
      </c>
      <c r="M406" s="676">
        <v>0.2</v>
      </c>
      <c r="N406" s="676">
        <v>0.2</v>
      </c>
      <c r="O406" s="676">
        <v>0.2</v>
      </c>
      <c r="P406" s="676">
        <v>0.2</v>
      </c>
      <c r="Q406" s="676">
        <v>0.2</v>
      </c>
      <c r="R406" s="676">
        <v>0.2</v>
      </c>
      <c r="S406" s="676">
        <v>0.2</v>
      </c>
      <c r="T406" s="676">
        <v>0.2</v>
      </c>
      <c r="U406" s="676">
        <v>0.2</v>
      </c>
      <c r="V406" s="676">
        <v>0.2</v>
      </c>
      <c r="W406" s="676">
        <v>0.2</v>
      </c>
      <c r="X406" s="676">
        <v>0.2</v>
      </c>
      <c r="Y406" s="676">
        <v>0.2</v>
      </c>
      <c r="Z406" s="676">
        <v>0.2</v>
      </c>
      <c r="AA406" s="676">
        <v>0.2</v>
      </c>
      <c r="AB406" s="676">
        <v>0.2</v>
      </c>
      <c r="AC406" s="676">
        <v>0.2</v>
      </c>
      <c r="AD406" s="677">
        <v>0.2</v>
      </c>
      <c r="AE406" s="677">
        <v>0.2</v>
      </c>
    </row>
    <row r="407" spans="1:31" ht="15">
      <c r="A407" s="399" t="s">
        <v>1145</v>
      </c>
      <c r="B407" s="541" t="s">
        <v>997</v>
      </c>
      <c r="C407" s="399" t="s">
        <v>230</v>
      </c>
      <c r="D407" s="399" t="s">
        <v>567</v>
      </c>
      <c r="E407" s="399" t="s">
        <v>516</v>
      </c>
      <c r="F407" s="399" t="s">
        <v>520</v>
      </c>
      <c r="G407" s="399" t="s">
        <v>601</v>
      </c>
      <c r="H407" s="541">
        <v>10</v>
      </c>
      <c r="I407" s="543">
        <v>0.7</v>
      </c>
      <c r="J407" s="676">
        <v>0.13</v>
      </c>
      <c r="K407" s="676">
        <v>0.2</v>
      </c>
      <c r="L407" s="676">
        <v>0.2</v>
      </c>
      <c r="M407" s="676">
        <v>0.2</v>
      </c>
      <c r="N407" s="676">
        <v>0.2</v>
      </c>
      <c r="O407" s="676">
        <v>0.2</v>
      </c>
      <c r="P407" s="676">
        <v>0.2</v>
      </c>
      <c r="Q407" s="676">
        <v>0.2</v>
      </c>
      <c r="R407" s="676">
        <v>0.2</v>
      </c>
      <c r="S407" s="676">
        <v>0.2</v>
      </c>
      <c r="T407" s="676">
        <v>0.2</v>
      </c>
      <c r="U407" s="676">
        <v>0.2</v>
      </c>
      <c r="V407" s="676">
        <v>0.2</v>
      </c>
      <c r="W407" s="676">
        <v>0.2</v>
      </c>
      <c r="X407" s="676">
        <v>0.2</v>
      </c>
      <c r="Y407" s="676">
        <v>0.2</v>
      </c>
      <c r="Z407" s="676">
        <v>0.2</v>
      </c>
      <c r="AA407" s="676">
        <v>0.2</v>
      </c>
      <c r="AB407" s="676">
        <v>0.2</v>
      </c>
      <c r="AC407" s="676">
        <v>0.2</v>
      </c>
      <c r="AD407" s="677">
        <v>0.2</v>
      </c>
      <c r="AE407" s="677">
        <v>0.2</v>
      </c>
    </row>
    <row r="408" spans="1:31" ht="15">
      <c r="A408" s="399" t="s">
        <v>823</v>
      </c>
      <c r="B408" s="544" t="s">
        <v>434</v>
      </c>
      <c r="C408" s="399" t="s">
        <v>230</v>
      </c>
      <c r="D408" s="399" t="s">
        <v>567</v>
      </c>
      <c r="E408" s="399" t="s">
        <v>516</v>
      </c>
      <c r="F408" s="399" t="s">
        <v>517</v>
      </c>
      <c r="G408" s="399" t="s">
        <v>52</v>
      </c>
      <c r="H408" s="541">
        <v>10</v>
      </c>
      <c r="I408" s="543">
        <v>0.7</v>
      </c>
      <c r="J408" s="676">
        <v>0.2</v>
      </c>
      <c r="K408" s="676">
        <v>0.27</v>
      </c>
      <c r="L408" s="676">
        <v>0.27</v>
      </c>
      <c r="M408" s="676">
        <v>0.27</v>
      </c>
      <c r="N408" s="676">
        <v>0.27</v>
      </c>
      <c r="O408" s="676">
        <v>0.27</v>
      </c>
      <c r="P408" s="676">
        <v>0.27</v>
      </c>
      <c r="Q408" s="676">
        <v>0.27</v>
      </c>
      <c r="R408" s="676">
        <v>0.27</v>
      </c>
      <c r="S408" s="676">
        <v>0.27</v>
      </c>
      <c r="T408" s="676">
        <v>0.27</v>
      </c>
      <c r="U408" s="676">
        <v>0.27</v>
      </c>
      <c r="V408" s="676">
        <v>0.27</v>
      </c>
      <c r="W408" s="676">
        <v>0.27</v>
      </c>
      <c r="X408" s="676">
        <v>0.27</v>
      </c>
      <c r="Y408" s="676">
        <v>0.27</v>
      </c>
      <c r="Z408" s="676">
        <v>0.27</v>
      </c>
      <c r="AA408" s="676">
        <v>0.27</v>
      </c>
      <c r="AB408" s="676">
        <v>0.27</v>
      </c>
      <c r="AC408" s="676">
        <v>0.27</v>
      </c>
      <c r="AD408" s="677">
        <v>0.27</v>
      </c>
      <c r="AE408" s="677">
        <v>0.27</v>
      </c>
    </row>
    <row r="409" spans="1:31" ht="15">
      <c r="A409" s="399" t="s">
        <v>824</v>
      </c>
      <c r="B409" s="541" t="s">
        <v>434</v>
      </c>
      <c r="C409" s="399" t="s">
        <v>230</v>
      </c>
      <c r="D409" s="399" t="s">
        <v>567</v>
      </c>
      <c r="E409" s="399" t="s">
        <v>516</v>
      </c>
      <c r="F409" s="399" t="s">
        <v>572</v>
      </c>
      <c r="G409" s="399" t="s">
        <v>52</v>
      </c>
      <c r="H409" s="541">
        <v>10</v>
      </c>
      <c r="I409" s="543">
        <v>0.7</v>
      </c>
      <c r="J409" s="676">
        <v>0.2</v>
      </c>
      <c r="K409" s="676">
        <v>0.27</v>
      </c>
      <c r="L409" s="676">
        <v>0.27</v>
      </c>
      <c r="M409" s="676">
        <v>0.27</v>
      </c>
      <c r="N409" s="676">
        <v>0.27</v>
      </c>
      <c r="O409" s="676">
        <v>0.27</v>
      </c>
      <c r="P409" s="676">
        <v>0.27</v>
      </c>
      <c r="Q409" s="676">
        <v>0.27</v>
      </c>
      <c r="R409" s="676">
        <v>0.27</v>
      </c>
      <c r="S409" s="676">
        <v>0.27</v>
      </c>
      <c r="T409" s="676">
        <v>0.27</v>
      </c>
      <c r="U409" s="676">
        <v>0.27</v>
      </c>
      <c r="V409" s="676">
        <v>0.27</v>
      </c>
      <c r="W409" s="676">
        <v>0.27</v>
      </c>
      <c r="X409" s="676">
        <v>0.27</v>
      </c>
      <c r="Y409" s="676">
        <v>0.27</v>
      </c>
      <c r="Z409" s="676">
        <v>0.27</v>
      </c>
      <c r="AA409" s="676">
        <v>0.27</v>
      </c>
      <c r="AB409" s="676">
        <v>0.27</v>
      </c>
      <c r="AC409" s="676">
        <v>0.27</v>
      </c>
      <c r="AD409" s="677">
        <v>0.27</v>
      </c>
      <c r="AE409" s="677">
        <v>0.27</v>
      </c>
    </row>
    <row r="410" spans="1:31" ht="15">
      <c r="A410" s="399" t="s">
        <v>825</v>
      </c>
      <c r="B410" s="544" t="s">
        <v>434</v>
      </c>
      <c r="C410" s="399" t="s">
        <v>230</v>
      </c>
      <c r="D410" s="399" t="s">
        <v>567</v>
      </c>
      <c r="E410" s="399" t="s">
        <v>516</v>
      </c>
      <c r="F410" s="399" t="s">
        <v>574</v>
      </c>
      <c r="G410" s="399" t="s">
        <v>52</v>
      </c>
      <c r="H410" s="541">
        <v>10</v>
      </c>
      <c r="I410" s="543">
        <v>0.7</v>
      </c>
      <c r="J410" s="676">
        <v>0.2</v>
      </c>
      <c r="K410" s="676">
        <v>0.27</v>
      </c>
      <c r="L410" s="676">
        <v>0.27</v>
      </c>
      <c r="M410" s="676">
        <v>0.27</v>
      </c>
      <c r="N410" s="676">
        <v>0.27</v>
      </c>
      <c r="O410" s="676">
        <v>0.27</v>
      </c>
      <c r="P410" s="676">
        <v>0.27</v>
      </c>
      <c r="Q410" s="676">
        <v>0.27</v>
      </c>
      <c r="R410" s="676">
        <v>0.27</v>
      </c>
      <c r="S410" s="676">
        <v>0.27</v>
      </c>
      <c r="T410" s="676">
        <v>0.27</v>
      </c>
      <c r="U410" s="676">
        <v>0.27</v>
      </c>
      <c r="V410" s="676">
        <v>0.27</v>
      </c>
      <c r="W410" s="676">
        <v>0.27</v>
      </c>
      <c r="X410" s="676">
        <v>0.27</v>
      </c>
      <c r="Y410" s="676">
        <v>0.27</v>
      </c>
      <c r="Z410" s="676">
        <v>0.27</v>
      </c>
      <c r="AA410" s="676">
        <v>0.27</v>
      </c>
      <c r="AB410" s="676">
        <v>0.27</v>
      </c>
      <c r="AC410" s="676">
        <v>0.27</v>
      </c>
      <c r="AD410" s="677">
        <v>0.27</v>
      </c>
      <c r="AE410" s="677">
        <v>0.27</v>
      </c>
    </row>
    <row r="411" spans="1:31" ht="15" customHeight="1">
      <c r="A411" s="399" t="s">
        <v>826</v>
      </c>
      <c r="B411" s="541" t="s">
        <v>434</v>
      </c>
      <c r="C411" s="399" t="s">
        <v>230</v>
      </c>
      <c r="D411" s="399" t="s">
        <v>567</v>
      </c>
      <c r="E411" s="399" t="s">
        <v>516</v>
      </c>
      <c r="F411" s="399" t="s">
        <v>519</v>
      </c>
      <c r="G411" s="399" t="s">
        <v>52</v>
      </c>
      <c r="H411" s="541">
        <v>10</v>
      </c>
      <c r="I411" s="543">
        <v>0.7</v>
      </c>
      <c r="J411" s="676">
        <v>0.2</v>
      </c>
      <c r="K411" s="676">
        <v>0.27</v>
      </c>
      <c r="L411" s="676">
        <v>0.27</v>
      </c>
      <c r="M411" s="676">
        <v>0.27</v>
      </c>
      <c r="N411" s="676">
        <v>0.27</v>
      </c>
      <c r="O411" s="676">
        <v>0.27</v>
      </c>
      <c r="P411" s="676">
        <v>0.27</v>
      </c>
      <c r="Q411" s="676">
        <v>0.27</v>
      </c>
      <c r="R411" s="676">
        <v>0.27</v>
      </c>
      <c r="S411" s="676">
        <v>0.27</v>
      </c>
      <c r="T411" s="676">
        <v>0.27</v>
      </c>
      <c r="U411" s="676">
        <v>0.27</v>
      </c>
      <c r="V411" s="676">
        <v>0.27</v>
      </c>
      <c r="W411" s="676">
        <v>0.27</v>
      </c>
      <c r="X411" s="676">
        <v>0.27</v>
      </c>
      <c r="Y411" s="676">
        <v>0.27</v>
      </c>
      <c r="Z411" s="676">
        <v>0.27</v>
      </c>
      <c r="AA411" s="676">
        <v>0.27</v>
      </c>
      <c r="AB411" s="676">
        <v>0.27</v>
      </c>
      <c r="AC411" s="676">
        <v>0.27</v>
      </c>
      <c r="AD411" s="677">
        <v>0.27</v>
      </c>
      <c r="AE411" s="677">
        <v>0.27</v>
      </c>
    </row>
    <row r="412" spans="1:31" ht="15" customHeight="1">
      <c r="A412" s="399" t="s">
        <v>827</v>
      </c>
      <c r="B412" s="544" t="s">
        <v>434</v>
      </c>
      <c r="C412" s="399" t="s">
        <v>230</v>
      </c>
      <c r="D412" s="399" t="s">
        <v>567</v>
      </c>
      <c r="E412" s="399" t="s">
        <v>516</v>
      </c>
      <c r="F412" s="399" t="s">
        <v>520</v>
      </c>
      <c r="G412" s="399" t="s">
        <v>52</v>
      </c>
      <c r="H412" s="541">
        <v>10</v>
      </c>
      <c r="I412" s="543">
        <v>0.7</v>
      </c>
      <c r="J412" s="676">
        <v>0.2</v>
      </c>
      <c r="K412" s="676">
        <v>0.27</v>
      </c>
      <c r="L412" s="676">
        <v>0.27</v>
      </c>
      <c r="M412" s="676">
        <v>0.27</v>
      </c>
      <c r="N412" s="676">
        <v>0.27</v>
      </c>
      <c r="O412" s="676">
        <v>0.27</v>
      </c>
      <c r="P412" s="676">
        <v>0.27</v>
      </c>
      <c r="Q412" s="676">
        <v>0.27</v>
      </c>
      <c r="R412" s="676">
        <v>0.27</v>
      </c>
      <c r="S412" s="676">
        <v>0.27</v>
      </c>
      <c r="T412" s="676">
        <v>0.27</v>
      </c>
      <c r="U412" s="676">
        <v>0.27</v>
      </c>
      <c r="V412" s="676">
        <v>0.27</v>
      </c>
      <c r="W412" s="676">
        <v>0.27</v>
      </c>
      <c r="X412" s="676">
        <v>0.27</v>
      </c>
      <c r="Y412" s="676">
        <v>0.27</v>
      </c>
      <c r="Z412" s="676">
        <v>0.27</v>
      </c>
      <c r="AA412" s="676">
        <v>0.27</v>
      </c>
      <c r="AB412" s="676">
        <v>0.27</v>
      </c>
      <c r="AC412" s="676">
        <v>0.27</v>
      </c>
      <c r="AD412" s="677">
        <v>0.27</v>
      </c>
      <c r="AE412" s="677">
        <v>0.27</v>
      </c>
    </row>
    <row r="413" spans="1:31" ht="15" customHeight="1">
      <c r="A413" s="399" t="s">
        <v>1140</v>
      </c>
      <c r="B413" s="541" t="s">
        <v>997</v>
      </c>
      <c r="C413" s="399" t="s">
        <v>230</v>
      </c>
      <c r="D413" s="399" t="s">
        <v>567</v>
      </c>
      <c r="E413" s="399" t="s">
        <v>568</v>
      </c>
      <c r="F413" s="399" t="s">
        <v>569</v>
      </c>
      <c r="G413" s="399" t="s">
        <v>601</v>
      </c>
      <c r="H413" s="541">
        <v>10</v>
      </c>
      <c r="I413" s="543">
        <v>0.7</v>
      </c>
      <c r="J413" s="676">
        <v>0.13</v>
      </c>
      <c r="K413" s="676">
        <v>0.2</v>
      </c>
      <c r="L413" s="676">
        <v>0.2</v>
      </c>
      <c r="M413" s="676">
        <v>0.2</v>
      </c>
      <c r="N413" s="676">
        <v>0.2</v>
      </c>
      <c r="O413" s="676">
        <v>0.2</v>
      </c>
      <c r="P413" s="676">
        <v>0.2</v>
      </c>
      <c r="Q413" s="676">
        <v>0.2</v>
      </c>
      <c r="R413" s="676">
        <v>0.2</v>
      </c>
      <c r="S413" s="676">
        <v>0.2</v>
      </c>
      <c r="T413" s="676">
        <v>0.2</v>
      </c>
      <c r="U413" s="676">
        <v>0.2</v>
      </c>
      <c r="V413" s="676">
        <v>0.2</v>
      </c>
      <c r="W413" s="676">
        <v>0.2</v>
      </c>
      <c r="X413" s="676">
        <v>0.2</v>
      </c>
      <c r="Y413" s="676">
        <v>0.2</v>
      </c>
      <c r="Z413" s="676">
        <v>0.2</v>
      </c>
      <c r="AA413" s="676">
        <v>0.2</v>
      </c>
      <c r="AB413" s="676">
        <v>0.2</v>
      </c>
      <c r="AC413" s="676">
        <v>0.2</v>
      </c>
      <c r="AD413" s="677">
        <v>0.2</v>
      </c>
      <c r="AE413" s="677">
        <v>0.2</v>
      </c>
    </row>
    <row r="414" spans="1:31" ht="15" customHeight="1">
      <c r="A414" s="399" t="s">
        <v>822</v>
      </c>
      <c r="B414" s="544" t="s">
        <v>434</v>
      </c>
      <c r="C414" s="399" t="s">
        <v>230</v>
      </c>
      <c r="D414" s="399" t="s">
        <v>567</v>
      </c>
      <c r="E414" s="399" t="s">
        <v>568</v>
      </c>
      <c r="F414" s="399" t="s">
        <v>569</v>
      </c>
      <c r="G414" s="399" t="s">
        <v>52</v>
      </c>
      <c r="H414" s="541">
        <v>10</v>
      </c>
      <c r="I414" s="543">
        <v>0.7</v>
      </c>
      <c r="J414" s="676">
        <v>0.2</v>
      </c>
      <c r="K414" s="676">
        <v>0.27</v>
      </c>
      <c r="L414" s="676">
        <v>0.27</v>
      </c>
      <c r="M414" s="676">
        <v>0.27</v>
      </c>
      <c r="N414" s="676">
        <v>0.27</v>
      </c>
      <c r="O414" s="676">
        <v>0.27</v>
      </c>
      <c r="P414" s="676">
        <v>0.27</v>
      </c>
      <c r="Q414" s="676">
        <v>0.27</v>
      </c>
      <c r="R414" s="676">
        <v>0.27</v>
      </c>
      <c r="S414" s="676">
        <v>0.27</v>
      </c>
      <c r="T414" s="676">
        <v>0.27</v>
      </c>
      <c r="U414" s="676">
        <v>0.27</v>
      </c>
      <c r="V414" s="676">
        <v>0.27</v>
      </c>
      <c r="W414" s="676">
        <v>0.27</v>
      </c>
      <c r="X414" s="676">
        <v>0.27</v>
      </c>
      <c r="Y414" s="676">
        <v>0.27</v>
      </c>
      <c r="Z414" s="676">
        <v>0.27</v>
      </c>
      <c r="AA414" s="676">
        <v>0.27</v>
      </c>
      <c r="AB414" s="676">
        <v>0.27</v>
      </c>
      <c r="AC414" s="676">
        <v>0.27</v>
      </c>
      <c r="AD414" s="677">
        <v>0.27</v>
      </c>
      <c r="AE414" s="677">
        <v>0.27</v>
      </c>
    </row>
    <row r="415" spans="1:31" ht="15" customHeight="1">
      <c r="A415" s="399" t="s">
        <v>1146</v>
      </c>
      <c r="B415" s="541" t="s">
        <v>997</v>
      </c>
      <c r="C415" s="399" t="s">
        <v>230</v>
      </c>
      <c r="D415" s="399" t="s">
        <v>578</v>
      </c>
      <c r="E415" s="399" t="s">
        <v>458</v>
      </c>
      <c r="F415" s="399" t="s">
        <v>459</v>
      </c>
      <c r="G415" s="399" t="s">
        <v>601</v>
      </c>
      <c r="H415" s="541">
        <v>10</v>
      </c>
      <c r="I415" s="543">
        <v>0.7</v>
      </c>
      <c r="J415" s="676">
        <v>0.13</v>
      </c>
      <c r="K415" s="676">
        <v>0.2</v>
      </c>
      <c r="L415" s="676">
        <v>0.2</v>
      </c>
      <c r="M415" s="676">
        <v>0.2</v>
      </c>
      <c r="N415" s="676">
        <v>0.2</v>
      </c>
      <c r="O415" s="676">
        <v>0.2</v>
      </c>
      <c r="P415" s="676">
        <v>0.2</v>
      </c>
      <c r="Q415" s="676">
        <v>0.2</v>
      </c>
      <c r="R415" s="676">
        <v>0.2</v>
      </c>
      <c r="S415" s="676">
        <v>0.2</v>
      </c>
      <c r="T415" s="676">
        <v>0.2</v>
      </c>
      <c r="U415" s="676">
        <v>0.2</v>
      </c>
      <c r="V415" s="676">
        <v>0.2</v>
      </c>
      <c r="W415" s="676">
        <v>0.2</v>
      </c>
      <c r="X415" s="676">
        <v>0.2</v>
      </c>
      <c r="Y415" s="676">
        <v>0.2</v>
      </c>
      <c r="Z415" s="676">
        <v>0.2</v>
      </c>
      <c r="AA415" s="676">
        <v>0.2</v>
      </c>
      <c r="AB415" s="676">
        <v>0.2</v>
      </c>
      <c r="AC415" s="676">
        <v>0.2</v>
      </c>
      <c r="AD415" s="677">
        <v>0.2</v>
      </c>
      <c r="AE415" s="677">
        <v>0.2</v>
      </c>
    </row>
    <row r="416" spans="1:31" ht="15" customHeight="1">
      <c r="A416" s="399" t="s">
        <v>828</v>
      </c>
      <c r="B416" s="544" t="s">
        <v>434</v>
      </c>
      <c r="C416" s="399" t="s">
        <v>230</v>
      </c>
      <c r="D416" s="399" t="s">
        <v>578</v>
      </c>
      <c r="E416" s="399" t="s">
        <v>458</v>
      </c>
      <c r="F416" s="399" t="s">
        <v>459</v>
      </c>
      <c r="G416" s="399" t="s">
        <v>52</v>
      </c>
      <c r="H416" s="541">
        <v>10</v>
      </c>
      <c r="I416" s="543">
        <v>0.7</v>
      </c>
      <c r="J416" s="676">
        <v>0.2</v>
      </c>
      <c r="K416" s="676">
        <v>0.27</v>
      </c>
      <c r="L416" s="676">
        <v>0.27</v>
      </c>
      <c r="M416" s="676">
        <v>0.27</v>
      </c>
      <c r="N416" s="676">
        <v>0.27</v>
      </c>
      <c r="O416" s="676">
        <v>0.27</v>
      </c>
      <c r="P416" s="676">
        <v>0.27</v>
      </c>
      <c r="Q416" s="676">
        <v>0.27</v>
      </c>
      <c r="R416" s="676">
        <v>0.27</v>
      </c>
      <c r="S416" s="676">
        <v>0.27</v>
      </c>
      <c r="T416" s="676">
        <v>0.27</v>
      </c>
      <c r="U416" s="676">
        <v>0.27</v>
      </c>
      <c r="V416" s="676">
        <v>0.27</v>
      </c>
      <c r="W416" s="676">
        <v>0.27</v>
      </c>
      <c r="X416" s="676">
        <v>0.27</v>
      </c>
      <c r="Y416" s="676">
        <v>0.27</v>
      </c>
      <c r="Z416" s="676">
        <v>0.27</v>
      </c>
      <c r="AA416" s="676">
        <v>0.27</v>
      </c>
      <c r="AB416" s="676">
        <v>0.27</v>
      </c>
      <c r="AC416" s="676">
        <v>0.27</v>
      </c>
      <c r="AD416" s="677">
        <v>0.27</v>
      </c>
      <c r="AE416" s="677">
        <v>0.27</v>
      </c>
    </row>
    <row r="417" spans="1:31" ht="15" customHeight="1">
      <c r="A417" s="399" t="s">
        <v>1149</v>
      </c>
      <c r="B417" s="541" t="s">
        <v>997</v>
      </c>
      <c r="C417" s="399" t="s">
        <v>230</v>
      </c>
      <c r="D417" s="399" t="s">
        <v>578</v>
      </c>
      <c r="E417" s="399" t="s">
        <v>516</v>
      </c>
      <c r="F417" s="399" t="s">
        <v>2036</v>
      </c>
      <c r="G417" s="399" t="s">
        <v>603</v>
      </c>
      <c r="H417" s="541">
        <v>10</v>
      </c>
      <c r="I417" s="543">
        <v>0.7</v>
      </c>
      <c r="J417" s="676">
        <v>0.13</v>
      </c>
      <c r="K417" s="676">
        <v>0.2</v>
      </c>
      <c r="L417" s="676">
        <v>0.2</v>
      </c>
      <c r="M417" s="676">
        <v>0.2</v>
      </c>
      <c r="N417" s="676">
        <v>0.2</v>
      </c>
      <c r="O417" s="676">
        <v>0.2</v>
      </c>
      <c r="P417" s="676">
        <v>0.2</v>
      </c>
      <c r="Q417" s="676">
        <v>0.2</v>
      </c>
      <c r="R417" s="676">
        <v>0.2</v>
      </c>
      <c r="S417" s="676">
        <v>0.2</v>
      </c>
      <c r="T417" s="676">
        <v>0.2</v>
      </c>
      <c r="U417" s="676">
        <v>0.2</v>
      </c>
      <c r="V417" s="676">
        <v>0.2</v>
      </c>
      <c r="W417" s="676">
        <v>0.2</v>
      </c>
      <c r="X417" s="676">
        <v>0.2</v>
      </c>
      <c r="Y417" s="676">
        <v>0.2</v>
      </c>
      <c r="Z417" s="676">
        <v>0.2</v>
      </c>
      <c r="AA417" s="676">
        <v>0.2</v>
      </c>
      <c r="AB417" s="676">
        <v>0.2</v>
      </c>
      <c r="AC417" s="676">
        <v>0.2</v>
      </c>
      <c r="AD417" s="677">
        <v>0.2</v>
      </c>
      <c r="AE417" s="677">
        <v>0.2</v>
      </c>
    </row>
    <row r="418" spans="1:31" ht="15" customHeight="1">
      <c r="A418" s="399" t="s">
        <v>1150</v>
      </c>
      <c r="B418" s="544" t="s">
        <v>997</v>
      </c>
      <c r="C418" s="399" t="s">
        <v>230</v>
      </c>
      <c r="D418" s="399" t="s">
        <v>578</v>
      </c>
      <c r="E418" s="399" t="s">
        <v>516</v>
      </c>
      <c r="F418" s="399" t="s">
        <v>605</v>
      </c>
      <c r="G418" s="399" t="s">
        <v>603</v>
      </c>
      <c r="H418" s="541">
        <v>10</v>
      </c>
      <c r="I418" s="543">
        <v>0.7</v>
      </c>
      <c r="J418" s="676">
        <v>0.13</v>
      </c>
      <c r="K418" s="676">
        <v>0.2</v>
      </c>
      <c r="L418" s="676">
        <v>0.2</v>
      </c>
      <c r="M418" s="676">
        <v>0.2</v>
      </c>
      <c r="N418" s="676">
        <v>0.2</v>
      </c>
      <c r="O418" s="676">
        <v>0.2</v>
      </c>
      <c r="P418" s="676">
        <v>0.2</v>
      </c>
      <c r="Q418" s="676">
        <v>0.2</v>
      </c>
      <c r="R418" s="676">
        <v>0.2</v>
      </c>
      <c r="S418" s="676">
        <v>0.2</v>
      </c>
      <c r="T418" s="676">
        <v>0.2</v>
      </c>
      <c r="U418" s="676">
        <v>0.2</v>
      </c>
      <c r="V418" s="676">
        <v>0.2</v>
      </c>
      <c r="W418" s="676">
        <v>0.2</v>
      </c>
      <c r="X418" s="676">
        <v>0.2</v>
      </c>
      <c r="Y418" s="676">
        <v>0.2</v>
      </c>
      <c r="Z418" s="676">
        <v>0.2</v>
      </c>
      <c r="AA418" s="676">
        <v>0.2</v>
      </c>
      <c r="AB418" s="676">
        <v>0.2</v>
      </c>
      <c r="AC418" s="676">
        <v>0.2</v>
      </c>
      <c r="AD418" s="677">
        <v>0.2</v>
      </c>
      <c r="AE418" s="677">
        <v>0.2</v>
      </c>
    </row>
    <row r="419" spans="1:31" ht="15" customHeight="1">
      <c r="A419" s="399" t="s">
        <v>1151</v>
      </c>
      <c r="B419" s="541" t="s">
        <v>997</v>
      </c>
      <c r="C419" s="399" t="s">
        <v>230</v>
      </c>
      <c r="D419" s="399" t="s">
        <v>578</v>
      </c>
      <c r="E419" s="399" t="s">
        <v>516</v>
      </c>
      <c r="F419" s="399" t="s">
        <v>607</v>
      </c>
      <c r="G419" s="399" t="s">
        <v>603</v>
      </c>
      <c r="H419" s="541">
        <v>10</v>
      </c>
      <c r="I419" s="543">
        <v>0.7</v>
      </c>
      <c r="J419" s="676">
        <v>0.13</v>
      </c>
      <c r="K419" s="676">
        <v>0.2</v>
      </c>
      <c r="L419" s="676">
        <v>0.2</v>
      </c>
      <c r="M419" s="676">
        <v>0.2</v>
      </c>
      <c r="N419" s="676">
        <v>0.2</v>
      </c>
      <c r="O419" s="676">
        <v>0.2</v>
      </c>
      <c r="P419" s="676">
        <v>0.2</v>
      </c>
      <c r="Q419" s="676">
        <v>0.2</v>
      </c>
      <c r="R419" s="676">
        <v>0.2</v>
      </c>
      <c r="S419" s="676">
        <v>0.2</v>
      </c>
      <c r="T419" s="676">
        <v>0.2</v>
      </c>
      <c r="U419" s="676">
        <v>0.2</v>
      </c>
      <c r="V419" s="676">
        <v>0.2</v>
      </c>
      <c r="W419" s="676">
        <v>0.2</v>
      </c>
      <c r="X419" s="676">
        <v>0.2</v>
      </c>
      <c r="Y419" s="676">
        <v>0.2</v>
      </c>
      <c r="Z419" s="676">
        <v>0.2</v>
      </c>
      <c r="AA419" s="676">
        <v>0.2</v>
      </c>
      <c r="AB419" s="676">
        <v>0.2</v>
      </c>
      <c r="AC419" s="676">
        <v>0.2</v>
      </c>
      <c r="AD419" s="677">
        <v>0.2</v>
      </c>
      <c r="AE419" s="677">
        <v>0.2</v>
      </c>
    </row>
    <row r="420" spans="1:31" ht="15" customHeight="1">
      <c r="A420" s="399" t="s">
        <v>832</v>
      </c>
      <c r="B420" s="544" t="s">
        <v>434</v>
      </c>
      <c r="C420" s="399" t="s">
        <v>230</v>
      </c>
      <c r="D420" s="399" t="s">
        <v>578</v>
      </c>
      <c r="E420" s="399" t="s">
        <v>516</v>
      </c>
      <c r="F420" s="399" t="s">
        <v>2036</v>
      </c>
      <c r="G420" s="399" t="s">
        <v>603</v>
      </c>
      <c r="H420" s="541">
        <v>10</v>
      </c>
      <c r="I420" s="543">
        <v>0.7</v>
      </c>
      <c r="J420" s="676">
        <v>0.2</v>
      </c>
      <c r="K420" s="676">
        <v>0.27</v>
      </c>
      <c r="L420" s="676">
        <v>0.27</v>
      </c>
      <c r="M420" s="676">
        <v>0.27</v>
      </c>
      <c r="N420" s="676">
        <v>0.27</v>
      </c>
      <c r="O420" s="676">
        <v>0.27</v>
      </c>
      <c r="P420" s="676">
        <v>0.27</v>
      </c>
      <c r="Q420" s="676">
        <v>0.27</v>
      </c>
      <c r="R420" s="676">
        <v>0.27</v>
      </c>
      <c r="S420" s="676">
        <v>0.27</v>
      </c>
      <c r="T420" s="676">
        <v>0.27</v>
      </c>
      <c r="U420" s="676">
        <v>0.27</v>
      </c>
      <c r="V420" s="676">
        <v>0.27</v>
      </c>
      <c r="W420" s="676">
        <v>0.27</v>
      </c>
      <c r="X420" s="676">
        <v>0.27</v>
      </c>
      <c r="Y420" s="676">
        <v>0.27</v>
      </c>
      <c r="Z420" s="676">
        <v>0.27</v>
      </c>
      <c r="AA420" s="676">
        <v>0.27</v>
      </c>
      <c r="AB420" s="676">
        <v>0.27</v>
      </c>
      <c r="AC420" s="676">
        <v>0.27</v>
      </c>
      <c r="AD420" s="677">
        <v>0.27</v>
      </c>
      <c r="AE420" s="677">
        <v>0.27</v>
      </c>
    </row>
    <row r="421" spans="1:31" ht="15" customHeight="1">
      <c r="A421" s="399" t="s">
        <v>833</v>
      </c>
      <c r="B421" s="541" t="s">
        <v>434</v>
      </c>
      <c r="C421" s="399" t="s">
        <v>230</v>
      </c>
      <c r="D421" s="399" t="s">
        <v>578</v>
      </c>
      <c r="E421" s="399" t="s">
        <v>516</v>
      </c>
      <c r="F421" s="399" t="s">
        <v>605</v>
      </c>
      <c r="G421" s="399" t="s">
        <v>603</v>
      </c>
      <c r="H421" s="541">
        <v>10</v>
      </c>
      <c r="I421" s="543">
        <v>0.7</v>
      </c>
      <c r="J421" s="676">
        <v>0.2</v>
      </c>
      <c r="K421" s="676">
        <v>0.27</v>
      </c>
      <c r="L421" s="676">
        <v>0.27</v>
      </c>
      <c r="M421" s="676">
        <v>0.27</v>
      </c>
      <c r="N421" s="676">
        <v>0.27</v>
      </c>
      <c r="O421" s="676">
        <v>0.27</v>
      </c>
      <c r="P421" s="676">
        <v>0.27</v>
      </c>
      <c r="Q421" s="676">
        <v>0.27</v>
      </c>
      <c r="R421" s="676">
        <v>0.27</v>
      </c>
      <c r="S421" s="676">
        <v>0.27</v>
      </c>
      <c r="T421" s="676">
        <v>0.27</v>
      </c>
      <c r="U421" s="676">
        <v>0.27</v>
      </c>
      <c r="V421" s="676">
        <v>0.27</v>
      </c>
      <c r="W421" s="676">
        <v>0.27</v>
      </c>
      <c r="X421" s="676">
        <v>0.27</v>
      </c>
      <c r="Y421" s="676">
        <v>0.27</v>
      </c>
      <c r="Z421" s="676">
        <v>0.27</v>
      </c>
      <c r="AA421" s="676">
        <v>0.27</v>
      </c>
      <c r="AB421" s="676">
        <v>0.27</v>
      </c>
      <c r="AC421" s="676">
        <v>0.27</v>
      </c>
      <c r="AD421" s="677">
        <v>0.27</v>
      </c>
      <c r="AE421" s="677">
        <v>0.27</v>
      </c>
    </row>
    <row r="422" spans="1:31" ht="15" customHeight="1">
      <c r="A422" s="399" t="s">
        <v>834</v>
      </c>
      <c r="B422" s="544" t="s">
        <v>434</v>
      </c>
      <c r="C422" s="399" t="s">
        <v>230</v>
      </c>
      <c r="D422" s="399" t="s">
        <v>578</v>
      </c>
      <c r="E422" s="399" t="s">
        <v>516</v>
      </c>
      <c r="F422" s="399" t="s">
        <v>607</v>
      </c>
      <c r="G422" s="399" t="s">
        <v>603</v>
      </c>
      <c r="H422" s="541">
        <v>10</v>
      </c>
      <c r="I422" s="543">
        <v>0.7</v>
      </c>
      <c r="J422" s="676">
        <v>0.2</v>
      </c>
      <c r="K422" s="676">
        <v>0.27</v>
      </c>
      <c r="L422" s="676">
        <v>0.27</v>
      </c>
      <c r="M422" s="676">
        <v>0.27</v>
      </c>
      <c r="N422" s="676">
        <v>0.27</v>
      </c>
      <c r="O422" s="676">
        <v>0.27</v>
      </c>
      <c r="P422" s="676">
        <v>0.27</v>
      </c>
      <c r="Q422" s="676">
        <v>0.27</v>
      </c>
      <c r="R422" s="676">
        <v>0.27</v>
      </c>
      <c r="S422" s="676">
        <v>0.27</v>
      </c>
      <c r="T422" s="676">
        <v>0.27</v>
      </c>
      <c r="U422" s="676">
        <v>0.27</v>
      </c>
      <c r="V422" s="676">
        <v>0.27</v>
      </c>
      <c r="W422" s="676">
        <v>0.27</v>
      </c>
      <c r="X422" s="676">
        <v>0.27</v>
      </c>
      <c r="Y422" s="676">
        <v>0.27</v>
      </c>
      <c r="Z422" s="676">
        <v>0.27</v>
      </c>
      <c r="AA422" s="676">
        <v>0.27</v>
      </c>
      <c r="AB422" s="676">
        <v>0.27</v>
      </c>
      <c r="AC422" s="676">
        <v>0.27</v>
      </c>
      <c r="AD422" s="677">
        <v>0.27</v>
      </c>
      <c r="AE422" s="677">
        <v>0.27</v>
      </c>
    </row>
    <row r="423" spans="1:31" ht="15" customHeight="1">
      <c r="A423" s="399" t="s">
        <v>1147</v>
      </c>
      <c r="B423" s="541" t="s">
        <v>997</v>
      </c>
      <c r="C423" s="399" t="s">
        <v>230</v>
      </c>
      <c r="D423" s="399" t="s">
        <v>578</v>
      </c>
      <c r="E423" s="399" t="s">
        <v>599</v>
      </c>
      <c r="F423" s="399" t="s">
        <v>600</v>
      </c>
      <c r="G423" s="399" t="s">
        <v>601</v>
      </c>
      <c r="H423" s="541">
        <v>15</v>
      </c>
      <c r="I423" s="543">
        <v>0.7</v>
      </c>
      <c r="J423" s="676">
        <v>0.13</v>
      </c>
      <c r="K423" s="676">
        <v>0.2</v>
      </c>
      <c r="L423" s="676">
        <v>0.2</v>
      </c>
      <c r="M423" s="676">
        <v>0.2</v>
      </c>
      <c r="N423" s="676">
        <v>0.2</v>
      </c>
      <c r="O423" s="676">
        <v>0.2</v>
      </c>
      <c r="P423" s="676">
        <v>0.2</v>
      </c>
      <c r="Q423" s="676">
        <v>0.2</v>
      </c>
      <c r="R423" s="676">
        <v>0.2</v>
      </c>
      <c r="S423" s="676">
        <v>0.2</v>
      </c>
      <c r="T423" s="676">
        <v>0.2</v>
      </c>
      <c r="U423" s="676">
        <v>0.2</v>
      </c>
      <c r="V423" s="676">
        <v>0.2</v>
      </c>
      <c r="W423" s="676">
        <v>0.2</v>
      </c>
      <c r="X423" s="676">
        <v>0.2</v>
      </c>
      <c r="Y423" s="676">
        <v>0.2</v>
      </c>
      <c r="Z423" s="676">
        <v>0.2</v>
      </c>
      <c r="AA423" s="676">
        <v>0.2</v>
      </c>
      <c r="AB423" s="676">
        <v>0.2</v>
      </c>
      <c r="AC423" s="676">
        <v>0.2</v>
      </c>
      <c r="AD423" s="677">
        <v>0.2</v>
      </c>
      <c r="AE423" s="677">
        <v>0.2</v>
      </c>
    </row>
    <row r="424" spans="1:31" ht="15" customHeight="1">
      <c r="A424" s="399" t="s">
        <v>1148</v>
      </c>
      <c r="B424" s="541" t="s">
        <v>997</v>
      </c>
      <c r="C424" s="399" t="s">
        <v>230</v>
      </c>
      <c r="D424" s="399" t="s">
        <v>578</v>
      </c>
      <c r="E424" s="399" t="s">
        <v>599</v>
      </c>
      <c r="F424" s="399" t="s">
        <v>831</v>
      </c>
      <c r="G424" s="399" t="s">
        <v>601</v>
      </c>
      <c r="H424" s="541">
        <v>15</v>
      </c>
      <c r="I424" s="543">
        <v>0.7</v>
      </c>
      <c r="J424" s="676">
        <v>0.13</v>
      </c>
      <c r="K424" s="676">
        <v>0.2</v>
      </c>
      <c r="L424" s="676">
        <v>0.2</v>
      </c>
      <c r="M424" s="676">
        <v>0.2</v>
      </c>
      <c r="N424" s="676">
        <v>0.2</v>
      </c>
      <c r="O424" s="676">
        <v>0.2</v>
      </c>
      <c r="P424" s="676">
        <v>0.2</v>
      </c>
      <c r="Q424" s="676">
        <v>0.2</v>
      </c>
      <c r="R424" s="676">
        <v>0.2</v>
      </c>
      <c r="S424" s="676">
        <v>0.2</v>
      </c>
      <c r="T424" s="676">
        <v>0.2</v>
      </c>
      <c r="U424" s="676">
        <v>0.2</v>
      </c>
      <c r="V424" s="676">
        <v>0.2</v>
      </c>
      <c r="W424" s="676">
        <v>0.2</v>
      </c>
      <c r="X424" s="676">
        <v>0.2</v>
      </c>
      <c r="Y424" s="676">
        <v>0.2</v>
      </c>
      <c r="Z424" s="676">
        <v>0.2</v>
      </c>
      <c r="AA424" s="676">
        <v>0.2</v>
      </c>
      <c r="AB424" s="676">
        <v>0.2</v>
      </c>
      <c r="AC424" s="676">
        <v>0.2</v>
      </c>
      <c r="AD424" s="677">
        <v>0.2</v>
      </c>
      <c r="AE424" s="677">
        <v>0.2</v>
      </c>
    </row>
    <row r="425" spans="1:31" ht="15" customHeight="1">
      <c r="A425" s="399" t="s">
        <v>829</v>
      </c>
      <c r="B425" s="541" t="s">
        <v>434</v>
      </c>
      <c r="C425" s="399" t="s">
        <v>230</v>
      </c>
      <c r="D425" s="399" t="s">
        <v>578</v>
      </c>
      <c r="E425" s="399" t="s">
        <v>599</v>
      </c>
      <c r="F425" s="399" t="s">
        <v>600</v>
      </c>
      <c r="G425" s="399" t="s">
        <v>52</v>
      </c>
      <c r="H425" s="541">
        <v>15</v>
      </c>
      <c r="I425" s="543">
        <v>0.7</v>
      </c>
      <c r="J425" s="676">
        <v>0.2</v>
      </c>
      <c r="K425" s="676">
        <v>0.27</v>
      </c>
      <c r="L425" s="676">
        <v>0.27</v>
      </c>
      <c r="M425" s="676">
        <v>0.27</v>
      </c>
      <c r="N425" s="676">
        <v>0.27</v>
      </c>
      <c r="O425" s="676">
        <v>0.27</v>
      </c>
      <c r="P425" s="676">
        <v>0.27</v>
      </c>
      <c r="Q425" s="676">
        <v>0.27</v>
      </c>
      <c r="R425" s="676">
        <v>0.27</v>
      </c>
      <c r="S425" s="676">
        <v>0.27</v>
      </c>
      <c r="T425" s="676">
        <v>0.27</v>
      </c>
      <c r="U425" s="676">
        <v>0.27</v>
      </c>
      <c r="V425" s="676">
        <v>0.27</v>
      </c>
      <c r="W425" s="676">
        <v>0.27</v>
      </c>
      <c r="X425" s="676">
        <v>0.27</v>
      </c>
      <c r="Y425" s="676">
        <v>0.27</v>
      </c>
      <c r="Z425" s="676">
        <v>0.27</v>
      </c>
      <c r="AA425" s="676">
        <v>0.27</v>
      </c>
      <c r="AB425" s="676">
        <v>0.27</v>
      </c>
      <c r="AC425" s="676">
        <v>0.27</v>
      </c>
      <c r="AD425" s="677">
        <v>0.27</v>
      </c>
      <c r="AE425" s="677">
        <v>0.27</v>
      </c>
    </row>
    <row r="426" spans="1:31" ht="15" customHeight="1">
      <c r="A426" s="399" t="s">
        <v>830</v>
      </c>
      <c r="B426" s="541" t="s">
        <v>434</v>
      </c>
      <c r="C426" s="399" t="s">
        <v>230</v>
      </c>
      <c r="D426" s="399" t="s">
        <v>578</v>
      </c>
      <c r="E426" s="399" t="s">
        <v>599</v>
      </c>
      <c r="F426" s="399" t="s">
        <v>831</v>
      </c>
      <c r="G426" s="399" t="s">
        <v>52</v>
      </c>
      <c r="H426" s="541">
        <v>15</v>
      </c>
      <c r="I426" s="543">
        <v>0.7</v>
      </c>
      <c r="J426" s="676">
        <v>0.2</v>
      </c>
      <c r="K426" s="676">
        <v>0.27</v>
      </c>
      <c r="L426" s="676">
        <v>0.27</v>
      </c>
      <c r="M426" s="676">
        <v>0.27</v>
      </c>
      <c r="N426" s="676">
        <v>0.27</v>
      </c>
      <c r="O426" s="676">
        <v>0.27</v>
      </c>
      <c r="P426" s="676">
        <v>0.27</v>
      </c>
      <c r="Q426" s="676">
        <v>0.27</v>
      </c>
      <c r="R426" s="676">
        <v>0.27</v>
      </c>
      <c r="S426" s="676">
        <v>0.27</v>
      </c>
      <c r="T426" s="676">
        <v>0.27</v>
      </c>
      <c r="U426" s="676">
        <v>0.27</v>
      </c>
      <c r="V426" s="676">
        <v>0.27</v>
      </c>
      <c r="W426" s="676">
        <v>0.27</v>
      </c>
      <c r="X426" s="676">
        <v>0.27</v>
      </c>
      <c r="Y426" s="676">
        <v>0.27</v>
      </c>
      <c r="Z426" s="676">
        <v>0.27</v>
      </c>
      <c r="AA426" s="676">
        <v>0.27</v>
      </c>
      <c r="AB426" s="676">
        <v>0.27</v>
      </c>
      <c r="AC426" s="676">
        <v>0.27</v>
      </c>
      <c r="AD426" s="677">
        <v>0.27</v>
      </c>
      <c r="AE426" s="677">
        <v>0.27</v>
      </c>
    </row>
    <row r="427" spans="1:31" ht="15" customHeight="1">
      <c r="A427" s="399" t="s">
        <v>1152</v>
      </c>
      <c r="B427" s="541" t="s">
        <v>997</v>
      </c>
      <c r="C427" s="399" t="s">
        <v>230</v>
      </c>
      <c r="D427" s="399" t="s">
        <v>578</v>
      </c>
      <c r="E427" s="399" t="s">
        <v>609</v>
      </c>
      <c r="F427" s="399" t="s">
        <v>610</v>
      </c>
      <c r="G427" s="399" t="s">
        <v>601</v>
      </c>
      <c r="H427" s="541">
        <v>5</v>
      </c>
      <c r="I427" s="543">
        <v>0.7</v>
      </c>
      <c r="J427" s="676">
        <v>0.13</v>
      </c>
      <c r="K427" s="676">
        <v>0.2</v>
      </c>
      <c r="L427" s="676">
        <v>0.2</v>
      </c>
      <c r="M427" s="676">
        <v>0.2</v>
      </c>
      <c r="N427" s="676">
        <v>0.2</v>
      </c>
      <c r="O427" s="676">
        <v>0.2</v>
      </c>
      <c r="P427" s="676">
        <v>0.2</v>
      </c>
      <c r="Q427" s="676">
        <v>0.2</v>
      </c>
      <c r="R427" s="676">
        <v>0.2</v>
      </c>
      <c r="S427" s="676">
        <v>0.2</v>
      </c>
      <c r="T427" s="676">
        <v>0.2</v>
      </c>
      <c r="U427" s="676">
        <v>0.2</v>
      </c>
      <c r="V427" s="676">
        <v>0.2</v>
      </c>
      <c r="W427" s="676">
        <v>0.2</v>
      </c>
      <c r="X427" s="676">
        <v>0.2</v>
      </c>
      <c r="Y427" s="676">
        <v>0.2</v>
      </c>
      <c r="Z427" s="676">
        <v>0.2</v>
      </c>
      <c r="AA427" s="676">
        <v>0.2</v>
      </c>
      <c r="AB427" s="676">
        <v>0.2</v>
      </c>
      <c r="AC427" s="676">
        <v>0.2</v>
      </c>
      <c r="AD427" s="677">
        <v>0.2</v>
      </c>
      <c r="AE427" s="677">
        <v>0.2</v>
      </c>
    </row>
    <row r="428" spans="1:31" ht="15" customHeight="1">
      <c r="A428" s="399" t="s">
        <v>1153</v>
      </c>
      <c r="B428" s="541" t="s">
        <v>997</v>
      </c>
      <c r="C428" s="399" t="s">
        <v>230</v>
      </c>
      <c r="D428" s="399" t="s">
        <v>578</v>
      </c>
      <c r="E428" s="399" t="s">
        <v>609</v>
      </c>
      <c r="F428" s="399" t="s">
        <v>612</v>
      </c>
      <c r="G428" s="399" t="s">
        <v>601</v>
      </c>
      <c r="H428" s="541">
        <v>5</v>
      </c>
      <c r="I428" s="543">
        <v>0.7</v>
      </c>
      <c r="J428" s="676">
        <v>0.13</v>
      </c>
      <c r="K428" s="676">
        <v>0.2</v>
      </c>
      <c r="L428" s="676">
        <v>0.2</v>
      </c>
      <c r="M428" s="676">
        <v>0.2</v>
      </c>
      <c r="N428" s="676">
        <v>0.2</v>
      </c>
      <c r="O428" s="676">
        <v>0.2</v>
      </c>
      <c r="P428" s="676">
        <v>0.2</v>
      </c>
      <c r="Q428" s="676">
        <v>0.2</v>
      </c>
      <c r="R428" s="676">
        <v>0.2</v>
      </c>
      <c r="S428" s="676">
        <v>0.2</v>
      </c>
      <c r="T428" s="676">
        <v>0.2</v>
      </c>
      <c r="U428" s="676">
        <v>0.2</v>
      </c>
      <c r="V428" s="676">
        <v>0.2</v>
      </c>
      <c r="W428" s="676">
        <v>0.2</v>
      </c>
      <c r="X428" s="676">
        <v>0.2</v>
      </c>
      <c r="Y428" s="676">
        <v>0.2</v>
      </c>
      <c r="Z428" s="676">
        <v>0.2</v>
      </c>
      <c r="AA428" s="676">
        <v>0.2</v>
      </c>
      <c r="AB428" s="676">
        <v>0.2</v>
      </c>
      <c r="AC428" s="676">
        <v>0.2</v>
      </c>
      <c r="AD428" s="677">
        <v>0.2</v>
      </c>
      <c r="AE428" s="677">
        <v>0.2</v>
      </c>
    </row>
    <row r="429" spans="1:31" ht="15" customHeight="1">
      <c r="A429" s="399" t="s">
        <v>1154</v>
      </c>
      <c r="B429" s="541" t="s">
        <v>997</v>
      </c>
      <c r="C429" s="399" t="s">
        <v>230</v>
      </c>
      <c r="D429" s="399" t="s">
        <v>578</v>
      </c>
      <c r="E429" s="399" t="s">
        <v>609</v>
      </c>
      <c r="F429" s="399" t="s">
        <v>614</v>
      </c>
      <c r="G429" s="399" t="s">
        <v>601</v>
      </c>
      <c r="H429" s="541">
        <v>5</v>
      </c>
      <c r="I429" s="543">
        <v>0.7</v>
      </c>
      <c r="J429" s="676">
        <v>0.13</v>
      </c>
      <c r="K429" s="676">
        <v>0.2</v>
      </c>
      <c r="L429" s="676">
        <v>0.2</v>
      </c>
      <c r="M429" s="676">
        <v>0.2</v>
      </c>
      <c r="N429" s="676">
        <v>0.2</v>
      </c>
      <c r="O429" s="676">
        <v>0.2</v>
      </c>
      <c r="P429" s="676">
        <v>0.2</v>
      </c>
      <c r="Q429" s="676">
        <v>0.2</v>
      </c>
      <c r="R429" s="676">
        <v>0.2</v>
      </c>
      <c r="S429" s="676">
        <v>0.2</v>
      </c>
      <c r="T429" s="676">
        <v>0.2</v>
      </c>
      <c r="U429" s="676">
        <v>0.2</v>
      </c>
      <c r="V429" s="676">
        <v>0.2</v>
      </c>
      <c r="W429" s="676">
        <v>0.2</v>
      </c>
      <c r="X429" s="676">
        <v>0.2</v>
      </c>
      <c r="Y429" s="676">
        <v>0.2</v>
      </c>
      <c r="Z429" s="676">
        <v>0.2</v>
      </c>
      <c r="AA429" s="676">
        <v>0.2</v>
      </c>
      <c r="AB429" s="676">
        <v>0.2</v>
      </c>
      <c r="AC429" s="676">
        <v>0.2</v>
      </c>
      <c r="AD429" s="677">
        <v>0.2</v>
      </c>
      <c r="AE429" s="677">
        <v>0.2</v>
      </c>
    </row>
    <row r="430" spans="1:31" ht="15" customHeight="1">
      <c r="A430" s="399" t="s">
        <v>835</v>
      </c>
      <c r="B430" s="541" t="s">
        <v>434</v>
      </c>
      <c r="C430" s="399" t="s">
        <v>230</v>
      </c>
      <c r="D430" s="399" t="s">
        <v>578</v>
      </c>
      <c r="E430" s="399" t="s">
        <v>609</v>
      </c>
      <c r="F430" s="399" t="s">
        <v>610</v>
      </c>
      <c r="G430" s="399" t="s">
        <v>52</v>
      </c>
      <c r="H430" s="541">
        <v>5</v>
      </c>
      <c r="I430" s="543">
        <v>0.7</v>
      </c>
      <c r="J430" s="676">
        <v>0.2</v>
      </c>
      <c r="K430" s="676">
        <v>0.27</v>
      </c>
      <c r="L430" s="676">
        <v>0.27</v>
      </c>
      <c r="M430" s="676">
        <v>0.27</v>
      </c>
      <c r="N430" s="676">
        <v>0.27</v>
      </c>
      <c r="O430" s="676">
        <v>0.27</v>
      </c>
      <c r="P430" s="676">
        <v>0.27</v>
      </c>
      <c r="Q430" s="676">
        <v>0.27</v>
      </c>
      <c r="R430" s="676">
        <v>0.27</v>
      </c>
      <c r="S430" s="676">
        <v>0.27</v>
      </c>
      <c r="T430" s="676">
        <v>0.27</v>
      </c>
      <c r="U430" s="676">
        <v>0.27</v>
      </c>
      <c r="V430" s="676">
        <v>0.27</v>
      </c>
      <c r="W430" s="676">
        <v>0.27</v>
      </c>
      <c r="X430" s="676">
        <v>0.27</v>
      </c>
      <c r="Y430" s="676">
        <v>0.27</v>
      </c>
      <c r="Z430" s="676">
        <v>0.27</v>
      </c>
      <c r="AA430" s="676">
        <v>0.27</v>
      </c>
      <c r="AB430" s="676">
        <v>0.27</v>
      </c>
      <c r="AC430" s="676">
        <v>0.27</v>
      </c>
      <c r="AD430" s="677">
        <v>0.27</v>
      </c>
      <c r="AE430" s="677">
        <v>0.27</v>
      </c>
    </row>
    <row r="431" spans="1:31" ht="15" customHeight="1">
      <c r="A431" s="399" t="s">
        <v>836</v>
      </c>
      <c r="B431" s="541" t="s">
        <v>434</v>
      </c>
      <c r="C431" s="399" t="s">
        <v>230</v>
      </c>
      <c r="D431" s="399" t="s">
        <v>578</v>
      </c>
      <c r="E431" s="399" t="s">
        <v>609</v>
      </c>
      <c r="F431" s="399" t="s">
        <v>612</v>
      </c>
      <c r="G431" s="399" t="s">
        <v>52</v>
      </c>
      <c r="H431" s="541">
        <v>5</v>
      </c>
      <c r="I431" s="543">
        <v>0.7</v>
      </c>
      <c r="J431" s="676">
        <v>0.2</v>
      </c>
      <c r="K431" s="676">
        <v>0.27</v>
      </c>
      <c r="L431" s="676">
        <v>0.27</v>
      </c>
      <c r="M431" s="676">
        <v>0.27</v>
      </c>
      <c r="N431" s="676">
        <v>0.27</v>
      </c>
      <c r="O431" s="676">
        <v>0.27</v>
      </c>
      <c r="P431" s="676">
        <v>0.27</v>
      </c>
      <c r="Q431" s="676">
        <v>0.27</v>
      </c>
      <c r="R431" s="676">
        <v>0.27</v>
      </c>
      <c r="S431" s="676">
        <v>0.27</v>
      </c>
      <c r="T431" s="676">
        <v>0.27</v>
      </c>
      <c r="U431" s="676">
        <v>0.27</v>
      </c>
      <c r="V431" s="676">
        <v>0.27</v>
      </c>
      <c r="W431" s="676">
        <v>0.27</v>
      </c>
      <c r="X431" s="676">
        <v>0.27</v>
      </c>
      <c r="Y431" s="676">
        <v>0.27</v>
      </c>
      <c r="Z431" s="676">
        <v>0.27</v>
      </c>
      <c r="AA431" s="676">
        <v>0.27</v>
      </c>
      <c r="AB431" s="676">
        <v>0.27</v>
      </c>
      <c r="AC431" s="676">
        <v>0.27</v>
      </c>
      <c r="AD431" s="677">
        <v>0.27</v>
      </c>
      <c r="AE431" s="677">
        <v>0.27</v>
      </c>
    </row>
    <row r="432" spans="1:31" ht="15" customHeight="1">
      <c r="A432" s="399" t="s">
        <v>837</v>
      </c>
      <c r="B432" s="541" t="s">
        <v>434</v>
      </c>
      <c r="C432" s="399" t="s">
        <v>230</v>
      </c>
      <c r="D432" s="399" t="s">
        <v>578</v>
      </c>
      <c r="E432" s="399" t="s">
        <v>609</v>
      </c>
      <c r="F432" s="399" t="s">
        <v>614</v>
      </c>
      <c r="G432" s="399" t="s">
        <v>52</v>
      </c>
      <c r="H432" s="541">
        <v>5</v>
      </c>
      <c r="I432" s="543">
        <v>0.7</v>
      </c>
      <c r="J432" s="676">
        <v>0.2</v>
      </c>
      <c r="K432" s="676">
        <v>0.27</v>
      </c>
      <c r="L432" s="676">
        <v>0.27</v>
      </c>
      <c r="M432" s="676">
        <v>0.27</v>
      </c>
      <c r="N432" s="676">
        <v>0.27</v>
      </c>
      <c r="O432" s="676">
        <v>0.27</v>
      </c>
      <c r="P432" s="676">
        <v>0.27</v>
      </c>
      <c r="Q432" s="676">
        <v>0.27</v>
      </c>
      <c r="R432" s="676">
        <v>0.27</v>
      </c>
      <c r="S432" s="676">
        <v>0.27</v>
      </c>
      <c r="T432" s="676">
        <v>0.27</v>
      </c>
      <c r="U432" s="676">
        <v>0.27</v>
      </c>
      <c r="V432" s="676">
        <v>0.27</v>
      </c>
      <c r="W432" s="676">
        <v>0.27</v>
      </c>
      <c r="X432" s="676">
        <v>0.27</v>
      </c>
      <c r="Y432" s="676">
        <v>0.27</v>
      </c>
      <c r="Z432" s="676">
        <v>0.27</v>
      </c>
      <c r="AA432" s="676">
        <v>0.27</v>
      </c>
      <c r="AB432" s="676">
        <v>0.27</v>
      </c>
      <c r="AC432" s="676">
        <v>0.27</v>
      </c>
      <c r="AD432" s="677">
        <v>0.27</v>
      </c>
      <c r="AE432" s="677">
        <v>0.27</v>
      </c>
    </row>
    <row r="433" spans="1:31" ht="15" customHeight="1">
      <c r="A433" s="399" t="s">
        <v>1155</v>
      </c>
      <c r="B433" s="541" t="s">
        <v>997</v>
      </c>
      <c r="C433" s="399" t="s">
        <v>230</v>
      </c>
      <c r="D433" s="399" t="s">
        <v>578</v>
      </c>
      <c r="E433" s="399" t="s">
        <v>616</v>
      </c>
      <c r="F433" s="399" t="s">
        <v>685</v>
      </c>
      <c r="G433" s="399" t="s">
        <v>601</v>
      </c>
      <c r="H433" s="541">
        <v>15</v>
      </c>
      <c r="I433" s="543">
        <v>0.7</v>
      </c>
      <c r="J433" s="676">
        <v>0.13</v>
      </c>
      <c r="K433" s="676">
        <v>0.2</v>
      </c>
      <c r="L433" s="676">
        <v>0.2</v>
      </c>
      <c r="M433" s="676">
        <v>0.2</v>
      </c>
      <c r="N433" s="676">
        <v>0.2</v>
      </c>
      <c r="O433" s="676">
        <v>0.2</v>
      </c>
      <c r="P433" s="676">
        <v>0.2</v>
      </c>
      <c r="Q433" s="676">
        <v>0.2</v>
      </c>
      <c r="R433" s="676">
        <v>0.2</v>
      </c>
      <c r="S433" s="676">
        <v>0.2</v>
      </c>
      <c r="T433" s="676">
        <v>0.2</v>
      </c>
      <c r="U433" s="676">
        <v>0.2</v>
      </c>
      <c r="V433" s="676">
        <v>0.2</v>
      </c>
      <c r="W433" s="676">
        <v>0.2</v>
      </c>
      <c r="X433" s="676">
        <v>0.2</v>
      </c>
      <c r="Y433" s="676">
        <v>0.2</v>
      </c>
      <c r="Z433" s="676">
        <v>0.2</v>
      </c>
      <c r="AA433" s="676">
        <v>0.2</v>
      </c>
      <c r="AB433" s="676">
        <v>0.2</v>
      </c>
      <c r="AC433" s="676">
        <v>0.2</v>
      </c>
      <c r="AD433" s="677">
        <v>0.2</v>
      </c>
      <c r="AE433" s="677">
        <v>0.2</v>
      </c>
    </row>
    <row r="434" spans="1:31" ht="15" customHeight="1">
      <c r="A434" s="399" t="s">
        <v>1156</v>
      </c>
      <c r="B434" s="541" t="s">
        <v>997</v>
      </c>
      <c r="C434" s="399" t="s">
        <v>230</v>
      </c>
      <c r="D434" s="399" t="s">
        <v>578</v>
      </c>
      <c r="E434" s="399" t="s">
        <v>616</v>
      </c>
      <c r="F434" s="399" t="s">
        <v>617</v>
      </c>
      <c r="G434" s="399" t="s">
        <v>618</v>
      </c>
      <c r="H434" s="541">
        <v>15</v>
      </c>
      <c r="I434" s="543">
        <v>0.7</v>
      </c>
      <c r="J434" s="676">
        <v>0.13</v>
      </c>
      <c r="K434" s="676">
        <v>0.2</v>
      </c>
      <c r="L434" s="676">
        <v>0.2</v>
      </c>
      <c r="M434" s="676">
        <v>0.2</v>
      </c>
      <c r="N434" s="676">
        <v>0.2</v>
      </c>
      <c r="O434" s="676">
        <v>0.2</v>
      </c>
      <c r="P434" s="676">
        <v>0.2</v>
      </c>
      <c r="Q434" s="676">
        <v>0.2</v>
      </c>
      <c r="R434" s="676">
        <v>0.2</v>
      </c>
      <c r="S434" s="676">
        <v>0.2</v>
      </c>
      <c r="T434" s="676">
        <v>0.2</v>
      </c>
      <c r="U434" s="676">
        <v>0.2</v>
      </c>
      <c r="V434" s="676">
        <v>0.2</v>
      </c>
      <c r="W434" s="676">
        <v>0.2</v>
      </c>
      <c r="X434" s="676">
        <v>0.2</v>
      </c>
      <c r="Y434" s="676">
        <v>0.2</v>
      </c>
      <c r="Z434" s="676">
        <v>0.2</v>
      </c>
      <c r="AA434" s="676">
        <v>0.2</v>
      </c>
      <c r="AB434" s="676">
        <v>0.2</v>
      </c>
      <c r="AC434" s="676">
        <v>0.2</v>
      </c>
      <c r="AD434" s="677">
        <v>0.2</v>
      </c>
      <c r="AE434" s="677">
        <v>0.2</v>
      </c>
    </row>
    <row r="435" spans="1:31" ht="15" customHeight="1">
      <c r="A435" s="399" t="s">
        <v>1157</v>
      </c>
      <c r="B435" s="541" t="s">
        <v>997</v>
      </c>
      <c r="C435" s="399" t="s">
        <v>230</v>
      </c>
      <c r="D435" s="399" t="s">
        <v>578</v>
      </c>
      <c r="E435" s="399" t="s">
        <v>616</v>
      </c>
      <c r="F435" s="399" t="s">
        <v>454</v>
      </c>
      <c r="G435" s="399" t="s">
        <v>601</v>
      </c>
      <c r="H435" s="541">
        <v>10</v>
      </c>
      <c r="I435" s="543">
        <v>0.7</v>
      </c>
      <c r="J435" s="676">
        <v>0.13</v>
      </c>
      <c r="K435" s="676">
        <v>0.2</v>
      </c>
      <c r="L435" s="676">
        <v>0.2</v>
      </c>
      <c r="M435" s="676">
        <v>0.2</v>
      </c>
      <c r="N435" s="676">
        <v>0.2</v>
      </c>
      <c r="O435" s="676">
        <v>0.2</v>
      </c>
      <c r="P435" s="676">
        <v>0.2</v>
      </c>
      <c r="Q435" s="676">
        <v>0.2</v>
      </c>
      <c r="R435" s="676">
        <v>0.2</v>
      </c>
      <c r="S435" s="676">
        <v>0.2</v>
      </c>
      <c r="T435" s="676">
        <v>0.2</v>
      </c>
      <c r="U435" s="676">
        <v>0.2</v>
      </c>
      <c r="V435" s="676">
        <v>0.2</v>
      </c>
      <c r="W435" s="676">
        <v>0.2</v>
      </c>
      <c r="X435" s="676">
        <v>0.2</v>
      </c>
      <c r="Y435" s="676">
        <v>0.2</v>
      </c>
      <c r="Z435" s="676">
        <v>0.2</v>
      </c>
      <c r="AA435" s="676">
        <v>0.2</v>
      </c>
      <c r="AB435" s="676">
        <v>0.2</v>
      </c>
      <c r="AC435" s="676">
        <v>0.2</v>
      </c>
      <c r="AD435" s="677">
        <v>0.2</v>
      </c>
      <c r="AE435" s="677">
        <v>0.2</v>
      </c>
    </row>
    <row r="436" spans="1:31" ht="15" customHeight="1">
      <c r="A436" s="399" t="s">
        <v>1158</v>
      </c>
      <c r="B436" s="541" t="s">
        <v>997</v>
      </c>
      <c r="C436" s="399" t="s">
        <v>230</v>
      </c>
      <c r="D436" s="399" t="s">
        <v>578</v>
      </c>
      <c r="E436" s="399" t="s">
        <v>616</v>
      </c>
      <c r="F436" s="399" t="s">
        <v>2037</v>
      </c>
      <c r="G436" s="399" t="s">
        <v>601</v>
      </c>
      <c r="H436" s="541">
        <v>10</v>
      </c>
      <c r="I436" s="543">
        <v>0.7</v>
      </c>
      <c r="J436" s="676">
        <v>0.13</v>
      </c>
      <c r="K436" s="676">
        <v>0.2</v>
      </c>
      <c r="L436" s="676">
        <v>0.2</v>
      </c>
      <c r="M436" s="676">
        <v>0.2</v>
      </c>
      <c r="N436" s="676">
        <v>0.2</v>
      </c>
      <c r="O436" s="676">
        <v>0.2</v>
      </c>
      <c r="P436" s="676">
        <v>0.2</v>
      </c>
      <c r="Q436" s="676">
        <v>0.2</v>
      </c>
      <c r="R436" s="676">
        <v>0.2</v>
      </c>
      <c r="S436" s="676">
        <v>0.2</v>
      </c>
      <c r="T436" s="676">
        <v>0.2</v>
      </c>
      <c r="U436" s="676">
        <v>0.2</v>
      </c>
      <c r="V436" s="676">
        <v>0.2</v>
      </c>
      <c r="W436" s="676">
        <v>0.2</v>
      </c>
      <c r="X436" s="676">
        <v>0.2</v>
      </c>
      <c r="Y436" s="676">
        <v>0.2</v>
      </c>
      <c r="Z436" s="676">
        <v>0.2</v>
      </c>
      <c r="AA436" s="676">
        <v>0.2</v>
      </c>
      <c r="AB436" s="676">
        <v>0.2</v>
      </c>
      <c r="AC436" s="676">
        <v>0.2</v>
      </c>
      <c r="AD436" s="677">
        <v>0.2</v>
      </c>
      <c r="AE436" s="677">
        <v>0.2</v>
      </c>
    </row>
    <row r="437" spans="1:31" ht="15" customHeight="1">
      <c r="A437" s="399" t="s">
        <v>1159</v>
      </c>
      <c r="B437" s="541" t="s">
        <v>997</v>
      </c>
      <c r="C437" s="399" t="s">
        <v>230</v>
      </c>
      <c r="D437" s="399" t="s">
        <v>578</v>
      </c>
      <c r="E437" s="399" t="s">
        <v>616</v>
      </c>
      <c r="F437" s="399" t="s">
        <v>620</v>
      </c>
      <c r="G437" s="399" t="s">
        <v>601</v>
      </c>
      <c r="H437" s="541">
        <v>15</v>
      </c>
      <c r="I437" s="543">
        <v>0.7</v>
      </c>
      <c r="J437" s="676">
        <v>0.13</v>
      </c>
      <c r="K437" s="676">
        <v>0.2</v>
      </c>
      <c r="L437" s="676">
        <v>0.2</v>
      </c>
      <c r="M437" s="676">
        <v>0.2</v>
      </c>
      <c r="N437" s="676">
        <v>0.2</v>
      </c>
      <c r="O437" s="676">
        <v>0.2</v>
      </c>
      <c r="P437" s="676">
        <v>0.2</v>
      </c>
      <c r="Q437" s="676">
        <v>0.2</v>
      </c>
      <c r="R437" s="676">
        <v>0.2</v>
      </c>
      <c r="S437" s="676">
        <v>0.2</v>
      </c>
      <c r="T437" s="676">
        <v>0.2</v>
      </c>
      <c r="U437" s="676">
        <v>0.2</v>
      </c>
      <c r="V437" s="676">
        <v>0.2</v>
      </c>
      <c r="W437" s="676">
        <v>0.2</v>
      </c>
      <c r="X437" s="676">
        <v>0.2</v>
      </c>
      <c r="Y437" s="676">
        <v>0.2</v>
      </c>
      <c r="Z437" s="676">
        <v>0.2</v>
      </c>
      <c r="AA437" s="676">
        <v>0.2</v>
      </c>
      <c r="AB437" s="676">
        <v>0.2</v>
      </c>
      <c r="AC437" s="676">
        <v>0.2</v>
      </c>
      <c r="AD437" s="677">
        <v>0.2</v>
      </c>
      <c r="AE437" s="677">
        <v>0.2</v>
      </c>
    </row>
    <row r="438" spans="1:31" ht="15" customHeight="1">
      <c r="A438" s="399" t="s">
        <v>1160</v>
      </c>
      <c r="B438" s="541" t="s">
        <v>997</v>
      </c>
      <c r="C438" s="399" t="s">
        <v>230</v>
      </c>
      <c r="D438" s="399" t="s">
        <v>578</v>
      </c>
      <c r="E438" s="399" t="s">
        <v>616</v>
      </c>
      <c r="F438" s="399" t="s">
        <v>623</v>
      </c>
      <c r="G438" s="399" t="s">
        <v>601</v>
      </c>
      <c r="H438" s="541">
        <v>10</v>
      </c>
      <c r="I438" s="543">
        <v>0.7</v>
      </c>
      <c r="J438" s="676">
        <v>0.13</v>
      </c>
      <c r="K438" s="676">
        <v>0.2</v>
      </c>
      <c r="L438" s="676">
        <v>0.2</v>
      </c>
      <c r="M438" s="676">
        <v>0.2</v>
      </c>
      <c r="N438" s="676">
        <v>0.2</v>
      </c>
      <c r="O438" s="676">
        <v>0.2</v>
      </c>
      <c r="P438" s="676">
        <v>0.2</v>
      </c>
      <c r="Q438" s="676">
        <v>0.2</v>
      </c>
      <c r="R438" s="676">
        <v>0.2</v>
      </c>
      <c r="S438" s="676">
        <v>0.2</v>
      </c>
      <c r="T438" s="676">
        <v>0.2</v>
      </c>
      <c r="U438" s="676">
        <v>0.2</v>
      </c>
      <c r="V438" s="676">
        <v>0.2</v>
      </c>
      <c r="W438" s="676">
        <v>0.2</v>
      </c>
      <c r="X438" s="676">
        <v>0.2</v>
      </c>
      <c r="Y438" s="676">
        <v>0.2</v>
      </c>
      <c r="Z438" s="676">
        <v>0.2</v>
      </c>
      <c r="AA438" s="676">
        <v>0.2</v>
      </c>
      <c r="AB438" s="676">
        <v>0.2</v>
      </c>
      <c r="AC438" s="676">
        <v>0.2</v>
      </c>
      <c r="AD438" s="677">
        <v>0.2</v>
      </c>
      <c r="AE438" s="677">
        <v>0.2</v>
      </c>
    </row>
    <row r="439" spans="1:31" ht="15" customHeight="1">
      <c r="A439" s="399" t="s">
        <v>1161</v>
      </c>
      <c r="B439" s="541" t="s">
        <v>997</v>
      </c>
      <c r="C439" s="399" t="s">
        <v>230</v>
      </c>
      <c r="D439" s="399" t="s">
        <v>578</v>
      </c>
      <c r="E439" s="399" t="s">
        <v>616</v>
      </c>
      <c r="F439" s="399" t="s">
        <v>845</v>
      </c>
      <c r="G439" s="399" t="s">
        <v>601</v>
      </c>
      <c r="H439" s="541">
        <v>5</v>
      </c>
      <c r="I439" s="543">
        <v>0.7</v>
      </c>
      <c r="J439" s="676">
        <v>0.13</v>
      </c>
      <c r="K439" s="676">
        <v>0.2</v>
      </c>
      <c r="L439" s="676">
        <v>0.2</v>
      </c>
      <c r="M439" s="676">
        <v>0.2</v>
      </c>
      <c r="N439" s="676">
        <v>0.2</v>
      </c>
      <c r="O439" s="676">
        <v>0.2</v>
      </c>
      <c r="P439" s="676">
        <v>0.2</v>
      </c>
      <c r="Q439" s="676">
        <v>0.2</v>
      </c>
      <c r="R439" s="676">
        <v>0.2</v>
      </c>
      <c r="S439" s="676">
        <v>0.2</v>
      </c>
      <c r="T439" s="676">
        <v>0.2</v>
      </c>
      <c r="U439" s="676">
        <v>0.2</v>
      </c>
      <c r="V439" s="676">
        <v>0.2</v>
      </c>
      <c r="W439" s="676">
        <v>0.2</v>
      </c>
      <c r="X439" s="676">
        <v>0.2</v>
      </c>
      <c r="Y439" s="676">
        <v>0.2</v>
      </c>
      <c r="Z439" s="676">
        <v>0.2</v>
      </c>
      <c r="AA439" s="676">
        <v>0.2</v>
      </c>
      <c r="AB439" s="676">
        <v>0.2</v>
      </c>
      <c r="AC439" s="676">
        <v>0.2</v>
      </c>
      <c r="AD439" s="677">
        <v>0.2</v>
      </c>
      <c r="AE439" s="677">
        <v>0.2</v>
      </c>
    </row>
    <row r="440" spans="1:31" ht="15" customHeight="1">
      <c r="A440" s="399" t="s">
        <v>838</v>
      </c>
      <c r="B440" s="541" t="s">
        <v>434</v>
      </c>
      <c r="C440" s="399" t="s">
        <v>230</v>
      </c>
      <c r="D440" s="399" t="s">
        <v>578</v>
      </c>
      <c r="E440" s="399" t="s">
        <v>616</v>
      </c>
      <c r="F440" s="399" t="s">
        <v>685</v>
      </c>
      <c r="G440" s="399" t="s">
        <v>52</v>
      </c>
      <c r="H440" s="541">
        <v>15</v>
      </c>
      <c r="I440" s="543">
        <v>0.7</v>
      </c>
      <c r="J440" s="676">
        <v>0.2</v>
      </c>
      <c r="K440" s="676">
        <v>0.27</v>
      </c>
      <c r="L440" s="676">
        <v>0.27</v>
      </c>
      <c r="M440" s="676">
        <v>0.27</v>
      </c>
      <c r="N440" s="676">
        <v>0.27</v>
      </c>
      <c r="O440" s="676">
        <v>0.27</v>
      </c>
      <c r="P440" s="676">
        <v>0.27</v>
      </c>
      <c r="Q440" s="676">
        <v>0.27</v>
      </c>
      <c r="R440" s="676">
        <v>0.27</v>
      </c>
      <c r="S440" s="676">
        <v>0.27</v>
      </c>
      <c r="T440" s="676">
        <v>0.27</v>
      </c>
      <c r="U440" s="676">
        <v>0.27</v>
      </c>
      <c r="V440" s="676">
        <v>0.27</v>
      </c>
      <c r="W440" s="676">
        <v>0.27</v>
      </c>
      <c r="X440" s="676">
        <v>0.27</v>
      </c>
      <c r="Y440" s="676">
        <v>0.27</v>
      </c>
      <c r="Z440" s="676">
        <v>0.27</v>
      </c>
      <c r="AA440" s="676">
        <v>0.27</v>
      </c>
      <c r="AB440" s="676">
        <v>0.27</v>
      </c>
      <c r="AC440" s="676">
        <v>0.27</v>
      </c>
      <c r="AD440" s="677">
        <v>0.27</v>
      </c>
      <c r="AE440" s="677">
        <v>0.27</v>
      </c>
    </row>
    <row r="441" spans="1:31" ht="15" customHeight="1">
      <c r="A441" s="399" t="s">
        <v>839</v>
      </c>
      <c r="B441" s="541" t="s">
        <v>434</v>
      </c>
      <c r="C441" s="399" t="s">
        <v>230</v>
      </c>
      <c r="D441" s="399" t="s">
        <v>578</v>
      </c>
      <c r="E441" s="399" t="s">
        <v>616</v>
      </c>
      <c r="F441" s="399" t="s">
        <v>617</v>
      </c>
      <c r="G441" s="399" t="s">
        <v>618</v>
      </c>
      <c r="H441" s="541">
        <v>15</v>
      </c>
      <c r="I441" s="543">
        <v>0.7</v>
      </c>
      <c r="J441" s="676">
        <v>0.2</v>
      </c>
      <c r="K441" s="676">
        <v>0.27</v>
      </c>
      <c r="L441" s="676">
        <v>0.27</v>
      </c>
      <c r="M441" s="676">
        <v>0.27</v>
      </c>
      <c r="N441" s="676">
        <v>0.27</v>
      </c>
      <c r="O441" s="676">
        <v>0.27</v>
      </c>
      <c r="P441" s="676">
        <v>0.27</v>
      </c>
      <c r="Q441" s="676">
        <v>0.27</v>
      </c>
      <c r="R441" s="676">
        <v>0.27</v>
      </c>
      <c r="S441" s="676">
        <v>0.27</v>
      </c>
      <c r="T441" s="676">
        <v>0.27</v>
      </c>
      <c r="U441" s="676">
        <v>0.27</v>
      </c>
      <c r="V441" s="676">
        <v>0.27</v>
      </c>
      <c r="W441" s="676">
        <v>0.27</v>
      </c>
      <c r="X441" s="676">
        <v>0.27</v>
      </c>
      <c r="Y441" s="676">
        <v>0.27</v>
      </c>
      <c r="Z441" s="676">
        <v>0.27</v>
      </c>
      <c r="AA441" s="676">
        <v>0.27</v>
      </c>
      <c r="AB441" s="676">
        <v>0.27</v>
      </c>
      <c r="AC441" s="676">
        <v>0.27</v>
      </c>
      <c r="AD441" s="677">
        <v>0.27</v>
      </c>
      <c r="AE441" s="677">
        <v>0.27</v>
      </c>
    </row>
    <row r="442" spans="1:31" ht="15" customHeight="1">
      <c r="A442" s="399" t="s">
        <v>840</v>
      </c>
      <c r="B442" s="541" t="s">
        <v>434</v>
      </c>
      <c r="C442" s="399" t="s">
        <v>230</v>
      </c>
      <c r="D442" s="399" t="s">
        <v>578</v>
      </c>
      <c r="E442" s="399" t="s">
        <v>616</v>
      </c>
      <c r="F442" s="399" t="s">
        <v>454</v>
      </c>
      <c r="G442" s="399" t="s">
        <v>52</v>
      </c>
      <c r="H442" s="541">
        <v>10</v>
      </c>
      <c r="I442" s="543">
        <v>0.7</v>
      </c>
      <c r="J442" s="676">
        <v>0.2</v>
      </c>
      <c r="K442" s="676">
        <v>0.27</v>
      </c>
      <c r="L442" s="676">
        <v>0.27</v>
      </c>
      <c r="M442" s="676">
        <v>0.27</v>
      </c>
      <c r="N442" s="676">
        <v>0.27</v>
      </c>
      <c r="O442" s="676">
        <v>0.27</v>
      </c>
      <c r="P442" s="676">
        <v>0.27</v>
      </c>
      <c r="Q442" s="676">
        <v>0.27</v>
      </c>
      <c r="R442" s="676">
        <v>0.27</v>
      </c>
      <c r="S442" s="676">
        <v>0.27</v>
      </c>
      <c r="T442" s="676">
        <v>0.27</v>
      </c>
      <c r="U442" s="676">
        <v>0.27</v>
      </c>
      <c r="V442" s="676">
        <v>0.27</v>
      </c>
      <c r="W442" s="676">
        <v>0.27</v>
      </c>
      <c r="X442" s="676">
        <v>0.27</v>
      </c>
      <c r="Y442" s="676">
        <v>0.27</v>
      </c>
      <c r="Z442" s="676">
        <v>0.27</v>
      </c>
      <c r="AA442" s="676">
        <v>0.27</v>
      </c>
      <c r="AB442" s="676">
        <v>0.27</v>
      </c>
      <c r="AC442" s="676">
        <v>0.27</v>
      </c>
      <c r="AD442" s="677">
        <v>0.27</v>
      </c>
      <c r="AE442" s="677">
        <v>0.27</v>
      </c>
    </row>
    <row r="443" spans="1:31" ht="15" customHeight="1">
      <c r="A443" s="399" t="s">
        <v>841</v>
      </c>
      <c r="B443" s="541" t="s">
        <v>434</v>
      </c>
      <c r="C443" s="399" t="s">
        <v>230</v>
      </c>
      <c r="D443" s="399" t="s">
        <v>578</v>
      </c>
      <c r="E443" s="399" t="s">
        <v>616</v>
      </c>
      <c r="F443" s="399" t="s">
        <v>2037</v>
      </c>
      <c r="G443" s="399" t="s">
        <v>52</v>
      </c>
      <c r="H443" s="541">
        <v>10</v>
      </c>
      <c r="I443" s="543">
        <v>0.7</v>
      </c>
      <c r="J443" s="676">
        <v>0.2</v>
      </c>
      <c r="K443" s="676">
        <v>0.27</v>
      </c>
      <c r="L443" s="676">
        <v>0.27</v>
      </c>
      <c r="M443" s="676">
        <v>0.27</v>
      </c>
      <c r="N443" s="676">
        <v>0.27</v>
      </c>
      <c r="O443" s="676">
        <v>0.27</v>
      </c>
      <c r="P443" s="676">
        <v>0.27</v>
      </c>
      <c r="Q443" s="676">
        <v>0.27</v>
      </c>
      <c r="R443" s="676">
        <v>0.27</v>
      </c>
      <c r="S443" s="676">
        <v>0.27</v>
      </c>
      <c r="T443" s="676">
        <v>0.27</v>
      </c>
      <c r="U443" s="676">
        <v>0.27</v>
      </c>
      <c r="V443" s="676">
        <v>0.27</v>
      </c>
      <c r="W443" s="676">
        <v>0.27</v>
      </c>
      <c r="X443" s="676">
        <v>0.27</v>
      </c>
      <c r="Y443" s="676">
        <v>0.27</v>
      </c>
      <c r="Z443" s="676">
        <v>0.27</v>
      </c>
      <c r="AA443" s="676">
        <v>0.27</v>
      </c>
      <c r="AB443" s="676">
        <v>0.27</v>
      </c>
      <c r="AC443" s="676">
        <v>0.27</v>
      </c>
      <c r="AD443" s="677">
        <v>0.27</v>
      </c>
      <c r="AE443" s="677">
        <v>0.27</v>
      </c>
    </row>
    <row r="444" spans="1:31" ht="15" customHeight="1">
      <c r="A444" s="399" t="s">
        <v>842</v>
      </c>
      <c r="B444" s="541" t="s">
        <v>434</v>
      </c>
      <c r="C444" s="399" t="s">
        <v>230</v>
      </c>
      <c r="D444" s="399" t="s">
        <v>578</v>
      </c>
      <c r="E444" s="399" t="s">
        <v>616</v>
      </c>
      <c r="F444" s="399" t="s">
        <v>620</v>
      </c>
      <c r="G444" s="399" t="s">
        <v>52</v>
      </c>
      <c r="H444" s="541">
        <v>15</v>
      </c>
      <c r="I444" s="543">
        <v>0.7</v>
      </c>
      <c r="J444" s="676">
        <v>0.2</v>
      </c>
      <c r="K444" s="676">
        <v>0.27</v>
      </c>
      <c r="L444" s="676">
        <v>0.27</v>
      </c>
      <c r="M444" s="676">
        <v>0.27</v>
      </c>
      <c r="N444" s="676">
        <v>0.27</v>
      </c>
      <c r="O444" s="676">
        <v>0.27</v>
      </c>
      <c r="P444" s="676">
        <v>0.27</v>
      </c>
      <c r="Q444" s="676">
        <v>0.27</v>
      </c>
      <c r="R444" s="676">
        <v>0.27</v>
      </c>
      <c r="S444" s="676">
        <v>0.27</v>
      </c>
      <c r="T444" s="676">
        <v>0.27</v>
      </c>
      <c r="U444" s="676">
        <v>0.27</v>
      </c>
      <c r="V444" s="676">
        <v>0.27</v>
      </c>
      <c r="W444" s="676">
        <v>0.27</v>
      </c>
      <c r="X444" s="676">
        <v>0.27</v>
      </c>
      <c r="Y444" s="676">
        <v>0.27</v>
      </c>
      <c r="Z444" s="676">
        <v>0.27</v>
      </c>
      <c r="AA444" s="676">
        <v>0.27</v>
      </c>
      <c r="AB444" s="676">
        <v>0.27</v>
      </c>
      <c r="AC444" s="676">
        <v>0.27</v>
      </c>
      <c r="AD444" s="677">
        <v>0.27</v>
      </c>
      <c r="AE444" s="677">
        <v>0.27</v>
      </c>
    </row>
    <row r="445" spans="1:31" ht="15" customHeight="1">
      <c r="A445" s="399" t="s">
        <v>843</v>
      </c>
      <c r="B445" s="541" t="s">
        <v>434</v>
      </c>
      <c r="C445" s="399" t="s">
        <v>230</v>
      </c>
      <c r="D445" s="399" t="s">
        <v>578</v>
      </c>
      <c r="E445" s="399" t="s">
        <v>616</v>
      </c>
      <c r="F445" s="399" t="s">
        <v>623</v>
      </c>
      <c r="G445" s="399" t="s">
        <v>52</v>
      </c>
      <c r="H445" s="541">
        <v>10</v>
      </c>
      <c r="I445" s="543">
        <v>0.7</v>
      </c>
      <c r="J445" s="676">
        <v>0.2</v>
      </c>
      <c r="K445" s="676">
        <v>0.27</v>
      </c>
      <c r="L445" s="676">
        <v>0.27</v>
      </c>
      <c r="M445" s="676">
        <v>0.27</v>
      </c>
      <c r="N445" s="676">
        <v>0.27</v>
      </c>
      <c r="O445" s="676">
        <v>0.27</v>
      </c>
      <c r="P445" s="676">
        <v>0.27</v>
      </c>
      <c r="Q445" s="676">
        <v>0.27</v>
      </c>
      <c r="R445" s="676">
        <v>0.27</v>
      </c>
      <c r="S445" s="676">
        <v>0.27</v>
      </c>
      <c r="T445" s="676">
        <v>0.27</v>
      </c>
      <c r="U445" s="676">
        <v>0.27</v>
      </c>
      <c r="V445" s="676">
        <v>0.27</v>
      </c>
      <c r="W445" s="676">
        <v>0.27</v>
      </c>
      <c r="X445" s="676">
        <v>0.27</v>
      </c>
      <c r="Y445" s="676">
        <v>0.27</v>
      </c>
      <c r="Z445" s="676">
        <v>0.27</v>
      </c>
      <c r="AA445" s="676">
        <v>0.27</v>
      </c>
      <c r="AB445" s="676">
        <v>0.27</v>
      </c>
      <c r="AC445" s="676">
        <v>0.27</v>
      </c>
      <c r="AD445" s="677">
        <v>0.27</v>
      </c>
      <c r="AE445" s="677">
        <v>0.27</v>
      </c>
    </row>
    <row r="446" spans="1:31" ht="15" customHeight="1">
      <c r="A446" s="399" t="s">
        <v>844</v>
      </c>
      <c r="B446" s="541" t="s">
        <v>434</v>
      </c>
      <c r="C446" s="399" t="s">
        <v>230</v>
      </c>
      <c r="D446" s="399" t="s">
        <v>578</v>
      </c>
      <c r="E446" s="399" t="s">
        <v>616</v>
      </c>
      <c r="F446" s="399" t="s">
        <v>845</v>
      </c>
      <c r="G446" s="399" t="s">
        <v>52</v>
      </c>
      <c r="H446" s="541">
        <v>5</v>
      </c>
      <c r="I446" s="543">
        <v>0.7</v>
      </c>
      <c r="J446" s="676">
        <v>0.2</v>
      </c>
      <c r="K446" s="676">
        <v>0.27</v>
      </c>
      <c r="L446" s="676">
        <v>0.27</v>
      </c>
      <c r="M446" s="676">
        <v>0.27</v>
      </c>
      <c r="N446" s="676">
        <v>0.27</v>
      </c>
      <c r="O446" s="676">
        <v>0.27</v>
      </c>
      <c r="P446" s="676">
        <v>0.27</v>
      </c>
      <c r="Q446" s="676">
        <v>0.27</v>
      </c>
      <c r="R446" s="676">
        <v>0.27</v>
      </c>
      <c r="S446" s="676">
        <v>0.27</v>
      </c>
      <c r="T446" s="676">
        <v>0.27</v>
      </c>
      <c r="U446" s="676">
        <v>0.27</v>
      </c>
      <c r="V446" s="676">
        <v>0.27</v>
      </c>
      <c r="W446" s="676">
        <v>0.27</v>
      </c>
      <c r="X446" s="676">
        <v>0.27</v>
      </c>
      <c r="Y446" s="676">
        <v>0.27</v>
      </c>
      <c r="Z446" s="676">
        <v>0.27</v>
      </c>
      <c r="AA446" s="676">
        <v>0.27</v>
      </c>
      <c r="AB446" s="676">
        <v>0.27</v>
      </c>
      <c r="AC446" s="676">
        <v>0.27</v>
      </c>
      <c r="AD446" s="677">
        <v>0.27</v>
      </c>
      <c r="AE446" s="677">
        <v>0.27</v>
      </c>
    </row>
    <row r="447" spans="1:31" ht="15" customHeight="1">
      <c r="A447" s="399" t="s">
        <v>1170</v>
      </c>
      <c r="B447" s="541" t="s">
        <v>997</v>
      </c>
      <c r="C447" s="399" t="s">
        <v>230</v>
      </c>
      <c r="D447" s="399" t="s">
        <v>635</v>
      </c>
      <c r="E447" s="399" t="s">
        <v>636</v>
      </c>
      <c r="F447" s="399" t="s">
        <v>637</v>
      </c>
      <c r="G447" s="399" t="s">
        <v>464</v>
      </c>
      <c r="H447" s="541">
        <v>10</v>
      </c>
      <c r="I447" s="543">
        <v>0.7</v>
      </c>
      <c r="J447" s="676">
        <v>0.13</v>
      </c>
      <c r="K447" s="676">
        <v>0.2</v>
      </c>
      <c r="L447" s="676">
        <v>0.2</v>
      </c>
      <c r="M447" s="676">
        <v>0.2</v>
      </c>
      <c r="N447" s="676">
        <v>0.2</v>
      </c>
      <c r="O447" s="676">
        <v>0.2</v>
      </c>
      <c r="P447" s="676">
        <v>0.2</v>
      </c>
      <c r="Q447" s="676">
        <v>0.2</v>
      </c>
      <c r="R447" s="676">
        <v>0.2</v>
      </c>
      <c r="S447" s="676">
        <v>0.2</v>
      </c>
      <c r="T447" s="676">
        <v>0.2</v>
      </c>
      <c r="U447" s="676">
        <v>0.2</v>
      </c>
      <c r="V447" s="676">
        <v>0.2</v>
      </c>
      <c r="W447" s="676">
        <v>0.2</v>
      </c>
      <c r="X447" s="676">
        <v>0.2</v>
      </c>
      <c r="Y447" s="676">
        <v>0.2</v>
      </c>
      <c r="Z447" s="676">
        <v>0.2</v>
      </c>
      <c r="AA447" s="676">
        <v>0.2</v>
      </c>
      <c r="AB447" s="676">
        <v>0.2</v>
      </c>
      <c r="AC447" s="676">
        <v>0.2</v>
      </c>
      <c r="AD447" s="677">
        <v>0.2</v>
      </c>
      <c r="AE447" s="677">
        <v>0.2</v>
      </c>
    </row>
    <row r="448" spans="1:31" ht="15" customHeight="1">
      <c r="A448" s="399" t="s">
        <v>1673</v>
      </c>
      <c r="B448" s="541" t="s">
        <v>997</v>
      </c>
      <c r="C448" s="399" t="s">
        <v>230</v>
      </c>
      <c r="D448" s="399" t="s">
        <v>635</v>
      </c>
      <c r="E448" s="399" t="s">
        <v>636</v>
      </c>
      <c r="F448" s="399" t="s">
        <v>557</v>
      </c>
      <c r="G448" s="399" t="s">
        <v>464</v>
      </c>
      <c r="H448" s="541">
        <v>1</v>
      </c>
      <c r="I448" s="543">
        <v>0.7</v>
      </c>
      <c r="J448" s="676" t="s">
        <v>240</v>
      </c>
      <c r="K448" s="676" t="s">
        <v>240</v>
      </c>
      <c r="L448" s="676" t="s">
        <v>240</v>
      </c>
      <c r="M448" s="676" t="s">
        <v>240</v>
      </c>
      <c r="N448" s="676" t="s">
        <v>240</v>
      </c>
      <c r="O448" s="676" t="s">
        <v>240</v>
      </c>
      <c r="P448" s="676" t="s">
        <v>240</v>
      </c>
      <c r="Q448" s="676">
        <v>0.025</v>
      </c>
      <c r="R448" s="676">
        <v>0.025</v>
      </c>
      <c r="S448" s="676">
        <v>0.025</v>
      </c>
      <c r="T448" s="676">
        <v>0.025</v>
      </c>
      <c r="U448" s="676">
        <v>0.025</v>
      </c>
      <c r="V448" s="676">
        <v>0.025</v>
      </c>
      <c r="W448" s="676">
        <v>0.025</v>
      </c>
      <c r="X448" s="676">
        <v>0.025</v>
      </c>
      <c r="Y448" s="676">
        <v>0.025</v>
      </c>
      <c r="Z448" s="676">
        <v>0.025</v>
      </c>
      <c r="AA448" s="676">
        <v>0.025</v>
      </c>
      <c r="AB448" s="676">
        <v>0.025</v>
      </c>
      <c r="AC448" s="676">
        <v>0.03</v>
      </c>
      <c r="AD448" s="677">
        <v>0.03</v>
      </c>
      <c r="AE448" s="677">
        <v>0.025</v>
      </c>
    </row>
    <row r="449" spans="1:31" ht="15" customHeight="1">
      <c r="A449" s="399" t="s">
        <v>2045</v>
      </c>
      <c r="B449" s="541" t="s">
        <v>997</v>
      </c>
      <c r="C449" s="399" t="s">
        <v>230</v>
      </c>
      <c r="D449" s="399" t="s">
        <v>635</v>
      </c>
      <c r="E449" s="399" t="s">
        <v>636</v>
      </c>
      <c r="F449" s="399" t="s">
        <v>637</v>
      </c>
      <c r="G449" s="399" t="s">
        <v>464</v>
      </c>
      <c r="H449" s="541">
        <v>3</v>
      </c>
      <c r="I449" s="543">
        <v>0.7</v>
      </c>
      <c r="J449" s="676" t="s">
        <v>240</v>
      </c>
      <c r="K449" s="676" t="s">
        <v>240</v>
      </c>
      <c r="L449" s="676" t="s">
        <v>240</v>
      </c>
      <c r="M449" s="676" t="s">
        <v>240</v>
      </c>
      <c r="N449" s="676" t="s">
        <v>240</v>
      </c>
      <c r="O449" s="676" t="s">
        <v>240</v>
      </c>
      <c r="P449" s="676" t="s">
        <v>240</v>
      </c>
      <c r="Q449" s="676" t="s">
        <v>240</v>
      </c>
      <c r="R449" s="676" t="s">
        <v>240</v>
      </c>
      <c r="S449" s="676" t="s">
        <v>240</v>
      </c>
      <c r="T449" s="676" t="s">
        <v>240</v>
      </c>
      <c r="U449" s="676" t="s">
        <v>240</v>
      </c>
      <c r="V449" s="676" t="s">
        <v>240</v>
      </c>
      <c r="W449" s="676" t="s">
        <v>240</v>
      </c>
      <c r="X449" s="676" t="s">
        <v>240</v>
      </c>
      <c r="Y449" s="676" t="s">
        <v>240</v>
      </c>
      <c r="Z449" s="676" t="s">
        <v>240</v>
      </c>
      <c r="AA449" s="676">
        <v>0.05</v>
      </c>
      <c r="AB449" s="676">
        <v>0.05</v>
      </c>
      <c r="AC449" s="676">
        <v>0.05</v>
      </c>
      <c r="AD449" s="677">
        <v>0.05</v>
      </c>
      <c r="AE449" s="677">
        <v>0.05</v>
      </c>
    </row>
    <row r="450" spans="1:31" ht="15" customHeight="1">
      <c r="A450" s="399" t="s">
        <v>859</v>
      </c>
      <c r="B450" s="541" t="s">
        <v>434</v>
      </c>
      <c r="C450" s="399" t="s">
        <v>230</v>
      </c>
      <c r="D450" s="399" t="s">
        <v>635</v>
      </c>
      <c r="E450" s="399" t="s">
        <v>636</v>
      </c>
      <c r="F450" s="399" t="s">
        <v>637</v>
      </c>
      <c r="G450" s="399" t="s">
        <v>464</v>
      </c>
      <c r="H450" s="541">
        <v>10</v>
      </c>
      <c r="I450" s="543">
        <v>0.7</v>
      </c>
      <c r="J450" s="676">
        <v>0.2</v>
      </c>
      <c r="K450" s="676">
        <v>0.27</v>
      </c>
      <c r="L450" s="676">
        <v>0.27</v>
      </c>
      <c r="M450" s="676">
        <v>0.27</v>
      </c>
      <c r="N450" s="676">
        <v>0.27</v>
      </c>
      <c r="O450" s="676">
        <v>0.27</v>
      </c>
      <c r="P450" s="676">
        <v>0.27</v>
      </c>
      <c r="Q450" s="676">
        <v>0.27</v>
      </c>
      <c r="R450" s="676">
        <v>0.27</v>
      </c>
      <c r="S450" s="676">
        <v>0.27</v>
      </c>
      <c r="T450" s="676">
        <v>0.27</v>
      </c>
      <c r="U450" s="676">
        <v>0.27</v>
      </c>
      <c r="V450" s="676">
        <v>0.27</v>
      </c>
      <c r="W450" s="676">
        <v>0.27</v>
      </c>
      <c r="X450" s="676">
        <v>0.27</v>
      </c>
      <c r="Y450" s="676">
        <v>0.27</v>
      </c>
      <c r="Z450" s="676">
        <v>0.27</v>
      </c>
      <c r="AA450" s="676">
        <v>0.27</v>
      </c>
      <c r="AB450" s="676">
        <v>0.27</v>
      </c>
      <c r="AC450" s="676">
        <v>0.27</v>
      </c>
      <c r="AD450" s="677">
        <v>0.27</v>
      </c>
      <c r="AE450" s="677">
        <v>0.27</v>
      </c>
    </row>
    <row r="451" spans="1:31" ht="15" customHeight="1">
      <c r="A451" s="399" t="s">
        <v>1674</v>
      </c>
      <c r="B451" s="541" t="s">
        <v>434</v>
      </c>
      <c r="C451" s="399" t="s">
        <v>230</v>
      </c>
      <c r="D451" s="399" t="s">
        <v>635</v>
      </c>
      <c r="E451" s="399" t="s">
        <v>636</v>
      </c>
      <c r="F451" s="399" t="s">
        <v>557</v>
      </c>
      <c r="G451" s="399" t="s">
        <v>464</v>
      </c>
      <c r="H451" s="541">
        <v>1</v>
      </c>
      <c r="I451" s="543">
        <v>0.7</v>
      </c>
      <c r="J451" s="676" t="s">
        <v>240</v>
      </c>
      <c r="K451" s="676" t="s">
        <v>240</v>
      </c>
      <c r="L451" s="676" t="s">
        <v>240</v>
      </c>
      <c r="M451" s="676" t="s">
        <v>240</v>
      </c>
      <c r="N451" s="676" t="s">
        <v>240</v>
      </c>
      <c r="O451" s="676" t="s">
        <v>240</v>
      </c>
      <c r="P451" s="676" t="s">
        <v>240</v>
      </c>
      <c r="Q451" s="676">
        <v>0.025</v>
      </c>
      <c r="R451" s="676">
        <v>0.025</v>
      </c>
      <c r="S451" s="676">
        <v>0.025</v>
      </c>
      <c r="T451" s="676">
        <v>0.025</v>
      </c>
      <c r="U451" s="676">
        <v>0.025</v>
      </c>
      <c r="V451" s="676">
        <v>0.025</v>
      </c>
      <c r="W451" s="676">
        <v>0.025</v>
      </c>
      <c r="X451" s="676">
        <v>0.025</v>
      </c>
      <c r="Y451" s="676">
        <v>0.025</v>
      </c>
      <c r="Z451" s="676">
        <v>0.025</v>
      </c>
      <c r="AA451" s="676">
        <v>0.025</v>
      </c>
      <c r="AB451" s="676">
        <v>0.025</v>
      </c>
      <c r="AC451" s="676">
        <v>0.03</v>
      </c>
      <c r="AD451" s="677">
        <v>0.03</v>
      </c>
      <c r="AE451" s="677">
        <v>0.025</v>
      </c>
    </row>
    <row r="452" spans="1:31" ht="15" customHeight="1">
      <c r="A452" s="399" t="s">
        <v>1162</v>
      </c>
      <c r="B452" s="541" t="s">
        <v>997</v>
      </c>
      <c r="C452" s="399" t="s">
        <v>230</v>
      </c>
      <c r="D452" s="399" t="s">
        <v>629</v>
      </c>
      <c r="E452" s="399" t="s">
        <v>458</v>
      </c>
      <c r="F452" s="399" t="s">
        <v>459</v>
      </c>
      <c r="G452" s="399" t="s">
        <v>601</v>
      </c>
      <c r="H452" s="541">
        <v>10</v>
      </c>
      <c r="I452" s="543">
        <v>0.7</v>
      </c>
      <c r="J452" s="676">
        <v>0.13</v>
      </c>
      <c r="K452" s="676">
        <v>0.2</v>
      </c>
      <c r="L452" s="676">
        <v>0.2</v>
      </c>
      <c r="M452" s="676">
        <v>0.2</v>
      </c>
      <c r="N452" s="676">
        <v>0.2</v>
      </c>
      <c r="O452" s="676">
        <v>0.2</v>
      </c>
      <c r="P452" s="676">
        <v>0.2</v>
      </c>
      <c r="Q452" s="676">
        <v>0.2</v>
      </c>
      <c r="R452" s="676">
        <v>0.2</v>
      </c>
      <c r="S452" s="676">
        <v>0.2</v>
      </c>
      <c r="T452" s="676">
        <v>0.2</v>
      </c>
      <c r="U452" s="676">
        <v>0.2</v>
      </c>
      <c r="V452" s="676">
        <v>0.2</v>
      </c>
      <c r="W452" s="676">
        <v>0.2</v>
      </c>
      <c r="X452" s="676">
        <v>0.2</v>
      </c>
      <c r="Y452" s="676">
        <v>0.2</v>
      </c>
      <c r="Z452" s="676">
        <v>0.2</v>
      </c>
      <c r="AA452" s="676">
        <v>0.2</v>
      </c>
      <c r="AB452" s="676">
        <v>0.2</v>
      </c>
      <c r="AC452" s="676">
        <v>0.2</v>
      </c>
      <c r="AD452" s="677">
        <v>0.2</v>
      </c>
      <c r="AE452" s="677">
        <v>0.2</v>
      </c>
    </row>
    <row r="453" spans="1:31" ht="15" customHeight="1">
      <c r="A453" s="399" t="s">
        <v>846</v>
      </c>
      <c r="B453" s="541" t="s">
        <v>434</v>
      </c>
      <c r="C453" s="399" t="s">
        <v>230</v>
      </c>
      <c r="D453" s="399" t="s">
        <v>629</v>
      </c>
      <c r="E453" s="399" t="s">
        <v>458</v>
      </c>
      <c r="F453" s="399" t="s">
        <v>459</v>
      </c>
      <c r="G453" s="399" t="s">
        <v>52</v>
      </c>
      <c r="H453" s="541">
        <v>10</v>
      </c>
      <c r="I453" s="543">
        <v>0.7</v>
      </c>
      <c r="J453" s="676">
        <v>0.2</v>
      </c>
      <c r="K453" s="676">
        <v>0.27</v>
      </c>
      <c r="L453" s="676">
        <v>0.27</v>
      </c>
      <c r="M453" s="676">
        <v>0.27</v>
      </c>
      <c r="N453" s="676">
        <v>0.27</v>
      </c>
      <c r="O453" s="676">
        <v>0.27</v>
      </c>
      <c r="P453" s="676">
        <v>0.27</v>
      </c>
      <c r="Q453" s="676">
        <v>0.27</v>
      </c>
      <c r="R453" s="676">
        <v>0.27</v>
      </c>
      <c r="S453" s="676">
        <v>0.27</v>
      </c>
      <c r="T453" s="676">
        <v>0.27</v>
      </c>
      <c r="U453" s="676">
        <v>0.27</v>
      </c>
      <c r="V453" s="676">
        <v>0.27</v>
      </c>
      <c r="W453" s="676">
        <v>0.27</v>
      </c>
      <c r="X453" s="676">
        <v>0.27</v>
      </c>
      <c r="Y453" s="676">
        <v>0.27</v>
      </c>
      <c r="Z453" s="676">
        <v>0.27</v>
      </c>
      <c r="AA453" s="676">
        <v>0.27</v>
      </c>
      <c r="AB453" s="676">
        <v>0.27</v>
      </c>
      <c r="AC453" s="676">
        <v>0.27</v>
      </c>
      <c r="AD453" s="677">
        <v>0.27</v>
      </c>
      <c r="AE453" s="677">
        <v>0.27</v>
      </c>
    </row>
    <row r="454" spans="1:31" ht="15" customHeight="1">
      <c r="A454" s="399" t="s">
        <v>1163</v>
      </c>
      <c r="B454" s="541" t="s">
        <v>997</v>
      </c>
      <c r="C454" s="399" t="s">
        <v>230</v>
      </c>
      <c r="D454" s="399" t="s">
        <v>629</v>
      </c>
      <c r="E454" s="399" t="s">
        <v>848</v>
      </c>
      <c r="F454" s="399" t="s">
        <v>849</v>
      </c>
      <c r="G454" s="399" t="s">
        <v>601</v>
      </c>
      <c r="H454" s="541">
        <v>10</v>
      </c>
      <c r="I454" s="543">
        <v>0.7</v>
      </c>
      <c r="J454" s="676">
        <v>0.13</v>
      </c>
      <c r="K454" s="676">
        <v>0.2</v>
      </c>
      <c r="L454" s="676">
        <v>0.2</v>
      </c>
      <c r="M454" s="676">
        <v>0.2</v>
      </c>
      <c r="N454" s="676">
        <v>0.2</v>
      </c>
      <c r="O454" s="676">
        <v>0.2</v>
      </c>
      <c r="P454" s="676">
        <v>0.2</v>
      </c>
      <c r="Q454" s="676">
        <v>0.2</v>
      </c>
      <c r="R454" s="676">
        <v>0.2</v>
      </c>
      <c r="S454" s="676">
        <v>0.2</v>
      </c>
      <c r="T454" s="676">
        <v>0.2</v>
      </c>
      <c r="U454" s="676">
        <v>0.2</v>
      </c>
      <c r="V454" s="676">
        <v>0.2</v>
      </c>
      <c r="W454" s="676">
        <v>0.2</v>
      </c>
      <c r="X454" s="676">
        <v>0.2</v>
      </c>
      <c r="Y454" s="676">
        <v>0.2</v>
      </c>
      <c r="Z454" s="676">
        <v>0.2</v>
      </c>
      <c r="AA454" s="676">
        <v>0.2</v>
      </c>
      <c r="AB454" s="676">
        <v>0.2</v>
      </c>
      <c r="AC454" s="676">
        <v>0.2</v>
      </c>
      <c r="AD454" s="677">
        <v>0.2</v>
      </c>
      <c r="AE454" s="677">
        <v>0.2</v>
      </c>
    </row>
    <row r="455" spans="1:31" ht="15" customHeight="1">
      <c r="A455" s="399" t="s">
        <v>1164</v>
      </c>
      <c r="B455" s="541" t="s">
        <v>997</v>
      </c>
      <c r="C455" s="399" t="s">
        <v>230</v>
      </c>
      <c r="D455" s="399" t="s">
        <v>629</v>
      </c>
      <c r="E455" s="399" t="s">
        <v>848</v>
      </c>
      <c r="F455" s="399" t="s">
        <v>848</v>
      </c>
      <c r="G455" s="399" t="s">
        <v>601</v>
      </c>
      <c r="H455" s="541">
        <v>10</v>
      </c>
      <c r="I455" s="543">
        <v>0.7</v>
      </c>
      <c r="J455" s="676">
        <v>0.13</v>
      </c>
      <c r="K455" s="676">
        <v>0.2</v>
      </c>
      <c r="L455" s="676">
        <v>0.2</v>
      </c>
      <c r="M455" s="676">
        <v>0.2</v>
      </c>
      <c r="N455" s="676">
        <v>0.2</v>
      </c>
      <c r="O455" s="676">
        <v>0.2</v>
      </c>
      <c r="P455" s="676">
        <v>0.2</v>
      </c>
      <c r="Q455" s="676">
        <v>0.2</v>
      </c>
      <c r="R455" s="676">
        <v>0.2</v>
      </c>
      <c r="S455" s="676">
        <v>0.2</v>
      </c>
      <c r="T455" s="676">
        <v>0.2</v>
      </c>
      <c r="U455" s="676">
        <v>0.2</v>
      </c>
      <c r="V455" s="676">
        <v>0.2</v>
      </c>
      <c r="W455" s="676">
        <v>0.2</v>
      </c>
      <c r="X455" s="676">
        <v>0.2</v>
      </c>
      <c r="Y455" s="676">
        <v>0.2</v>
      </c>
      <c r="Z455" s="676">
        <v>0.2</v>
      </c>
      <c r="AA455" s="676">
        <v>0.2</v>
      </c>
      <c r="AB455" s="676">
        <v>0.2</v>
      </c>
      <c r="AC455" s="676">
        <v>0.2</v>
      </c>
      <c r="AD455" s="677">
        <v>0.2</v>
      </c>
      <c r="AE455" s="677">
        <v>0.2</v>
      </c>
    </row>
    <row r="456" spans="1:31" ht="15" customHeight="1">
      <c r="A456" s="399" t="s">
        <v>847</v>
      </c>
      <c r="B456" s="541" t="s">
        <v>434</v>
      </c>
      <c r="C456" s="399" t="s">
        <v>230</v>
      </c>
      <c r="D456" s="399" t="s">
        <v>629</v>
      </c>
      <c r="E456" s="399" t="s">
        <v>848</v>
      </c>
      <c r="F456" s="399" t="s">
        <v>849</v>
      </c>
      <c r="G456" s="399" t="s">
        <v>52</v>
      </c>
      <c r="H456" s="541">
        <v>10</v>
      </c>
      <c r="I456" s="543">
        <v>0.7</v>
      </c>
      <c r="J456" s="676">
        <v>0.2</v>
      </c>
      <c r="K456" s="676">
        <v>0.27</v>
      </c>
      <c r="L456" s="676">
        <v>0.27</v>
      </c>
      <c r="M456" s="676">
        <v>0.27</v>
      </c>
      <c r="N456" s="676">
        <v>0.27</v>
      </c>
      <c r="O456" s="676">
        <v>0.27</v>
      </c>
      <c r="P456" s="676">
        <v>0.27</v>
      </c>
      <c r="Q456" s="676">
        <v>0.27</v>
      </c>
      <c r="R456" s="676">
        <v>0.27</v>
      </c>
      <c r="S456" s="676">
        <v>0.27</v>
      </c>
      <c r="T456" s="676">
        <v>0.27</v>
      </c>
      <c r="U456" s="676">
        <v>0.27</v>
      </c>
      <c r="V456" s="676">
        <v>0.27</v>
      </c>
      <c r="W456" s="676">
        <v>0.27</v>
      </c>
      <c r="X456" s="676">
        <v>0.27</v>
      </c>
      <c r="Y456" s="676">
        <v>0.27</v>
      </c>
      <c r="Z456" s="676">
        <v>0.27</v>
      </c>
      <c r="AA456" s="676">
        <v>0.27</v>
      </c>
      <c r="AB456" s="676">
        <v>0.27</v>
      </c>
      <c r="AC456" s="676">
        <v>0.27</v>
      </c>
      <c r="AD456" s="677">
        <v>0.27</v>
      </c>
      <c r="AE456" s="677">
        <v>0.27</v>
      </c>
    </row>
    <row r="457" spans="1:31" ht="15" customHeight="1">
      <c r="A457" s="399" t="s">
        <v>850</v>
      </c>
      <c r="B457" s="541" t="s">
        <v>434</v>
      </c>
      <c r="C457" s="399" t="s">
        <v>230</v>
      </c>
      <c r="D457" s="399" t="s">
        <v>629</v>
      </c>
      <c r="E457" s="399" t="s">
        <v>848</v>
      </c>
      <c r="F457" s="399" t="s">
        <v>848</v>
      </c>
      <c r="G457" s="399" t="s">
        <v>52</v>
      </c>
      <c r="H457" s="541">
        <v>10</v>
      </c>
      <c r="I457" s="543">
        <v>0.7</v>
      </c>
      <c r="J457" s="676">
        <v>0.2</v>
      </c>
      <c r="K457" s="676">
        <v>0.27</v>
      </c>
      <c r="L457" s="676">
        <v>0.27</v>
      </c>
      <c r="M457" s="676">
        <v>0.27</v>
      </c>
      <c r="N457" s="676">
        <v>0.27</v>
      </c>
      <c r="O457" s="676">
        <v>0.27</v>
      </c>
      <c r="P457" s="676">
        <v>0.27</v>
      </c>
      <c r="Q457" s="676">
        <v>0.27</v>
      </c>
      <c r="R457" s="676">
        <v>0.27</v>
      </c>
      <c r="S457" s="676">
        <v>0.27</v>
      </c>
      <c r="T457" s="676">
        <v>0.27</v>
      </c>
      <c r="U457" s="676">
        <v>0.27</v>
      </c>
      <c r="V457" s="676">
        <v>0.27</v>
      </c>
      <c r="W457" s="676">
        <v>0.27</v>
      </c>
      <c r="X457" s="676">
        <v>0.27</v>
      </c>
      <c r="Y457" s="676">
        <v>0.27</v>
      </c>
      <c r="Z457" s="676">
        <v>0.27</v>
      </c>
      <c r="AA457" s="676">
        <v>0.27</v>
      </c>
      <c r="AB457" s="676">
        <v>0.27</v>
      </c>
      <c r="AC457" s="676">
        <v>0.27</v>
      </c>
      <c r="AD457" s="677">
        <v>0.27</v>
      </c>
      <c r="AE457" s="677">
        <v>0.27</v>
      </c>
    </row>
    <row r="458" spans="1:31" ht="15" customHeight="1">
      <c r="A458" s="399" t="s">
        <v>1165</v>
      </c>
      <c r="B458" s="541" t="s">
        <v>997</v>
      </c>
      <c r="C458" s="399" t="s">
        <v>230</v>
      </c>
      <c r="D458" s="399" t="s">
        <v>629</v>
      </c>
      <c r="E458" s="399" t="s">
        <v>631</v>
      </c>
      <c r="F458" s="399" t="s">
        <v>620</v>
      </c>
      <c r="G458" s="399" t="s">
        <v>601</v>
      </c>
      <c r="H458" s="541">
        <v>15</v>
      </c>
      <c r="I458" s="543">
        <v>0.7</v>
      </c>
      <c r="J458" s="676">
        <v>0.13</v>
      </c>
      <c r="K458" s="676">
        <v>0.2</v>
      </c>
      <c r="L458" s="676">
        <v>0.2</v>
      </c>
      <c r="M458" s="676">
        <v>0.2</v>
      </c>
      <c r="N458" s="676">
        <v>0.2</v>
      </c>
      <c r="O458" s="676">
        <v>0.2</v>
      </c>
      <c r="P458" s="676">
        <v>0.2</v>
      </c>
      <c r="Q458" s="676">
        <v>0.2</v>
      </c>
      <c r="R458" s="676">
        <v>0.2</v>
      </c>
      <c r="S458" s="676">
        <v>0.2</v>
      </c>
      <c r="T458" s="676">
        <v>0.2</v>
      </c>
      <c r="U458" s="676">
        <v>0.2</v>
      </c>
      <c r="V458" s="676">
        <v>0.2</v>
      </c>
      <c r="W458" s="676">
        <v>0.2</v>
      </c>
      <c r="X458" s="676">
        <v>0.2</v>
      </c>
      <c r="Y458" s="676">
        <v>0.2</v>
      </c>
      <c r="Z458" s="676">
        <v>0.2</v>
      </c>
      <c r="AA458" s="676">
        <v>0.2</v>
      </c>
      <c r="AB458" s="676">
        <v>0.2</v>
      </c>
      <c r="AC458" s="676">
        <v>0.2</v>
      </c>
      <c r="AD458" s="677">
        <v>0.2</v>
      </c>
      <c r="AE458" s="677">
        <v>0.2</v>
      </c>
    </row>
    <row r="459" spans="1:31" ht="15" customHeight="1">
      <c r="A459" s="399" t="s">
        <v>851</v>
      </c>
      <c r="B459" s="541" t="s">
        <v>434</v>
      </c>
      <c r="C459" s="399" t="s">
        <v>230</v>
      </c>
      <c r="D459" s="399" t="s">
        <v>629</v>
      </c>
      <c r="E459" s="399" t="s">
        <v>631</v>
      </c>
      <c r="F459" s="399" t="s">
        <v>620</v>
      </c>
      <c r="G459" s="399" t="s">
        <v>52</v>
      </c>
      <c r="H459" s="541">
        <v>15</v>
      </c>
      <c r="I459" s="543">
        <v>0.7</v>
      </c>
      <c r="J459" s="676">
        <v>0.2</v>
      </c>
      <c r="K459" s="676">
        <v>0.27</v>
      </c>
      <c r="L459" s="676">
        <v>0.27</v>
      </c>
      <c r="M459" s="676">
        <v>0.27</v>
      </c>
      <c r="N459" s="676">
        <v>0.27</v>
      </c>
      <c r="O459" s="676">
        <v>0.27</v>
      </c>
      <c r="P459" s="676">
        <v>0.27</v>
      </c>
      <c r="Q459" s="676">
        <v>0.27</v>
      </c>
      <c r="R459" s="676">
        <v>0.27</v>
      </c>
      <c r="S459" s="676">
        <v>0.27</v>
      </c>
      <c r="T459" s="676">
        <v>0.27</v>
      </c>
      <c r="U459" s="676">
        <v>0.27</v>
      </c>
      <c r="V459" s="676">
        <v>0.27</v>
      </c>
      <c r="W459" s="676">
        <v>0.27</v>
      </c>
      <c r="X459" s="676">
        <v>0.27</v>
      </c>
      <c r="Y459" s="676">
        <v>0.27</v>
      </c>
      <c r="Z459" s="676">
        <v>0.27</v>
      </c>
      <c r="AA459" s="676">
        <v>0.27</v>
      </c>
      <c r="AB459" s="676">
        <v>0.27</v>
      </c>
      <c r="AC459" s="676">
        <v>0.27</v>
      </c>
      <c r="AD459" s="677">
        <v>0.27</v>
      </c>
      <c r="AE459" s="677">
        <v>0.27</v>
      </c>
    </row>
    <row r="460" spans="1:31" ht="15" customHeight="1">
      <c r="A460" s="399" t="s">
        <v>1167</v>
      </c>
      <c r="B460" s="541" t="s">
        <v>997</v>
      </c>
      <c r="C460" s="399" t="s">
        <v>230</v>
      </c>
      <c r="D460" s="399" t="s">
        <v>629</v>
      </c>
      <c r="E460" s="399" t="s">
        <v>854</v>
      </c>
      <c r="F460" s="399" t="s">
        <v>557</v>
      </c>
      <c r="G460" s="399" t="s">
        <v>601</v>
      </c>
      <c r="H460" s="541">
        <v>10</v>
      </c>
      <c r="I460" s="543">
        <v>0.7</v>
      </c>
      <c r="J460" s="676">
        <v>0.13</v>
      </c>
      <c r="K460" s="676">
        <v>0.2</v>
      </c>
      <c r="L460" s="676">
        <v>0.2</v>
      </c>
      <c r="M460" s="676">
        <v>0.2</v>
      </c>
      <c r="N460" s="676">
        <v>0.2</v>
      </c>
      <c r="O460" s="676">
        <v>0.2</v>
      </c>
      <c r="P460" s="676">
        <v>0.2</v>
      </c>
      <c r="Q460" s="676">
        <v>0.2</v>
      </c>
      <c r="R460" s="676">
        <v>0.2</v>
      </c>
      <c r="S460" s="676">
        <v>0.2</v>
      </c>
      <c r="T460" s="676">
        <v>0.2</v>
      </c>
      <c r="U460" s="676">
        <v>0.2</v>
      </c>
      <c r="V460" s="676">
        <v>0.2</v>
      </c>
      <c r="W460" s="676">
        <v>0.2</v>
      </c>
      <c r="X460" s="676">
        <v>0.2</v>
      </c>
      <c r="Y460" s="676">
        <v>0.2</v>
      </c>
      <c r="Z460" s="676">
        <v>0.2</v>
      </c>
      <c r="AA460" s="676">
        <v>0.2</v>
      </c>
      <c r="AB460" s="676">
        <v>0.2</v>
      </c>
      <c r="AC460" s="676">
        <v>0.2</v>
      </c>
      <c r="AD460" s="677">
        <v>0.2</v>
      </c>
      <c r="AE460" s="677">
        <v>0.2</v>
      </c>
    </row>
    <row r="461" spans="1:31" ht="15" customHeight="1">
      <c r="A461" s="399" t="s">
        <v>1168</v>
      </c>
      <c r="B461" s="541" t="s">
        <v>997</v>
      </c>
      <c r="C461" s="399" t="s">
        <v>230</v>
      </c>
      <c r="D461" s="399" t="s">
        <v>629</v>
      </c>
      <c r="E461" s="399" t="s">
        <v>854</v>
      </c>
      <c r="F461" s="399" t="s">
        <v>856</v>
      </c>
      <c r="G461" s="399" t="s">
        <v>601</v>
      </c>
      <c r="H461" s="541">
        <v>10</v>
      </c>
      <c r="I461" s="543">
        <v>0.7</v>
      </c>
      <c r="J461" s="676">
        <v>0.13</v>
      </c>
      <c r="K461" s="676">
        <v>0.2</v>
      </c>
      <c r="L461" s="676">
        <v>0.2</v>
      </c>
      <c r="M461" s="676">
        <v>0.2</v>
      </c>
      <c r="N461" s="676">
        <v>0.2</v>
      </c>
      <c r="O461" s="676">
        <v>0.2</v>
      </c>
      <c r="P461" s="676">
        <v>0.2</v>
      </c>
      <c r="Q461" s="676">
        <v>0.2</v>
      </c>
      <c r="R461" s="676">
        <v>0.2</v>
      </c>
      <c r="S461" s="676">
        <v>0.2</v>
      </c>
      <c r="T461" s="676">
        <v>0.2</v>
      </c>
      <c r="U461" s="676">
        <v>0.2</v>
      </c>
      <c r="V461" s="676">
        <v>0.2</v>
      </c>
      <c r="W461" s="676">
        <v>0.2</v>
      </c>
      <c r="X461" s="676">
        <v>0.2</v>
      </c>
      <c r="Y461" s="676">
        <v>0.2</v>
      </c>
      <c r="Z461" s="676">
        <v>0.2</v>
      </c>
      <c r="AA461" s="676">
        <v>0.2</v>
      </c>
      <c r="AB461" s="676">
        <v>0.2</v>
      </c>
      <c r="AC461" s="676">
        <v>0.2</v>
      </c>
      <c r="AD461" s="677">
        <v>0.2</v>
      </c>
      <c r="AE461" s="677">
        <v>0.2</v>
      </c>
    </row>
    <row r="462" spans="1:31" ht="15" customHeight="1">
      <c r="A462" s="399" t="s">
        <v>1169</v>
      </c>
      <c r="B462" s="541" t="s">
        <v>997</v>
      </c>
      <c r="C462" s="399" t="s">
        <v>230</v>
      </c>
      <c r="D462" s="399" t="s">
        <v>629</v>
      </c>
      <c r="E462" s="399" t="s">
        <v>854</v>
      </c>
      <c r="F462" s="399" t="s">
        <v>858</v>
      </c>
      <c r="G462" s="399" t="s">
        <v>601</v>
      </c>
      <c r="H462" s="541">
        <v>10</v>
      </c>
      <c r="I462" s="543">
        <v>0.7</v>
      </c>
      <c r="J462" s="676">
        <v>0.13</v>
      </c>
      <c r="K462" s="676">
        <v>0.2</v>
      </c>
      <c r="L462" s="676">
        <v>0.2</v>
      </c>
      <c r="M462" s="676">
        <v>0.2</v>
      </c>
      <c r="N462" s="676">
        <v>0.2</v>
      </c>
      <c r="O462" s="676">
        <v>0.2</v>
      </c>
      <c r="P462" s="676">
        <v>0.2</v>
      </c>
      <c r="Q462" s="676">
        <v>0.2</v>
      </c>
      <c r="R462" s="676">
        <v>0.2</v>
      </c>
      <c r="S462" s="676">
        <v>0.2</v>
      </c>
      <c r="T462" s="676">
        <v>0.2</v>
      </c>
      <c r="U462" s="676">
        <v>0.2</v>
      </c>
      <c r="V462" s="676">
        <v>0.2</v>
      </c>
      <c r="W462" s="676">
        <v>0.2</v>
      </c>
      <c r="X462" s="676">
        <v>0.2</v>
      </c>
      <c r="Y462" s="676">
        <v>0.2</v>
      </c>
      <c r="Z462" s="676">
        <v>0.2</v>
      </c>
      <c r="AA462" s="676">
        <v>0.2</v>
      </c>
      <c r="AB462" s="676">
        <v>0.2</v>
      </c>
      <c r="AC462" s="676">
        <v>0.2</v>
      </c>
      <c r="AD462" s="677">
        <v>0.2</v>
      </c>
      <c r="AE462" s="677">
        <v>0.2</v>
      </c>
    </row>
    <row r="463" spans="1:31" ht="15" customHeight="1">
      <c r="A463" s="399" t="s">
        <v>853</v>
      </c>
      <c r="B463" s="541" t="s">
        <v>434</v>
      </c>
      <c r="C463" s="399" t="s">
        <v>230</v>
      </c>
      <c r="D463" s="399" t="s">
        <v>629</v>
      </c>
      <c r="E463" s="399" t="s">
        <v>854</v>
      </c>
      <c r="F463" s="399" t="s">
        <v>557</v>
      </c>
      <c r="G463" s="399" t="s">
        <v>52</v>
      </c>
      <c r="H463" s="541">
        <v>10</v>
      </c>
      <c r="I463" s="543">
        <v>0.7</v>
      </c>
      <c r="J463" s="676">
        <v>0.2</v>
      </c>
      <c r="K463" s="676">
        <v>0.27</v>
      </c>
      <c r="L463" s="676">
        <v>0.27</v>
      </c>
      <c r="M463" s="676">
        <v>0.27</v>
      </c>
      <c r="N463" s="676">
        <v>0.27</v>
      </c>
      <c r="O463" s="676">
        <v>0.27</v>
      </c>
      <c r="P463" s="676">
        <v>0.27</v>
      </c>
      <c r="Q463" s="676">
        <v>0.27</v>
      </c>
      <c r="R463" s="676">
        <v>0.27</v>
      </c>
      <c r="S463" s="676">
        <v>0.27</v>
      </c>
      <c r="T463" s="676">
        <v>0.27</v>
      </c>
      <c r="U463" s="676">
        <v>0.27</v>
      </c>
      <c r="V463" s="676">
        <v>0.27</v>
      </c>
      <c r="W463" s="676">
        <v>0.27</v>
      </c>
      <c r="X463" s="676">
        <v>0.27</v>
      </c>
      <c r="Y463" s="676">
        <v>0.27</v>
      </c>
      <c r="Z463" s="676">
        <v>0.27</v>
      </c>
      <c r="AA463" s="676">
        <v>0.27</v>
      </c>
      <c r="AB463" s="676">
        <v>0.27</v>
      </c>
      <c r="AC463" s="676">
        <v>0.27</v>
      </c>
      <c r="AD463" s="677">
        <v>0.27</v>
      </c>
      <c r="AE463" s="677">
        <v>0.27</v>
      </c>
    </row>
    <row r="464" spans="1:31" ht="15" customHeight="1">
      <c r="A464" s="399" t="s">
        <v>855</v>
      </c>
      <c r="B464" s="541" t="s">
        <v>434</v>
      </c>
      <c r="C464" s="399" t="s">
        <v>230</v>
      </c>
      <c r="D464" s="399" t="s">
        <v>629</v>
      </c>
      <c r="E464" s="399" t="s">
        <v>854</v>
      </c>
      <c r="F464" s="399" t="s">
        <v>856</v>
      </c>
      <c r="G464" s="399" t="s">
        <v>52</v>
      </c>
      <c r="H464" s="541">
        <v>10</v>
      </c>
      <c r="I464" s="543">
        <v>0.7</v>
      </c>
      <c r="J464" s="676">
        <v>0.2</v>
      </c>
      <c r="K464" s="676">
        <v>0.27</v>
      </c>
      <c r="L464" s="676">
        <v>0.27</v>
      </c>
      <c r="M464" s="676">
        <v>0.27</v>
      </c>
      <c r="N464" s="676">
        <v>0.27</v>
      </c>
      <c r="O464" s="676">
        <v>0.27</v>
      </c>
      <c r="P464" s="676">
        <v>0.27</v>
      </c>
      <c r="Q464" s="676">
        <v>0.27</v>
      </c>
      <c r="R464" s="676">
        <v>0.27</v>
      </c>
      <c r="S464" s="676">
        <v>0.27</v>
      </c>
      <c r="T464" s="676">
        <v>0.27</v>
      </c>
      <c r="U464" s="676">
        <v>0.27</v>
      </c>
      <c r="V464" s="676">
        <v>0.27</v>
      </c>
      <c r="W464" s="676">
        <v>0.27</v>
      </c>
      <c r="X464" s="676">
        <v>0.27</v>
      </c>
      <c r="Y464" s="676">
        <v>0.27</v>
      </c>
      <c r="Z464" s="676">
        <v>0.27</v>
      </c>
      <c r="AA464" s="676">
        <v>0.27</v>
      </c>
      <c r="AB464" s="676">
        <v>0.27</v>
      </c>
      <c r="AC464" s="676">
        <v>0.27</v>
      </c>
      <c r="AD464" s="677">
        <v>0.27</v>
      </c>
      <c r="AE464" s="677">
        <v>0.27</v>
      </c>
    </row>
    <row r="465" spans="1:31" ht="15" customHeight="1">
      <c r="A465" s="399" t="s">
        <v>857</v>
      </c>
      <c r="B465" s="541" t="s">
        <v>434</v>
      </c>
      <c r="C465" s="399" t="s">
        <v>230</v>
      </c>
      <c r="D465" s="399" t="s">
        <v>629</v>
      </c>
      <c r="E465" s="399" t="s">
        <v>854</v>
      </c>
      <c r="F465" s="399" t="s">
        <v>858</v>
      </c>
      <c r="G465" s="399" t="s">
        <v>52</v>
      </c>
      <c r="H465" s="541">
        <v>10</v>
      </c>
      <c r="I465" s="543">
        <v>0.7</v>
      </c>
      <c r="J465" s="676">
        <v>0.2</v>
      </c>
      <c r="K465" s="676">
        <v>0.27</v>
      </c>
      <c r="L465" s="676">
        <v>0.27</v>
      </c>
      <c r="M465" s="676">
        <v>0.27</v>
      </c>
      <c r="N465" s="676">
        <v>0.27</v>
      </c>
      <c r="O465" s="676">
        <v>0.27</v>
      </c>
      <c r="P465" s="676">
        <v>0.27</v>
      </c>
      <c r="Q465" s="676">
        <v>0.27</v>
      </c>
      <c r="R465" s="676">
        <v>0.27</v>
      </c>
      <c r="S465" s="676">
        <v>0.27</v>
      </c>
      <c r="T465" s="676">
        <v>0.27</v>
      </c>
      <c r="U465" s="676">
        <v>0.27</v>
      </c>
      <c r="V465" s="676">
        <v>0.27</v>
      </c>
      <c r="W465" s="676">
        <v>0.27</v>
      </c>
      <c r="X465" s="676">
        <v>0.27</v>
      </c>
      <c r="Y465" s="676">
        <v>0.27</v>
      </c>
      <c r="Z465" s="676">
        <v>0.27</v>
      </c>
      <c r="AA465" s="676">
        <v>0.27</v>
      </c>
      <c r="AB465" s="676">
        <v>0.27</v>
      </c>
      <c r="AC465" s="676">
        <v>0.27</v>
      </c>
      <c r="AD465" s="677">
        <v>0.27</v>
      </c>
      <c r="AE465" s="677">
        <v>0.27</v>
      </c>
    </row>
    <row r="466" spans="1:31" ht="15" customHeight="1">
      <c r="A466" s="399" t="s">
        <v>1166</v>
      </c>
      <c r="B466" s="541" t="s">
        <v>997</v>
      </c>
      <c r="C466" s="399" t="s">
        <v>230</v>
      </c>
      <c r="D466" s="399" t="s">
        <v>629</v>
      </c>
      <c r="E466" s="399" t="s">
        <v>633</v>
      </c>
      <c r="F466" s="399" t="s">
        <v>633</v>
      </c>
      <c r="G466" s="399" t="s">
        <v>601</v>
      </c>
      <c r="H466" s="541">
        <v>10</v>
      </c>
      <c r="I466" s="543">
        <v>0.7</v>
      </c>
      <c r="J466" s="676">
        <v>0.13</v>
      </c>
      <c r="K466" s="676">
        <v>0.2</v>
      </c>
      <c r="L466" s="676">
        <v>0.2</v>
      </c>
      <c r="M466" s="676">
        <v>0.2</v>
      </c>
      <c r="N466" s="676">
        <v>0.2</v>
      </c>
      <c r="O466" s="676">
        <v>0.2</v>
      </c>
      <c r="P466" s="676">
        <v>0.2</v>
      </c>
      <c r="Q466" s="676">
        <v>0.2</v>
      </c>
      <c r="R466" s="676">
        <v>0.2</v>
      </c>
      <c r="S466" s="676">
        <v>0.2</v>
      </c>
      <c r="T466" s="676">
        <v>0.2</v>
      </c>
      <c r="U466" s="676">
        <v>0.2</v>
      </c>
      <c r="V466" s="676">
        <v>0.2</v>
      </c>
      <c r="W466" s="676">
        <v>0.2</v>
      </c>
      <c r="X466" s="676">
        <v>0.2</v>
      </c>
      <c r="Y466" s="676">
        <v>0.2</v>
      </c>
      <c r="Z466" s="676">
        <v>0.2</v>
      </c>
      <c r="AA466" s="676">
        <v>0.2</v>
      </c>
      <c r="AB466" s="676">
        <v>0.2</v>
      </c>
      <c r="AC466" s="676">
        <v>0.2</v>
      </c>
      <c r="AD466" s="677">
        <v>0.2</v>
      </c>
      <c r="AE466" s="677">
        <v>0.2</v>
      </c>
    </row>
    <row r="467" spans="1:31" ht="15" customHeight="1">
      <c r="A467" s="399" t="s">
        <v>852</v>
      </c>
      <c r="B467" s="541" t="s">
        <v>434</v>
      </c>
      <c r="C467" s="399" t="s">
        <v>230</v>
      </c>
      <c r="D467" s="399" t="s">
        <v>629</v>
      </c>
      <c r="E467" s="399" t="s">
        <v>633</v>
      </c>
      <c r="F467" s="399" t="s">
        <v>633</v>
      </c>
      <c r="G467" s="399" t="s">
        <v>52</v>
      </c>
      <c r="H467" s="541">
        <v>10</v>
      </c>
      <c r="I467" s="543">
        <v>0.7</v>
      </c>
      <c r="J467" s="676">
        <v>0.2</v>
      </c>
      <c r="K467" s="676">
        <v>0.27</v>
      </c>
      <c r="L467" s="676">
        <v>0.27</v>
      </c>
      <c r="M467" s="676">
        <v>0.27</v>
      </c>
      <c r="N467" s="676">
        <v>0.27</v>
      </c>
      <c r="O467" s="676">
        <v>0.27</v>
      </c>
      <c r="P467" s="676">
        <v>0.27</v>
      </c>
      <c r="Q467" s="676">
        <v>0.27</v>
      </c>
      <c r="R467" s="676">
        <v>0.27</v>
      </c>
      <c r="S467" s="676">
        <v>0.27</v>
      </c>
      <c r="T467" s="676">
        <v>0.27</v>
      </c>
      <c r="U467" s="676">
        <v>0.27</v>
      </c>
      <c r="V467" s="676">
        <v>0.27</v>
      </c>
      <c r="W467" s="676">
        <v>0.27</v>
      </c>
      <c r="X467" s="676">
        <v>0.27</v>
      </c>
      <c r="Y467" s="676">
        <v>0.27</v>
      </c>
      <c r="Z467" s="676">
        <v>0.27</v>
      </c>
      <c r="AA467" s="676">
        <v>0.27</v>
      </c>
      <c r="AB467" s="676">
        <v>0.27</v>
      </c>
      <c r="AC467" s="676">
        <v>0.27</v>
      </c>
      <c r="AD467" s="677">
        <v>0.27</v>
      </c>
      <c r="AE467" s="677">
        <v>0.27</v>
      </c>
    </row>
    <row r="468" spans="1:31" ht="15" customHeight="1">
      <c r="A468" s="399" t="s">
        <v>1330</v>
      </c>
      <c r="B468" s="541" t="s">
        <v>997</v>
      </c>
      <c r="C468" s="399" t="s">
        <v>861</v>
      </c>
      <c r="D468" s="399" t="s">
        <v>431</v>
      </c>
      <c r="E468" s="399" t="s">
        <v>432</v>
      </c>
      <c r="F468" s="399" t="s">
        <v>433</v>
      </c>
      <c r="G468" s="399" t="s">
        <v>862</v>
      </c>
      <c r="H468" s="541">
        <v>10</v>
      </c>
      <c r="I468" s="543">
        <v>0.7</v>
      </c>
      <c r="J468" s="676">
        <v>0.12</v>
      </c>
      <c r="K468" s="676">
        <v>0.17</v>
      </c>
      <c r="L468" s="676">
        <v>0.17</v>
      </c>
      <c r="M468" s="676">
        <v>0.25</v>
      </c>
      <c r="N468" s="676">
        <v>0.25</v>
      </c>
      <c r="O468" s="676">
        <v>0.25</v>
      </c>
      <c r="P468" s="676">
        <v>0.25</v>
      </c>
      <c r="Q468" s="676">
        <v>0.25</v>
      </c>
      <c r="R468" s="676">
        <v>0.25</v>
      </c>
      <c r="S468" s="676">
        <v>0.25</v>
      </c>
      <c r="T468" s="676">
        <v>0.25</v>
      </c>
      <c r="U468" s="676">
        <v>0.25</v>
      </c>
      <c r="V468" s="676">
        <v>0.25</v>
      </c>
      <c r="W468" s="676">
        <v>0.25</v>
      </c>
      <c r="X468" s="676">
        <v>0.25</v>
      </c>
      <c r="Y468" s="676">
        <v>0.25</v>
      </c>
      <c r="Z468" s="676">
        <v>0.25</v>
      </c>
      <c r="AA468" s="676">
        <v>0.25</v>
      </c>
      <c r="AB468" s="676">
        <v>0.25</v>
      </c>
      <c r="AC468" s="676">
        <v>0.25</v>
      </c>
      <c r="AD468" s="677">
        <v>0.25</v>
      </c>
      <c r="AE468" s="677">
        <v>0.25</v>
      </c>
    </row>
    <row r="469" spans="1:31" ht="15" customHeight="1">
      <c r="A469" s="399" t="s">
        <v>1331</v>
      </c>
      <c r="B469" s="541" t="s">
        <v>997</v>
      </c>
      <c r="C469" s="399" t="s">
        <v>861</v>
      </c>
      <c r="D469" s="399" t="s">
        <v>431</v>
      </c>
      <c r="E469" s="399" t="s">
        <v>432</v>
      </c>
      <c r="F469" s="399" t="s">
        <v>437</v>
      </c>
      <c r="G469" s="399" t="s">
        <v>862</v>
      </c>
      <c r="H469" s="541">
        <v>10</v>
      </c>
      <c r="I469" s="543">
        <v>0.7</v>
      </c>
      <c r="J469" s="676">
        <v>0.12</v>
      </c>
      <c r="K469" s="676">
        <v>0.17</v>
      </c>
      <c r="L469" s="676">
        <v>0.17</v>
      </c>
      <c r="M469" s="676">
        <v>0.25</v>
      </c>
      <c r="N469" s="676">
        <v>0.25</v>
      </c>
      <c r="O469" s="676">
        <v>0.25</v>
      </c>
      <c r="P469" s="676">
        <v>0.25</v>
      </c>
      <c r="Q469" s="676">
        <v>0.25</v>
      </c>
      <c r="R469" s="676">
        <v>0.25</v>
      </c>
      <c r="S469" s="676">
        <v>0.25</v>
      </c>
      <c r="T469" s="676">
        <v>0.25</v>
      </c>
      <c r="U469" s="676">
        <v>0.25</v>
      </c>
      <c r="V469" s="676">
        <v>0.25</v>
      </c>
      <c r="W469" s="676">
        <v>0.25</v>
      </c>
      <c r="X469" s="676">
        <v>0.25</v>
      </c>
      <c r="Y469" s="676">
        <v>0.25</v>
      </c>
      <c r="Z469" s="676">
        <v>0.25</v>
      </c>
      <c r="AA469" s="676">
        <v>0.25</v>
      </c>
      <c r="AB469" s="676">
        <v>0.25</v>
      </c>
      <c r="AC469" s="676">
        <v>0.25</v>
      </c>
      <c r="AD469" s="677">
        <v>0.25</v>
      </c>
      <c r="AE469" s="677">
        <v>0.25</v>
      </c>
    </row>
    <row r="470" spans="1:31" ht="15" customHeight="1">
      <c r="A470" s="399" t="s">
        <v>860</v>
      </c>
      <c r="B470" s="541" t="s">
        <v>434</v>
      </c>
      <c r="C470" s="399" t="s">
        <v>861</v>
      </c>
      <c r="D470" s="399" t="s">
        <v>431</v>
      </c>
      <c r="E470" s="399" t="s">
        <v>432</v>
      </c>
      <c r="F470" s="399" t="s">
        <v>433</v>
      </c>
      <c r="G470" s="399" t="s">
        <v>862</v>
      </c>
      <c r="H470" s="541">
        <v>10</v>
      </c>
      <c r="I470" s="543">
        <v>0.7</v>
      </c>
      <c r="J470" s="676">
        <v>0.12</v>
      </c>
      <c r="K470" s="676">
        <v>0.27</v>
      </c>
      <c r="L470" s="676">
        <v>0.27</v>
      </c>
      <c r="M470" s="676">
        <v>0.27</v>
      </c>
      <c r="N470" s="676">
        <v>0.25</v>
      </c>
      <c r="O470" s="676">
        <v>0.25</v>
      </c>
      <c r="P470" s="676">
        <v>0.25</v>
      </c>
      <c r="Q470" s="676">
        <v>0.25</v>
      </c>
      <c r="R470" s="676">
        <v>0.25</v>
      </c>
      <c r="S470" s="676">
        <v>0.25</v>
      </c>
      <c r="T470" s="676">
        <v>0.25</v>
      </c>
      <c r="U470" s="676">
        <v>0.25</v>
      </c>
      <c r="V470" s="676">
        <v>0.25</v>
      </c>
      <c r="W470" s="676">
        <v>0.25</v>
      </c>
      <c r="X470" s="676">
        <v>0.25</v>
      </c>
      <c r="Y470" s="676">
        <v>0.25</v>
      </c>
      <c r="Z470" s="676">
        <v>0.25</v>
      </c>
      <c r="AA470" s="676">
        <v>0.25</v>
      </c>
      <c r="AB470" s="676">
        <v>0.25</v>
      </c>
      <c r="AC470" s="676">
        <v>0.25</v>
      </c>
      <c r="AD470" s="677">
        <v>0.25</v>
      </c>
      <c r="AE470" s="677">
        <v>0.25</v>
      </c>
    </row>
    <row r="471" spans="1:31" ht="15" customHeight="1">
      <c r="A471" s="399" t="s">
        <v>863</v>
      </c>
      <c r="B471" s="541" t="s">
        <v>434</v>
      </c>
      <c r="C471" s="399" t="s">
        <v>861</v>
      </c>
      <c r="D471" s="399" t="s">
        <v>431</v>
      </c>
      <c r="E471" s="399" t="s">
        <v>432</v>
      </c>
      <c r="F471" s="399" t="s">
        <v>437</v>
      </c>
      <c r="G471" s="399" t="s">
        <v>862</v>
      </c>
      <c r="H471" s="541">
        <v>10</v>
      </c>
      <c r="I471" s="543">
        <v>0.7</v>
      </c>
      <c r="J471" s="676">
        <v>0.12</v>
      </c>
      <c r="K471" s="676">
        <v>0.27</v>
      </c>
      <c r="L471" s="676">
        <v>0.27</v>
      </c>
      <c r="M471" s="676">
        <v>0.27</v>
      </c>
      <c r="N471" s="676">
        <v>0.25</v>
      </c>
      <c r="O471" s="676">
        <v>0.25</v>
      </c>
      <c r="P471" s="676">
        <v>0.25</v>
      </c>
      <c r="Q471" s="676">
        <v>0.25</v>
      </c>
      <c r="R471" s="676">
        <v>0.25</v>
      </c>
      <c r="S471" s="676">
        <v>0.25</v>
      </c>
      <c r="T471" s="676">
        <v>0.25</v>
      </c>
      <c r="U471" s="676">
        <v>0.25</v>
      </c>
      <c r="V471" s="676">
        <v>0.25</v>
      </c>
      <c r="W471" s="676">
        <v>0.25</v>
      </c>
      <c r="X471" s="676">
        <v>0.25</v>
      </c>
      <c r="Y471" s="676">
        <v>0.25</v>
      </c>
      <c r="Z471" s="676">
        <v>0.25</v>
      </c>
      <c r="AA471" s="676">
        <v>0.25</v>
      </c>
      <c r="AB471" s="676">
        <v>0.25</v>
      </c>
      <c r="AC471" s="676">
        <v>0.25</v>
      </c>
      <c r="AD471" s="677">
        <v>0.25</v>
      </c>
      <c r="AE471" s="677">
        <v>0.25</v>
      </c>
    </row>
    <row r="472" spans="1:31" ht="15" customHeight="1">
      <c r="A472" s="399" t="s">
        <v>1332</v>
      </c>
      <c r="B472" s="541" t="s">
        <v>997</v>
      </c>
      <c r="C472" s="399" t="s">
        <v>861</v>
      </c>
      <c r="D472" s="399" t="s">
        <v>431</v>
      </c>
      <c r="E472" s="399" t="s">
        <v>439</v>
      </c>
      <c r="F472" s="399" t="s">
        <v>440</v>
      </c>
      <c r="G472" s="399" t="s">
        <v>862</v>
      </c>
      <c r="H472" s="541">
        <v>10</v>
      </c>
      <c r="I472" s="543">
        <v>0.7</v>
      </c>
      <c r="J472" s="676">
        <v>0.12</v>
      </c>
      <c r="K472" s="676">
        <v>0.17</v>
      </c>
      <c r="L472" s="676">
        <v>0.17</v>
      </c>
      <c r="M472" s="676">
        <v>0.25</v>
      </c>
      <c r="N472" s="676">
        <v>0.25</v>
      </c>
      <c r="O472" s="676">
        <v>0.25</v>
      </c>
      <c r="P472" s="676">
        <v>0.25</v>
      </c>
      <c r="Q472" s="676">
        <v>0.25</v>
      </c>
      <c r="R472" s="676">
        <v>0.25</v>
      </c>
      <c r="S472" s="676">
        <v>0.25</v>
      </c>
      <c r="T472" s="676">
        <v>0.25</v>
      </c>
      <c r="U472" s="676">
        <v>0.25</v>
      </c>
      <c r="V472" s="676">
        <v>0.25</v>
      </c>
      <c r="W472" s="676">
        <v>0.25</v>
      </c>
      <c r="X472" s="676">
        <v>0.25</v>
      </c>
      <c r="Y472" s="676">
        <v>0.25</v>
      </c>
      <c r="Z472" s="676">
        <v>0.25</v>
      </c>
      <c r="AA472" s="676">
        <v>0.25</v>
      </c>
      <c r="AB472" s="676">
        <v>0.25</v>
      </c>
      <c r="AC472" s="676">
        <v>0.25</v>
      </c>
      <c r="AD472" s="677">
        <v>0.25</v>
      </c>
      <c r="AE472" s="677">
        <v>0.25</v>
      </c>
    </row>
    <row r="473" spans="1:31" ht="15" customHeight="1">
      <c r="A473" s="399" t="s">
        <v>1333</v>
      </c>
      <c r="B473" s="541" t="s">
        <v>997</v>
      </c>
      <c r="C473" s="399" t="s">
        <v>861</v>
      </c>
      <c r="D473" s="399" t="s">
        <v>431</v>
      </c>
      <c r="E473" s="399" t="s">
        <v>439</v>
      </c>
      <c r="F473" s="399" t="s">
        <v>442</v>
      </c>
      <c r="G473" s="399" t="s">
        <v>862</v>
      </c>
      <c r="H473" s="541">
        <v>10</v>
      </c>
      <c r="I473" s="543">
        <v>0.7</v>
      </c>
      <c r="J473" s="676">
        <v>0.12</v>
      </c>
      <c r="K473" s="676">
        <v>0.17</v>
      </c>
      <c r="L473" s="676">
        <v>0.17</v>
      </c>
      <c r="M473" s="676">
        <v>0.25</v>
      </c>
      <c r="N473" s="676">
        <v>0.25</v>
      </c>
      <c r="O473" s="676">
        <v>0.25</v>
      </c>
      <c r="P473" s="676">
        <v>0.25</v>
      </c>
      <c r="Q473" s="676">
        <v>0.25</v>
      </c>
      <c r="R473" s="676">
        <v>0.25</v>
      </c>
      <c r="S473" s="676">
        <v>0.25</v>
      </c>
      <c r="T473" s="676">
        <v>0.25</v>
      </c>
      <c r="U473" s="676">
        <v>0.25</v>
      </c>
      <c r="V473" s="676">
        <v>0.25</v>
      </c>
      <c r="W473" s="676">
        <v>0.25</v>
      </c>
      <c r="X473" s="676">
        <v>0.25</v>
      </c>
      <c r="Y473" s="676">
        <v>0.25</v>
      </c>
      <c r="Z473" s="676">
        <v>0.25</v>
      </c>
      <c r="AA473" s="676">
        <v>0.25</v>
      </c>
      <c r="AB473" s="676">
        <v>0.25</v>
      </c>
      <c r="AC473" s="676">
        <v>0.25</v>
      </c>
      <c r="AD473" s="677">
        <v>0.25</v>
      </c>
      <c r="AE473" s="677">
        <v>0.25</v>
      </c>
    </row>
    <row r="474" spans="1:31" ht="15" customHeight="1">
      <c r="A474" s="399" t="s">
        <v>1334</v>
      </c>
      <c r="B474" s="544" t="s">
        <v>997</v>
      </c>
      <c r="C474" s="399" t="s">
        <v>861</v>
      </c>
      <c r="D474" s="399" t="s">
        <v>431</v>
      </c>
      <c r="E474" s="399" t="s">
        <v>439</v>
      </c>
      <c r="F474" s="399" t="s">
        <v>444</v>
      </c>
      <c r="G474" s="399" t="s">
        <v>862</v>
      </c>
      <c r="H474" s="541">
        <v>10</v>
      </c>
      <c r="I474" s="543">
        <v>0.7</v>
      </c>
      <c r="J474" s="676">
        <v>0.12</v>
      </c>
      <c r="K474" s="676">
        <v>0.17</v>
      </c>
      <c r="L474" s="676">
        <v>0.17</v>
      </c>
      <c r="M474" s="676">
        <v>0.25</v>
      </c>
      <c r="N474" s="676">
        <v>0.25</v>
      </c>
      <c r="O474" s="676">
        <v>0.25</v>
      </c>
      <c r="P474" s="676">
        <v>0.25</v>
      </c>
      <c r="Q474" s="676">
        <v>0.25</v>
      </c>
      <c r="R474" s="676">
        <v>0.25</v>
      </c>
      <c r="S474" s="676">
        <v>0.25</v>
      </c>
      <c r="T474" s="676">
        <v>0.25</v>
      </c>
      <c r="U474" s="676">
        <v>0.25</v>
      </c>
      <c r="V474" s="676">
        <v>0.25</v>
      </c>
      <c r="W474" s="676">
        <v>0.25</v>
      </c>
      <c r="X474" s="676">
        <v>0.25</v>
      </c>
      <c r="Y474" s="676">
        <v>0.25</v>
      </c>
      <c r="Z474" s="676">
        <v>0.25</v>
      </c>
      <c r="AA474" s="676">
        <v>0.25</v>
      </c>
      <c r="AB474" s="676">
        <v>0.25</v>
      </c>
      <c r="AC474" s="676">
        <v>0.25</v>
      </c>
      <c r="AD474" s="677">
        <v>0.25</v>
      </c>
      <c r="AE474" s="677">
        <v>0.25</v>
      </c>
    </row>
    <row r="475" spans="1:31" ht="15" customHeight="1">
      <c r="A475" s="399" t="s">
        <v>1335</v>
      </c>
      <c r="B475" s="544" t="s">
        <v>997</v>
      </c>
      <c r="C475" s="399" t="s">
        <v>861</v>
      </c>
      <c r="D475" s="399" t="s">
        <v>431</v>
      </c>
      <c r="E475" s="399" t="s">
        <v>439</v>
      </c>
      <c r="F475" s="399" t="s">
        <v>446</v>
      </c>
      <c r="G475" s="399" t="s">
        <v>862</v>
      </c>
      <c r="H475" s="541">
        <v>10</v>
      </c>
      <c r="I475" s="543">
        <v>0.7</v>
      </c>
      <c r="J475" s="676">
        <v>0.12</v>
      </c>
      <c r="K475" s="676">
        <v>0.17</v>
      </c>
      <c r="L475" s="676">
        <v>0.17</v>
      </c>
      <c r="M475" s="676">
        <v>0.25</v>
      </c>
      <c r="N475" s="676">
        <v>0.25</v>
      </c>
      <c r="O475" s="676">
        <v>0.25</v>
      </c>
      <c r="P475" s="676">
        <v>0.25</v>
      </c>
      <c r="Q475" s="676">
        <v>0.25</v>
      </c>
      <c r="R475" s="676">
        <v>0.25</v>
      </c>
      <c r="S475" s="676">
        <v>0.25</v>
      </c>
      <c r="T475" s="676">
        <v>0.25</v>
      </c>
      <c r="U475" s="676">
        <v>0.25</v>
      </c>
      <c r="V475" s="676">
        <v>0.25</v>
      </c>
      <c r="W475" s="676">
        <v>0.25</v>
      </c>
      <c r="X475" s="676">
        <v>0.25</v>
      </c>
      <c r="Y475" s="676">
        <v>0.25</v>
      </c>
      <c r="Z475" s="676">
        <v>0.25</v>
      </c>
      <c r="AA475" s="676">
        <v>0.25</v>
      </c>
      <c r="AB475" s="676">
        <v>0.25</v>
      </c>
      <c r="AC475" s="676">
        <v>0.25</v>
      </c>
      <c r="AD475" s="677">
        <v>0.25</v>
      </c>
      <c r="AE475" s="677">
        <v>0.25</v>
      </c>
    </row>
    <row r="476" spans="1:31" ht="15" customHeight="1">
      <c r="A476" s="399" t="s">
        <v>1336</v>
      </c>
      <c r="B476" s="541" t="s">
        <v>997</v>
      </c>
      <c r="C476" s="399" t="s">
        <v>861</v>
      </c>
      <c r="D476" s="399" t="s">
        <v>431</v>
      </c>
      <c r="E476" s="399" t="s">
        <v>439</v>
      </c>
      <c r="F476" s="399" t="s">
        <v>448</v>
      </c>
      <c r="G476" s="399" t="s">
        <v>862</v>
      </c>
      <c r="H476" s="541">
        <v>10</v>
      </c>
      <c r="I476" s="543">
        <v>0.7</v>
      </c>
      <c r="J476" s="676">
        <v>0.12</v>
      </c>
      <c r="K476" s="676">
        <v>0.17</v>
      </c>
      <c r="L476" s="676">
        <v>0.17</v>
      </c>
      <c r="M476" s="676">
        <v>0.25</v>
      </c>
      <c r="N476" s="676">
        <v>0.25</v>
      </c>
      <c r="O476" s="676">
        <v>0.25</v>
      </c>
      <c r="P476" s="676">
        <v>0.25</v>
      </c>
      <c r="Q476" s="676">
        <v>0.25</v>
      </c>
      <c r="R476" s="676">
        <v>0.25</v>
      </c>
      <c r="S476" s="676">
        <v>0.25</v>
      </c>
      <c r="T476" s="676">
        <v>0.25</v>
      </c>
      <c r="U476" s="676">
        <v>0.25</v>
      </c>
      <c r="V476" s="676">
        <v>0.25</v>
      </c>
      <c r="W476" s="676">
        <v>0.25</v>
      </c>
      <c r="X476" s="676">
        <v>0.25</v>
      </c>
      <c r="Y476" s="676">
        <v>0.25</v>
      </c>
      <c r="Z476" s="676">
        <v>0.25</v>
      </c>
      <c r="AA476" s="676">
        <v>0.25</v>
      </c>
      <c r="AB476" s="676">
        <v>0.25</v>
      </c>
      <c r="AC476" s="676">
        <v>0.25</v>
      </c>
      <c r="AD476" s="677">
        <v>0.25</v>
      </c>
      <c r="AE476" s="677">
        <v>0.25</v>
      </c>
    </row>
    <row r="477" spans="1:31" ht="15" customHeight="1">
      <c r="A477" s="399" t="s">
        <v>1337</v>
      </c>
      <c r="B477" s="544" t="s">
        <v>997</v>
      </c>
      <c r="C477" s="399" t="s">
        <v>861</v>
      </c>
      <c r="D477" s="399" t="s">
        <v>431</v>
      </c>
      <c r="E477" s="399" t="s">
        <v>439</v>
      </c>
      <c r="F477" s="399" t="s">
        <v>450</v>
      </c>
      <c r="G477" s="399" t="s">
        <v>862</v>
      </c>
      <c r="H477" s="541">
        <v>10</v>
      </c>
      <c r="I477" s="543">
        <v>0.7</v>
      </c>
      <c r="J477" s="676">
        <v>0.12</v>
      </c>
      <c r="K477" s="676">
        <v>0.17</v>
      </c>
      <c r="L477" s="676">
        <v>0.17</v>
      </c>
      <c r="M477" s="676">
        <v>0.25</v>
      </c>
      <c r="N477" s="676">
        <v>0.25</v>
      </c>
      <c r="O477" s="676">
        <v>0.25</v>
      </c>
      <c r="P477" s="676">
        <v>0.25</v>
      </c>
      <c r="Q477" s="676">
        <v>0.25</v>
      </c>
      <c r="R477" s="676">
        <v>0.25</v>
      </c>
      <c r="S477" s="676">
        <v>0.25</v>
      </c>
      <c r="T477" s="676">
        <v>0.25</v>
      </c>
      <c r="U477" s="676">
        <v>0.25</v>
      </c>
      <c r="V477" s="676">
        <v>0.25</v>
      </c>
      <c r="W477" s="676">
        <v>0.25</v>
      </c>
      <c r="X477" s="676">
        <v>0.25</v>
      </c>
      <c r="Y477" s="676">
        <v>0.25</v>
      </c>
      <c r="Z477" s="676">
        <v>0.25</v>
      </c>
      <c r="AA477" s="676">
        <v>0.25</v>
      </c>
      <c r="AB477" s="676">
        <v>0.25</v>
      </c>
      <c r="AC477" s="676">
        <v>0.25</v>
      </c>
      <c r="AD477" s="677">
        <v>0.25</v>
      </c>
      <c r="AE477" s="677">
        <v>0.25</v>
      </c>
    </row>
    <row r="478" spans="1:31" ht="15" customHeight="1">
      <c r="A478" s="399" t="s">
        <v>1338</v>
      </c>
      <c r="B478" s="541" t="s">
        <v>997</v>
      </c>
      <c r="C478" s="399" t="s">
        <v>861</v>
      </c>
      <c r="D478" s="399" t="s">
        <v>431</v>
      </c>
      <c r="E478" s="399" t="s">
        <v>439</v>
      </c>
      <c r="F478" s="399" t="s">
        <v>452</v>
      </c>
      <c r="G478" s="399" t="s">
        <v>862</v>
      </c>
      <c r="H478" s="541">
        <v>10</v>
      </c>
      <c r="I478" s="543">
        <v>0.7</v>
      </c>
      <c r="J478" s="676">
        <v>0.12</v>
      </c>
      <c r="K478" s="676">
        <v>0.17</v>
      </c>
      <c r="L478" s="676">
        <v>0.17</v>
      </c>
      <c r="M478" s="676">
        <v>0.25</v>
      </c>
      <c r="N478" s="676">
        <v>0.25</v>
      </c>
      <c r="O478" s="676">
        <v>0.25</v>
      </c>
      <c r="P478" s="676">
        <v>0.25</v>
      </c>
      <c r="Q478" s="676">
        <v>0.25</v>
      </c>
      <c r="R478" s="676">
        <v>0.25</v>
      </c>
      <c r="S478" s="676">
        <v>0.25</v>
      </c>
      <c r="T478" s="676">
        <v>0.25</v>
      </c>
      <c r="U478" s="676">
        <v>0.25</v>
      </c>
      <c r="V478" s="676">
        <v>0.25</v>
      </c>
      <c r="W478" s="676">
        <v>0.25</v>
      </c>
      <c r="X478" s="676">
        <v>0.25</v>
      </c>
      <c r="Y478" s="676">
        <v>0.25</v>
      </c>
      <c r="Z478" s="676">
        <v>0.25</v>
      </c>
      <c r="AA478" s="676">
        <v>0.25</v>
      </c>
      <c r="AB478" s="676">
        <v>0.25</v>
      </c>
      <c r="AC478" s="676">
        <v>0.25</v>
      </c>
      <c r="AD478" s="677">
        <v>0.25</v>
      </c>
      <c r="AE478" s="677">
        <v>0.25</v>
      </c>
    </row>
    <row r="479" spans="1:31" ht="15" customHeight="1">
      <c r="A479" s="399" t="s">
        <v>1339</v>
      </c>
      <c r="B479" s="544" t="s">
        <v>997</v>
      </c>
      <c r="C479" s="399" t="s">
        <v>861</v>
      </c>
      <c r="D479" s="399" t="s">
        <v>431</v>
      </c>
      <c r="E479" s="399" t="s">
        <v>439</v>
      </c>
      <c r="F479" s="399" t="s">
        <v>454</v>
      </c>
      <c r="G479" s="399" t="s">
        <v>862</v>
      </c>
      <c r="H479" s="541">
        <v>10</v>
      </c>
      <c r="I479" s="543">
        <v>0.7</v>
      </c>
      <c r="J479" s="676">
        <v>0.12</v>
      </c>
      <c r="K479" s="676">
        <v>0.17</v>
      </c>
      <c r="L479" s="676">
        <v>0.17</v>
      </c>
      <c r="M479" s="676">
        <v>0.25</v>
      </c>
      <c r="N479" s="676">
        <v>0.25</v>
      </c>
      <c r="O479" s="676">
        <v>0.25</v>
      </c>
      <c r="P479" s="676">
        <v>0.25</v>
      </c>
      <c r="Q479" s="676">
        <v>0.25</v>
      </c>
      <c r="R479" s="676">
        <v>0.25</v>
      </c>
      <c r="S479" s="676">
        <v>0.25</v>
      </c>
      <c r="T479" s="676">
        <v>0.25</v>
      </c>
      <c r="U479" s="676">
        <v>0.25</v>
      </c>
      <c r="V479" s="676">
        <v>0.25</v>
      </c>
      <c r="W479" s="676">
        <v>0.25</v>
      </c>
      <c r="X479" s="676">
        <v>0.25</v>
      </c>
      <c r="Y479" s="676">
        <v>0.25</v>
      </c>
      <c r="Z479" s="676">
        <v>0.25</v>
      </c>
      <c r="AA479" s="676">
        <v>0.25</v>
      </c>
      <c r="AB479" s="676">
        <v>0.25</v>
      </c>
      <c r="AC479" s="676">
        <v>0.25</v>
      </c>
      <c r="AD479" s="677">
        <v>0.25</v>
      </c>
      <c r="AE479" s="677">
        <v>0.25</v>
      </c>
    </row>
    <row r="480" spans="1:31" ht="15" customHeight="1">
      <c r="A480" s="399" t="s">
        <v>1340</v>
      </c>
      <c r="B480" s="544" t="s">
        <v>997</v>
      </c>
      <c r="C480" s="399" t="s">
        <v>861</v>
      </c>
      <c r="D480" s="399" t="s">
        <v>431</v>
      </c>
      <c r="E480" s="399" t="s">
        <v>439</v>
      </c>
      <c r="F480" s="399" t="s">
        <v>456</v>
      </c>
      <c r="G480" s="399" t="s">
        <v>862</v>
      </c>
      <c r="H480" s="541">
        <v>10</v>
      </c>
      <c r="I480" s="543">
        <v>0.7</v>
      </c>
      <c r="J480" s="676">
        <v>0.12</v>
      </c>
      <c r="K480" s="676">
        <v>0.17</v>
      </c>
      <c r="L480" s="676">
        <v>0.17</v>
      </c>
      <c r="M480" s="676">
        <v>0.25</v>
      </c>
      <c r="N480" s="676">
        <v>0.25</v>
      </c>
      <c r="O480" s="676">
        <v>0.25</v>
      </c>
      <c r="P480" s="676">
        <v>0.25</v>
      </c>
      <c r="Q480" s="676">
        <v>0.25</v>
      </c>
      <c r="R480" s="676">
        <v>0.25</v>
      </c>
      <c r="S480" s="676">
        <v>0.25</v>
      </c>
      <c r="T480" s="676">
        <v>0.25</v>
      </c>
      <c r="U480" s="676">
        <v>0.25</v>
      </c>
      <c r="V480" s="676">
        <v>0.25</v>
      </c>
      <c r="W480" s="676">
        <v>0.25</v>
      </c>
      <c r="X480" s="676">
        <v>0.25</v>
      </c>
      <c r="Y480" s="676">
        <v>0.25</v>
      </c>
      <c r="Z480" s="676">
        <v>0.25</v>
      </c>
      <c r="AA480" s="676">
        <v>0.25</v>
      </c>
      <c r="AB480" s="676">
        <v>0.25</v>
      </c>
      <c r="AC480" s="676">
        <v>0.25</v>
      </c>
      <c r="AD480" s="677">
        <v>0.25</v>
      </c>
      <c r="AE480" s="677">
        <v>0.25</v>
      </c>
    </row>
    <row r="481" spans="1:31" ht="15" customHeight="1">
      <c r="A481" s="399" t="s">
        <v>864</v>
      </c>
      <c r="B481" s="541" t="s">
        <v>434</v>
      </c>
      <c r="C481" s="399" t="s">
        <v>861</v>
      </c>
      <c r="D481" s="399" t="s">
        <v>431</v>
      </c>
      <c r="E481" s="399" t="s">
        <v>439</v>
      </c>
      <c r="F481" s="399" t="s">
        <v>440</v>
      </c>
      <c r="G481" s="399" t="s">
        <v>862</v>
      </c>
      <c r="H481" s="541">
        <v>10</v>
      </c>
      <c r="I481" s="543">
        <v>0.7</v>
      </c>
      <c r="J481" s="676">
        <v>0.12</v>
      </c>
      <c r="K481" s="676">
        <v>0.27</v>
      </c>
      <c r="L481" s="676">
        <v>0.27</v>
      </c>
      <c r="M481" s="676">
        <v>0.27</v>
      </c>
      <c r="N481" s="676">
        <v>0.25</v>
      </c>
      <c r="O481" s="676">
        <v>0.25</v>
      </c>
      <c r="P481" s="676">
        <v>0.25</v>
      </c>
      <c r="Q481" s="676">
        <v>0.25</v>
      </c>
      <c r="R481" s="676">
        <v>0.25</v>
      </c>
      <c r="S481" s="676">
        <v>0.25</v>
      </c>
      <c r="T481" s="676">
        <v>0.25</v>
      </c>
      <c r="U481" s="676">
        <v>0.25</v>
      </c>
      <c r="V481" s="676">
        <v>0.25</v>
      </c>
      <c r="W481" s="676">
        <v>0.25</v>
      </c>
      <c r="X481" s="676">
        <v>0.25</v>
      </c>
      <c r="Y481" s="676">
        <v>0.25</v>
      </c>
      <c r="Z481" s="676">
        <v>0.25</v>
      </c>
      <c r="AA481" s="676">
        <v>0.25</v>
      </c>
      <c r="AB481" s="676">
        <v>0.25</v>
      </c>
      <c r="AC481" s="676">
        <v>0.25</v>
      </c>
      <c r="AD481" s="677">
        <v>0.25</v>
      </c>
      <c r="AE481" s="677">
        <v>0.25</v>
      </c>
    </row>
    <row r="482" spans="1:31" ht="15" customHeight="1">
      <c r="A482" s="399" t="s">
        <v>865</v>
      </c>
      <c r="B482" s="544" t="s">
        <v>434</v>
      </c>
      <c r="C482" s="399" t="s">
        <v>861</v>
      </c>
      <c r="D482" s="399" t="s">
        <v>431</v>
      </c>
      <c r="E482" s="399" t="s">
        <v>439</v>
      </c>
      <c r="F482" s="399" t="s">
        <v>442</v>
      </c>
      <c r="G482" s="399" t="s">
        <v>862</v>
      </c>
      <c r="H482" s="541">
        <v>10</v>
      </c>
      <c r="I482" s="543">
        <v>0.7</v>
      </c>
      <c r="J482" s="676">
        <v>0.12</v>
      </c>
      <c r="K482" s="676">
        <v>0.27</v>
      </c>
      <c r="L482" s="676">
        <v>0.27</v>
      </c>
      <c r="M482" s="676">
        <v>0.27</v>
      </c>
      <c r="N482" s="676">
        <v>0.25</v>
      </c>
      <c r="O482" s="676">
        <v>0.25</v>
      </c>
      <c r="P482" s="676">
        <v>0.25</v>
      </c>
      <c r="Q482" s="676">
        <v>0.25</v>
      </c>
      <c r="R482" s="676">
        <v>0.25</v>
      </c>
      <c r="S482" s="676">
        <v>0.25</v>
      </c>
      <c r="T482" s="676">
        <v>0.25</v>
      </c>
      <c r="U482" s="676">
        <v>0.25</v>
      </c>
      <c r="V482" s="676">
        <v>0.25</v>
      </c>
      <c r="W482" s="676">
        <v>0.25</v>
      </c>
      <c r="X482" s="676">
        <v>0.25</v>
      </c>
      <c r="Y482" s="676">
        <v>0.25</v>
      </c>
      <c r="Z482" s="676">
        <v>0.25</v>
      </c>
      <c r="AA482" s="676">
        <v>0.25</v>
      </c>
      <c r="AB482" s="676">
        <v>0.25</v>
      </c>
      <c r="AC482" s="676">
        <v>0.25</v>
      </c>
      <c r="AD482" s="677">
        <v>0.25</v>
      </c>
      <c r="AE482" s="677">
        <v>0.25</v>
      </c>
    </row>
    <row r="483" spans="1:31" ht="15" customHeight="1">
      <c r="A483" s="399" t="s">
        <v>866</v>
      </c>
      <c r="B483" s="541" t="s">
        <v>434</v>
      </c>
      <c r="C483" s="399" t="s">
        <v>861</v>
      </c>
      <c r="D483" s="399" t="s">
        <v>431</v>
      </c>
      <c r="E483" s="399" t="s">
        <v>439</v>
      </c>
      <c r="F483" s="399" t="s">
        <v>444</v>
      </c>
      <c r="G483" s="399" t="s">
        <v>862</v>
      </c>
      <c r="H483" s="541">
        <v>10</v>
      </c>
      <c r="I483" s="543">
        <v>0.7</v>
      </c>
      <c r="J483" s="676">
        <v>0.12</v>
      </c>
      <c r="K483" s="676">
        <v>0.27</v>
      </c>
      <c r="L483" s="676">
        <v>0.27</v>
      </c>
      <c r="M483" s="676">
        <v>0.27</v>
      </c>
      <c r="N483" s="676">
        <v>0.25</v>
      </c>
      <c r="O483" s="676">
        <v>0.25</v>
      </c>
      <c r="P483" s="676">
        <v>0.25</v>
      </c>
      <c r="Q483" s="676">
        <v>0.25</v>
      </c>
      <c r="R483" s="676">
        <v>0.25</v>
      </c>
      <c r="S483" s="676">
        <v>0.25</v>
      </c>
      <c r="T483" s="676">
        <v>0.25</v>
      </c>
      <c r="U483" s="676">
        <v>0.25</v>
      </c>
      <c r="V483" s="676">
        <v>0.25</v>
      </c>
      <c r="W483" s="676">
        <v>0.25</v>
      </c>
      <c r="X483" s="676">
        <v>0.25</v>
      </c>
      <c r="Y483" s="676">
        <v>0.25</v>
      </c>
      <c r="Z483" s="676">
        <v>0.25</v>
      </c>
      <c r="AA483" s="676">
        <v>0.25</v>
      </c>
      <c r="AB483" s="676">
        <v>0.25</v>
      </c>
      <c r="AC483" s="676">
        <v>0.25</v>
      </c>
      <c r="AD483" s="677">
        <v>0.25</v>
      </c>
      <c r="AE483" s="677">
        <v>0.25</v>
      </c>
    </row>
    <row r="484" spans="1:31" ht="15" customHeight="1">
      <c r="A484" s="399" t="s">
        <v>867</v>
      </c>
      <c r="B484" s="541" t="s">
        <v>434</v>
      </c>
      <c r="C484" s="399" t="s">
        <v>861</v>
      </c>
      <c r="D484" s="399" t="s">
        <v>431</v>
      </c>
      <c r="E484" s="399" t="s">
        <v>439</v>
      </c>
      <c r="F484" s="399" t="s">
        <v>446</v>
      </c>
      <c r="G484" s="399" t="s">
        <v>862</v>
      </c>
      <c r="H484" s="541">
        <v>10</v>
      </c>
      <c r="I484" s="543">
        <v>0.7</v>
      </c>
      <c r="J484" s="676">
        <v>0.12</v>
      </c>
      <c r="K484" s="676">
        <v>0.27</v>
      </c>
      <c r="L484" s="676">
        <v>0.27</v>
      </c>
      <c r="M484" s="676">
        <v>0.27</v>
      </c>
      <c r="N484" s="676">
        <v>0.25</v>
      </c>
      <c r="O484" s="676">
        <v>0.25</v>
      </c>
      <c r="P484" s="676">
        <v>0.25</v>
      </c>
      <c r="Q484" s="676">
        <v>0.25</v>
      </c>
      <c r="R484" s="676">
        <v>0.25</v>
      </c>
      <c r="S484" s="676">
        <v>0.25</v>
      </c>
      <c r="T484" s="676">
        <v>0.25</v>
      </c>
      <c r="U484" s="676">
        <v>0.25</v>
      </c>
      <c r="V484" s="676">
        <v>0.25</v>
      </c>
      <c r="W484" s="676">
        <v>0.25</v>
      </c>
      <c r="X484" s="676">
        <v>0.25</v>
      </c>
      <c r="Y484" s="676">
        <v>0.25</v>
      </c>
      <c r="Z484" s="676">
        <v>0.25</v>
      </c>
      <c r="AA484" s="676">
        <v>0.25</v>
      </c>
      <c r="AB484" s="676">
        <v>0.25</v>
      </c>
      <c r="AC484" s="676">
        <v>0.25</v>
      </c>
      <c r="AD484" s="677">
        <v>0.25</v>
      </c>
      <c r="AE484" s="677">
        <v>0.25</v>
      </c>
    </row>
    <row r="485" spans="1:31" ht="15" customHeight="1">
      <c r="A485" s="399" t="s">
        <v>868</v>
      </c>
      <c r="B485" s="541" t="s">
        <v>434</v>
      </c>
      <c r="C485" s="399" t="s">
        <v>861</v>
      </c>
      <c r="D485" s="399" t="s">
        <v>431</v>
      </c>
      <c r="E485" s="399" t="s">
        <v>439</v>
      </c>
      <c r="F485" s="399" t="s">
        <v>448</v>
      </c>
      <c r="G485" s="399" t="s">
        <v>862</v>
      </c>
      <c r="H485" s="541">
        <v>10</v>
      </c>
      <c r="I485" s="543">
        <v>0.7</v>
      </c>
      <c r="J485" s="676">
        <v>0.12</v>
      </c>
      <c r="K485" s="676">
        <v>0.27</v>
      </c>
      <c r="L485" s="676">
        <v>0.27</v>
      </c>
      <c r="M485" s="676">
        <v>0.27</v>
      </c>
      <c r="N485" s="676">
        <v>0.25</v>
      </c>
      <c r="O485" s="676">
        <v>0.25</v>
      </c>
      <c r="P485" s="676">
        <v>0.25</v>
      </c>
      <c r="Q485" s="676">
        <v>0.25</v>
      </c>
      <c r="R485" s="676">
        <v>0.25</v>
      </c>
      <c r="S485" s="676">
        <v>0.25</v>
      </c>
      <c r="T485" s="676">
        <v>0.25</v>
      </c>
      <c r="U485" s="676">
        <v>0.25</v>
      </c>
      <c r="V485" s="676">
        <v>0.25</v>
      </c>
      <c r="W485" s="676">
        <v>0.25</v>
      </c>
      <c r="X485" s="676">
        <v>0.25</v>
      </c>
      <c r="Y485" s="676">
        <v>0.25</v>
      </c>
      <c r="Z485" s="676">
        <v>0.25</v>
      </c>
      <c r="AA485" s="676">
        <v>0.25</v>
      </c>
      <c r="AB485" s="676">
        <v>0.25</v>
      </c>
      <c r="AC485" s="676">
        <v>0.25</v>
      </c>
      <c r="AD485" s="677">
        <v>0.25</v>
      </c>
      <c r="AE485" s="677">
        <v>0.25</v>
      </c>
    </row>
    <row r="486" spans="1:31" ht="15" customHeight="1">
      <c r="A486" s="399" t="s">
        <v>869</v>
      </c>
      <c r="B486" s="541" t="s">
        <v>434</v>
      </c>
      <c r="C486" s="399" t="s">
        <v>861</v>
      </c>
      <c r="D486" s="399" t="s">
        <v>431</v>
      </c>
      <c r="E486" s="399" t="s">
        <v>439</v>
      </c>
      <c r="F486" s="399" t="s">
        <v>450</v>
      </c>
      <c r="G486" s="399" t="s">
        <v>862</v>
      </c>
      <c r="H486" s="541">
        <v>10</v>
      </c>
      <c r="I486" s="543">
        <v>0.7</v>
      </c>
      <c r="J486" s="676">
        <v>0.12</v>
      </c>
      <c r="K486" s="676">
        <v>0.27</v>
      </c>
      <c r="L486" s="676">
        <v>0.27</v>
      </c>
      <c r="M486" s="676">
        <v>0.27</v>
      </c>
      <c r="N486" s="676">
        <v>0.25</v>
      </c>
      <c r="O486" s="676">
        <v>0.25</v>
      </c>
      <c r="P486" s="676">
        <v>0.25</v>
      </c>
      <c r="Q486" s="676">
        <v>0.25</v>
      </c>
      <c r="R486" s="676">
        <v>0.25</v>
      </c>
      <c r="S486" s="676">
        <v>0.25</v>
      </c>
      <c r="T486" s="676">
        <v>0.25</v>
      </c>
      <c r="U486" s="676">
        <v>0.25</v>
      </c>
      <c r="V486" s="676">
        <v>0.25</v>
      </c>
      <c r="W486" s="676">
        <v>0.25</v>
      </c>
      <c r="X486" s="676">
        <v>0.25</v>
      </c>
      <c r="Y486" s="676">
        <v>0.25</v>
      </c>
      <c r="Z486" s="676">
        <v>0.25</v>
      </c>
      <c r="AA486" s="676">
        <v>0.25</v>
      </c>
      <c r="AB486" s="676">
        <v>0.25</v>
      </c>
      <c r="AC486" s="676">
        <v>0.25</v>
      </c>
      <c r="AD486" s="677">
        <v>0.25</v>
      </c>
      <c r="AE486" s="677">
        <v>0.25</v>
      </c>
    </row>
    <row r="487" spans="1:31" ht="15" customHeight="1">
      <c r="A487" s="399" t="s">
        <v>870</v>
      </c>
      <c r="B487" s="541" t="s">
        <v>434</v>
      </c>
      <c r="C487" s="399" t="s">
        <v>861</v>
      </c>
      <c r="D487" s="399" t="s">
        <v>431</v>
      </c>
      <c r="E487" s="399" t="s">
        <v>439</v>
      </c>
      <c r="F487" s="399" t="s">
        <v>452</v>
      </c>
      <c r="G487" s="399" t="s">
        <v>862</v>
      </c>
      <c r="H487" s="541">
        <v>10</v>
      </c>
      <c r="I487" s="543">
        <v>0.7</v>
      </c>
      <c r="J487" s="676">
        <v>0.12</v>
      </c>
      <c r="K487" s="676">
        <v>0.27</v>
      </c>
      <c r="L487" s="676">
        <v>0.27</v>
      </c>
      <c r="M487" s="676">
        <v>0.27</v>
      </c>
      <c r="N487" s="676">
        <v>0.25</v>
      </c>
      <c r="O487" s="676">
        <v>0.25</v>
      </c>
      <c r="P487" s="676">
        <v>0.25</v>
      </c>
      <c r="Q487" s="676">
        <v>0.25</v>
      </c>
      <c r="R487" s="676">
        <v>0.25</v>
      </c>
      <c r="S487" s="676">
        <v>0.25</v>
      </c>
      <c r="T487" s="676">
        <v>0.25</v>
      </c>
      <c r="U487" s="676">
        <v>0.25</v>
      </c>
      <c r="V487" s="676">
        <v>0.25</v>
      </c>
      <c r="W487" s="676">
        <v>0.25</v>
      </c>
      <c r="X487" s="676">
        <v>0.25</v>
      </c>
      <c r="Y487" s="676">
        <v>0.25</v>
      </c>
      <c r="Z487" s="676">
        <v>0.25</v>
      </c>
      <c r="AA487" s="676">
        <v>0.25</v>
      </c>
      <c r="AB487" s="676">
        <v>0.25</v>
      </c>
      <c r="AC487" s="676">
        <v>0.25</v>
      </c>
      <c r="AD487" s="677">
        <v>0.25</v>
      </c>
      <c r="AE487" s="677">
        <v>0.25</v>
      </c>
    </row>
    <row r="488" spans="1:31" ht="15" customHeight="1">
      <c r="A488" s="399" t="s">
        <v>871</v>
      </c>
      <c r="B488" s="541" t="s">
        <v>434</v>
      </c>
      <c r="C488" s="399" t="s">
        <v>861</v>
      </c>
      <c r="D488" s="399" t="s">
        <v>431</v>
      </c>
      <c r="E488" s="399" t="s">
        <v>439</v>
      </c>
      <c r="F488" s="399" t="s">
        <v>454</v>
      </c>
      <c r="G488" s="399" t="s">
        <v>862</v>
      </c>
      <c r="H488" s="541">
        <v>10</v>
      </c>
      <c r="I488" s="543">
        <v>0.7</v>
      </c>
      <c r="J488" s="676">
        <v>0.12</v>
      </c>
      <c r="K488" s="676">
        <v>0.27</v>
      </c>
      <c r="L488" s="676">
        <v>0.27</v>
      </c>
      <c r="M488" s="676">
        <v>0.27</v>
      </c>
      <c r="N488" s="676">
        <v>0.25</v>
      </c>
      <c r="O488" s="676">
        <v>0.25</v>
      </c>
      <c r="P488" s="676">
        <v>0.25</v>
      </c>
      <c r="Q488" s="676">
        <v>0.25</v>
      </c>
      <c r="R488" s="676">
        <v>0.25</v>
      </c>
      <c r="S488" s="676">
        <v>0.25</v>
      </c>
      <c r="T488" s="676">
        <v>0.25</v>
      </c>
      <c r="U488" s="676">
        <v>0.25</v>
      </c>
      <c r="V488" s="676">
        <v>0.25</v>
      </c>
      <c r="W488" s="676">
        <v>0.25</v>
      </c>
      <c r="X488" s="676">
        <v>0.25</v>
      </c>
      <c r="Y488" s="676">
        <v>0.25</v>
      </c>
      <c r="Z488" s="676">
        <v>0.25</v>
      </c>
      <c r="AA488" s="676">
        <v>0.25</v>
      </c>
      <c r="AB488" s="676">
        <v>0.25</v>
      </c>
      <c r="AC488" s="676">
        <v>0.25</v>
      </c>
      <c r="AD488" s="677">
        <v>0.25</v>
      </c>
      <c r="AE488" s="677">
        <v>0.25</v>
      </c>
    </row>
    <row r="489" spans="1:31" ht="15" customHeight="1">
      <c r="A489" s="399" t="s">
        <v>872</v>
      </c>
      <c r="B489" s="541" t="s">
        <v>434</v>
      </c>
      <c r="C489" s="399" t="s">
        <v>861</v>
      </c>
      <c r="D489" s="399" t="s">
        <v>431</v>
      </c>
      <c r="E489" s="399" t="s">
        <v>439</v>
      </c>
      <c r="F489" s="399" t="s">
        <v>456</v>
      </c>
      <c r="G489" s="399" t="s">
        <v>862</v>
      </c>
      <c r="H489" s="541">
        <v>10</v>
      </c>
      <c r="I489" s="543">
        <v>0.7</v>
      </c>
      <c r="J489" s="676">
        <v>0.12</v>
      </c>
      <c r="K489" s="676">
        <v>0.27</v>
      </c>
      <c r="L489" s="676">
        <v>0.27</v>
      </c>
      <c r="M489" s="676">
        <v>0.27</v>
      </c>
      <c r="N489" s="676">
        <v>0.25</v>
      </c>
      <c r="O489" s="676">
        <v>0.25</v>
      </c>
      <c r="P489" s="676">
        <v>0.25</v>
      </c>
      <c r="Q489" s="676">
        <v>0.25</v>
      </c>
      <c r="R489" s="676">
        <v>0.25</v>
      </c>
      <c r="S489" s="676">
        <v>0.25</v>
      </c>
      <c r="T489" s="676">
        <v>0.25</v>
      </c>
      <c r="U489" s="676">
        <v>0.25</v>
      </c>
      <c r="V489" s="676">
        <v>0.25</v>
      </c>
      <c r="W489" s="676">
        <v>0.25</v>
      </c>
      <c r="X489" s="676">
        <v>0.25</v>
      </c>
      <c r="Y489" s="676">
        <v>0.25</v>
      </c>
      <c r="Z489" s="676">
        <v>0.25</v>
      </c>
      <c r="AA489" s="676">
        <v>0.25</v>
      </c>
      <c r="AB489" s="676">
        <v>0.25</v>
      </c>
      <c r="AC489" s="676">
        <v>0.25</v>
      </c>
      <c r="AD489" s="677">
        <v>0.25</v>
      </c>
      <c r="AE489" s="677">
        <v>0.25</v>
      </c>
    </row>
    <row r="490" spans="1:31" ht="15" customHeight="1">
      <c r="A490" s="399" t="s">
        <v>1341</v>
      </c>
      <c r="B490" s="541" t="s">
        <v>997</v>
      </c>
      <c r="C490" s="399" t="s">
        <v>861</v>
      </c>
      <c r="D490" s="399" t="s">
        <v>431</v>
      </c>
      <c r="E490" s="399" t="s">
        <v>458</v>
      </c>
      <c r="F490" s="399" t="s">
        <v>459</v>
      </c>
      <c r="G490" s="399" t="s">
        <v>862</v>
      </c>
      <c r="H490" s="541">
        <v>10</v>
      </c>
      <c r="I490" s="543">
        <v>0.7</v>
      </c>
      <c r="J490" s="676">
        <v>0.12</v>
      </c>
      <c r="K490" s="676">
        <v>0.17</v>
      </c>
      <c r="L490" s="676">
        <v>0.17</v>
      </c>
      <c r="M490" s="676">
        <v>0.25</v>
      </c>
      <c r="N490" s="676">
        <v>0.25</v>
      </c>
      <c r="O490" s="676">
        <v>0.25</v>
      </c>
      <c r="P490" s="676">
        <v>0.25</v>
      </c>
      <c r="Q490" s="676">
        <v>0.25</v>
      </c>
      <c r="R490" s="676">
        <v>0.25</v>
      </c>
      <c r="S490" s="676">
        <v>0.25</v>
      </c>
      <c r="T490" s="676">
        <v>0.25</v>
      </c>
      <c r="U490" s="676">
        <v>0.25</v>
      </c>
      <c r="V490" s="676">
        <v>0.25</v>
      </c>
      <c r="W490" s="676">
        <v>0.25</v>
      </c>
      <c r="X490" s="676">
        <v>0.25</v>
      </c>
      <c r="Y490" s="676">
        <v>0.25</v>
      </c>
      <c r="Z490" s="676">
        <v>0.25</v>
      </c>
      <c r="AA490" s="676">
        <v>0.25</v>
      </c>
      <c r="AB490" s="676">
        <v>0.25</v>
      </c>
      <c r="AC490" s="676">
        <v>0.25</v>
      </c>
      <c r="AD490" s="677">
        <v>0.25</v>
      </c>
      <c r="AE490" s="677">
        <v>0.25</v>
      </c>
    </row>
    <row r="491" spans="1:31" ht="15" customHeight="1">
      <c r="A491" s="399" t="s">
        <v>873</v>
      </c>
      <c r="B491" s="541" t="s">
        <v>434</v>
      </c>
      <c r="C491" s="399" t="s">
        <v>861</v>
      </c>
      <c r="D491" s="399" t="s">
        <v>431</v>
      </c>
      <c r="E491" s="399" t="s">
        <v>458</v>
      </c>
      <c r="F491" s="399" t="s">
        <v>459</v>
      </c>
      <c r="G491" s="399" t="s">
        <v>862</v>
      </c>
      <c r="H491" s="541">
        <v>10</v>
      </c>
      <c r="I491" s="543">
        <v>0.7</v>
      </c>
      <c r="J491" s="676">
        <v>0.12</v>
      </c>
      <c r="K491" s="676">
        <v>0.27</v>
      </c>
      <c r="L491" s="676">
        <v>0.27</v>
      </c>
      <c r="M491" s="676">
        <v>0.27</v>
      </c>
      <c r="N491" s="676">
        <v>0.25</v>
      </c>
      <c r="O491" s="676">
        <v>0.25</v>
      </c>
      <c r="P491" s="676">
        <v>0.25</v>
      </c>
      <c r="Q491" s="676">
        <v>0.25</v>
      </c>
      <c r="R491" s="676">
        <v>0.25</v>
      </c>
      <c r="S491" s="676">
        <v>0.25</v>
      </c>
      <c r="T491" s="676">
        <v>0.25</v>
      </c>
      <c r="U491" s="676">
        <v>0.25</v>
      </c>
      <c r="V491" s="676">
        <v>0.25</v>
      </c>
      <c r="W491" s="676">
        <v>0.25</v>
      </c>
      <c r="X491" s="676">
        <v>0.25</v>
      </c>
      <c r="Y491" s="676">
        <v>0.25</v>
      </c>
      <c r="Z491" s="676">
        <v>0.25</v>
      </c>
      <c r="AA491" s="676">
        <v>0.25</v>
      </c>
      <c r="AB491" s="676">
        <v>0.25</v>
      </c>
      <c r="AC491" s="676">
        <v>0.25</v>
      </c>
      <c r="AD491" s="677">
        <v>0.25</v>
      </c>
      <c r="AE491" s="677">
        <v>0.25</v>
      </c>
    </row>
    <row r="492" spans="1:31" ht="15" customHeight="1">
      <c r="A492" s="545" t="s">
        <v>1767</v>
      </c>
      <c r="B492" s="541" t="s">
        <v>997</v>
      </c>
      <c r="C492" s="399" t="s">
        <v>861</v>
      </c>
      <c r="D492" s="399" t="s">
        <v>651</v>
      </c>
      <c r="E492" s="399" t="s">
        <v>652</v>
      </c>
      <c r="F492" s="399" t="s">
        <v>1764</v>
      </c>
      <c r="G492" s="399" t="s">
        <v>657</v>
      </c>
      <c r="H492" s="541">
        <v>12</v>
      </c>
      <c r="I492" s="543">
        <v>0.7</v>
      </c>
      <c r="J492" s="676">
        <v>0.2</v>
      </c>
      <c r="K492" s="676">
        <v>0.27</v>
      </c>
      <c r="L492" s="676">
        <v>0.27</v>
      </c>
      <c r="M492" s="676">
        <v>0.27</v>
      </c>
      <c r="N492" s="676">
        <v>0.27</v>
      </c>
      <c r="O492" s="676">
        <v>0.27</v>
      </c>
      <c r="P492" s="676">
        <v>0.25</v>
      </c>
      <c r="Q492" s="676">
        <v>0.25</v>
      </c>
      <c r="R492" s="676">
        <v>0.25</v>
      </c>
      <c r="S492" s="676">
        <v>0.25</v>
      </c>
      <c r="T492" s="676">
        <v>0.25</v>
      </c>
      <c r="U492" s="676">
        <v>0.25</v>
      </c>
      <c r="V492" s="676">
        <v>0.25</v>
      </c>
      <c r="W492" s="676">
        <v>0.25</v>
      </c>
      <c r="X492" s="676">
        <v>0.25</v>
      </c>
      <c r="Y492" s="676">
        <v>0.25</v>
      </c>
      <c r="Z492" s="676">
        <v>0.25</v>
      </c>
      <c r="AA492" s="676">
        <v>0.25</v>
      </c>
      <c r="AB492" s="676">
        <v>0.25</v>
      </c>
      <c r="AC492" s="676">
        <v>0.25</v>
      </c>
      <c r="AD492" s="677">
        <v>0.25</v>
      </c>
      <c r="AE492" s="677">
        <v>0.25</v>
      </c>
    </row>
    <row r="493" spans="1:31" ht="15" customHeight="1">
      <c r="A493" s="545" t="s">
        <v>1790</v>
      </c>
      <c r="B493" s="541" t="s">
        <v>997</v>
      </c>
      <c r="C493" s="399" t="s">
        <v>861</v>
      </c>
      <c r="D493" s="399" t="s">
        <v>651</v>
      </c>
      <c r="E493" s="399" t="s">
        <v>652</v>
      </c>
      <c r="F493" s="399" t="s">
        <v>1763</v>
      </c>
      <c r="G493" s="399" t="s">
        <v>657</v>
      </c>
      <c r="H493" s="541">
        <v>5</v>
      </c>
      <c r="I493" s="543">
        <v>0.7</v>
      </c>
      <c r="J493" s="676">
        <v>0.13</v>
      </c>
      <c r="K493" s="676">
        <v>0.2</v>
      </c>
      <c r="L493" s="676">
        <v>0.2</v>
      </c>
      <c r="M493" s="676">
        <v>0.2</v>
      </c>
      <c r="N493" s="676">
        <v>0.2</v>
      </c>
      <c r="O493" s="676">
        <v>0.2</v>
      </c>
      <c r="P493" s="676">
        <v>0.25</v>
      </c>
      <c r="Q493" s="676">
        <v>0.25</v>
      </c>
      <c r="R493" s="676">
        <v>0.25</v>
      </c>
      <c r="S493" s="676">
        <v>0.25</v>
      </c>
      <c r="T493" s="676">
        <v>0.25</v>
      </c>
      <c r="U493" s="676">
        <v>0.25</v>
      </c>
      <c r="V493" s="676">
        <v>0.25</v>
      </c>
      <c r="W493" s="676">
        <v>0.25</v>
      </c>
      <c r="X493" s="676">
        <v>0.25</v>
      </c>
      <c r="Y493" s="676">
        <v>0.25</v>
      </c>
      <c r="Z493" s="676">
        <v>0.25</v>
      </c>
      <c r="AA493" s="676">
        <v>0.25</v>
      </c>
      <c r="AB493" s="676">
        <v>0.25</v>
      </c>
      <c r="AC493" s="676">
        <v>0.25</v>
      </c>
      <c r="AD493" s="677">
        <v>0.25</v>
      </c>
      <c r="AE493" s="677">
        <v>0.25</v>
      </c>
    </row>
    <row r="494" spans="1:31" ht="15" customHeight="1">
      <c r="A494" s="399" t="s">
        <v>1768</v>
      </c>
      <c r="B494" s="541" t="s">
        <v>434</v>
      </c>
      <c r="C494" s="399" t="s">
        <v>861</v>
      </c>
      <c r="D494" s="399" t="s">
        <v>651</v>
      </c>
      <c r="E494" s="399" t="s">
        <v>652</v>
      </c>
      <c r="F494" s="399" t="s">
        <v>1764</v>
      </c>
      <c r="G494" s="399" t="s">
        <v>657</v>
      </c>
      <c r="H494" s="541">
        <v>12</v>
      </c>
      <c r="I494" s="543">
        <v>0.7</v>
      </c>
      <c r="J494" s="676">
        <v>0.2</v>
      </c>
      <c r="K494" s="676">
        <v>0.27</v>
      </c>
      <c r="L494" s="676">
        <v>0.27</v>
      </c>
      <c r="M494" s="676">
        <v>0.27</v>
      </c>
      <c r="N494" s="676">
        <v>0.27</v>
      </c>
      <c r="O494" s="676">
        <v>0.27</v>
      </c>
      <c r="P494" s="676">
        <v>0.27</v>
      </c>
      <c r="Q494" s="676">
        <v>0.25</v>
      </c>
      <c r="R494" s="676">
        <v>0.25</v>
      </c>
      <c r="S494" s="676">
        <v>0.25</v>
      </c>
      <c r="T494" s="676">
        <v>0.25</v>
      </c>
      <c r="U494" s="676">
        <v>0.25</v>
      </c>
      <c r="V494" s="676">
        <v>0.25</v>
      </c>
      <c r="W494" s="676">
        <v>0.25</v>
      </c>
      <c r="X494" s="676">
        <v>0.25</v>
      </c>
      <c r="Y494" s="676">
        <v>0.25</v>
      </c>
      <c r="Z494" s="676">
        <v>0.25</v>
      </c>
      <c r="AA494" s="676">
        <v>0.25</v>
      </c>
      <c r="AB494" s="676">
        <v>0.25</v>
      </c>
      <c r="AC494" s="676">
        <v>0.25</v>
      </c>
      <c r="AD494" s="677">
        <v>0.25</v>
      </c>
      <c r="AE494" s="677">
        <v>0.25</v>
      </c>
    </row>
    <row r="495" spans="1:31" ht="15" customHeight="1">
      <c r="A495" s="399" t="s">
        <v>1791</v>
      </c>
      <c r="B495" s="541" t="s">
        <v>434</v>
      </c>
      <c r="C495" s="399" t="s">
        <v>861</v>
      </c>
      <c r="D495" s="399" t="s">
        <v>651</v>
      </c>
      <c r="E495" s="399" t="s">
        <v>652</v>
      </c>
      <c r="F495" s="399" t="s">
        <v>1763</v>
      </c>
      <c r="G495" s="399" t="s">
        <v>657</v>
      </c>
      <c r="H495" s="541">
        <v>5</v>
      </c>
      <c r="I495" s="543">
        <v>0.7</v>
      </c>
      <c r="J495" s="676">
        <v>0.13</v>
      </c>
      <c r="K495" s="676">
        <v>0.2</v>
      </c>
      <c r="L495" s="676">
        <v>0.2</v>
      </c>
      <c r="M495" s="676">
        <v>0.2</v>
      </c>
      <c r="N495" s="676">
        <v>0.2</v>
      </c>
      <c r="O495" s="676">
        <v>0.2</v>
      </c>
      <c r="P495" s="676">
        <v>0.2</v>
      </c>
      <c r="Q495" s="676">
        <v>0.25</v>
      </c>
      <c r="R495" s="676">
        <v>0.25</v>
      </c>
      <c r="S495" s="676">
        <v>0.25</v>
      </c>
      <c r="T495" s="676">
        <v>0.25</v>
      </c>
      <c r="U495" s="676">
        <v>0.25</v>
      </c>
      <c r="V495" s="676">
        <v>0.25</v>
      </c>
      <c r="W495" s="676">
        <v>0.25</v>
      </c>
      <c r="X495" s="676">
        <v>0.25</v>
      </c>
      <c r="Y495" s="676">
        <v>0.25</v>
      </c>
      <c r="Z495" s="676">
        <v>0.25</v>
      </c>
      <c r="AA495" s="676">
        <v>0.25</v>
      </c>
      <c r="AB495" s="676">
        <v>0.25</v>
      </c>
      <c r="AC495" s="676">
        <v>0.25</v>
      </c>
      <c r="AD495" s="677">
        <v>0.25</v>
      </c>
      <c r="AE495" s="677">
        <v>0.25</v>
      </c>
    </row>
    <row r="496" spans="1:31" ht="15" customHeight="1">
      <c r="A496" s="399" t="s">
        <v>1342</v>
      </c>
      <c r="B496" s="541" t="s">
        <v>997</v>
      </c>
      <c r="C496" s="399" t="s">
        <v>861</v>
      </c>
      <c r="D496" s="399" t="s">
        <v>875</v>
      </c>
      <c r="E496" s="399" t="s">
        <v>876</v>
      </c>
      <c r="F496" s="399" t="s">
        <v>877</v>
      </c>
      <c r="G496" s="399" t="s">
        <v>862</v>
      </c>
      <c r="H496" s="541">
        <v>30</v>
      </c>
      <c r="I496" s="543">
        <v>0.7</v>
      </c>
      <c r="J496" s="676">
        <v>0.12</v>
      </c>
      <c r="K496" s="676">
        <v>0.17</v>
      </c>
      <c r="L496" s="676">
        <v>0.17</v>
      </c>
      <c r="M496" s="676">
        <v>0.25</v>
      </c>
      <c r="N496" s="676">
        <v>0.25</v>
      </c>
      <c r="O496" s="676">
        <v>0.25</v>
      </c>
      <c r="P496" s="676">
        <v>0.25</v>
      </c>
      <c r="Q496" s="676">
        <v>0.35</v>
      </c>
      <c r="R496" s="676">
        <v>0.35</v>
      </c>
      <c r="S496" s="676">
        <v>0.35</v>
      </c>
      <c r="T496" s="676">
        <v>0.35</v>
      </c>
      <c r="U496" s="676">
        <v>0.35</v>
      </c>
      <c r="V496" s="676">
        <v>0.35</v>
      </c>
      <c r="W496" s="676">
        <v>0.35</v>
      </c>
      <c r="X496" s="676">
        <v>0.35</v>
      </c>
      <c r="Y496" s="676">
        <v>0.35</v>
      </c>
      <c r="Z496" s="676">
        <v>0.35</v>
      </c>
      <c r="AA496" s="676">
        <v>0.35</v>
      </c>
      <c r="AB496" s="676">
        <v>0.35</v>
      </c>
      <c r="AC496" s="676">
        <v>0.35</v>
      </c>
      <c r="AD496" s="677">
        <v>0.35</v>
      </c>
      <c r="AE496" s="677">
        <v>0.35</v>
      </c>
    </row>
    <row r="497" spans="1:31" ht="15" customHeight="1">
      <c r="A497" s="399" t="s">
        <v>874</v>
      </c>
      <c r="B497" s="541" t="s">
        <v>434</v>
      </c>
      <c r="C497" s="399" t="s">
        <v>861</v>
      </c>
      <c r="D497" s="399" t="s">
        <v>875</v>
      </c>
      <c r="E497" s="399" t="s">
        <v>876</v>
      </c>
      <c r="F497" s="399" t="s">
        <v>877</v>
      </c>
      <c r="G497" s="399" t="s">
        <v>862</v>
      </c>
      <c r="H497" s="541">
        <v>30</v>
      </c>
      <c r="I497" s="543">
        <v>0.7</v>
      </c>
      <c r="J497" s="676">
        <v>0.12</v>
      </c>
      <c r="K497" s="676">
        <v>0.27</v>
      </c>
      <c r="L497" s="676">
        <v>0.27</v>
      </c>
      <c r="M497" s="676">
        <v>0.27</v>
      </c>
      <c r="N497" s="676">
        <v>0.25</v>
      </c>
      <c r="O497" s="676">
        <v>0.25</v>
      </c>
      <c r="P497" s="676">
        <v>0.25</v>
      </c>
      <c r="Q497" s="676">
        <v>0.35</v>
      </c>
      <c r="R497" s="676">
        <v>0.35</v>
      </c>
      <c r="S497" s="676">
        <v>0.35</v>
      </c>
      <c r="T497" s="676">
        <v>0.35</v>
      </c>
      <c r="U497" s="676">
        <v>0.35</v>
      </c>
      <c r="V497" s="676">
        <v>0.35</v>
      </c>
      <c r="W497" s="676">
        <v>0.35</v>
      </c>
      <c r="X497" s="676">
        <v>0.35</v>
      </c>
      <c r="Y497" s="676">
        <v>0.35</v>
      </c>
      <c r="Z497" s="676">
        <v>0.35</v>
      </c>
      <c r="AA497" s="676">
        <v>0.35</v>
      </c>
      <c r="AB497" s="676">
        <v>0.35</v>
      </c>
      <c r="AC497" s="676">
        <v>0.35</v>
      </c>
      <c r="AD497" s="677">
        <v>0.35</v>
      </c>
      <c r="AE497" s="677">
        <v>0.35</v>
      </c>
    </row>
    <row r="498" spans="1:31" ht="15" customHeight="1">
      <c r="A498" s="399" t="s">
        <v>1343</v>
      </c>
      <c r="B498" s="541" t="s">
        <v>997</v>
      </c>
      <c r="C498" s="399" t="s">
        <v>861</v>
      </c>
      <c r="D498" s="399" t="s">
        <v>875</v>
      </c>
      <c r="E498" s="399" t="s">
        <v>879</v>
      </c>
      <c r="F498" s="399" t="s">
        <v>880</v>
      </c>
      <c r="G498" s="399" t="s">
        <v>862</v>
      </c>
      <c r="H498" s="541">
        <v>35</v>
      </c>
      <c r="I498" s="543">
        <v>0.7</v>
      </c>
      <c r="J498" s="676">
        <v>0.12</v>
      </c>
      <c r="K498" s="676">
        <v>0.17</v>
      </c>
      <c r="L498" s="676">
        <v>0.17</v>
      </c>
      <c r="M498" s="676">
        <v>0.25</v>
      </c>
      <c r="N498" s="676">
        <v>0.25</v>
      </c>
      <c r="O498" s="676">
        <v>0.25</v>
      </c>
      <c r="P498" s="676">
        <v>0.25</v>
      </c>
      <c r="Q498" s="676">
        <v>0.35</v>
      </c>
      <c r="R498" s="676">
        <v>0.35</v>
      </c>
      <c r="S498" s="676">
        <v>0.35</v>
      </c>
      <c r="T498" s="676">
        <v>0.35</v>
      </c>
      <c r="U498" s="676">
        <v>0.35</v>
      </c>
      <c r="V498" s="676">
        <v>0.35</v>
      </c>
      <c r="W498" s="676">
        <v>0.35</v>
      </c>
      <c r="X498" s="676">
        <v>0.35</v>
      </c>
      <c r="Y498" s="676">
        <v>0.35</v>
      </c>
      <c r="Z498" s="676">
        <v>0.35</v>
      </c>
      <c r="AA498" s="676">
        <v>0.35</v>
      </c>
      <c r="AB498" s="676">
        <v>0.35</v>
      </c>
      <c r="AC498" s="676">
        <v>0.35</v>
      </c>
      <c r="AD498" s="677">
        <v>0.35</v>
      </c>
      <c r="AE498" s="677">
        <v>0.35</v>
      </c>
    </row>
    <row r="499" spans="1:31" ht="15" customHeight="1">
      <c r="A499" s="399" t="s">
        <v>878</v>
      </c>
      <c r="B499" s="541" t="s">
        <v>434</v>
      </c>
      <c r="C499" s="399" t="s">
        <v>861</v>
      </c>
      <c r="D499" s="399" t="s">
        <v>875</v>
      </c>
      <c r="E499" s="399" t="s">
        <v>879</v>
      </c>
      <c r="F499" s="399" t="s">
        <v>880</v>
      </c>
      <c r="G499" s="399" t="s">
        <v>862</v>
      </c>
      <c r="H499" s="541">
        <v>35</v>
      </c>
      <c r="I499" s="543">
        <v>0.7</v>
      </c>
      <c r="J499" s="676">
        <v>0.12</v>
      </c>
      <c r="K499" s="676">
        <v>0.27</v>
      </c>
      <c r="L499" s="676">
        <v>0.27</v>
      </c>
      <c r="M499" s="676">
        <v>0.27</v>
      </c>
      <c r="N499" s="676">
        <v>0.25</v>
      </c>
      <c r="O499" s="676">
        <v>0.25</v>
      </c>
      <c r="P499" s="676">
        <v>0.25</v>
      </c>
      <c r="Q499" s="676">
        <v>0.35</v>
      </c>
      <c r="R499" s="676">
        <v>0.35</v>
      </c>
      <c r="S499" s="676">
        <v>0.35</v>
      </c>
      <c r="T499" s="676">
        <v>0.35</v>
      </c>
      <c r="U499" s="676">
        <v>0.35</v>
      </c>
      <c r="V499" s="676">
        <v>0.35</v>
      </c>
      <c r="W499" s="676">
        <v>0.35</v>
      </c>
      <c r="X499" s="676">
        <v>0.35</v>
      </c>
      <c r="Y499" s="676">
        <v>0.35</v>
      </c>
      <c r="Z499" s="676">
        <v>0.35</v>
      </c>
      <c r="AA499" s="676">
        <v>0.35</v>
      </c>
      <c r="AB499" s="676">
        <v>0.35</v>
      </c>
      <c r="AC499" s="676">
        <v>0.35</v>
      </c>
      <c r="AD499" s="677">
        <v>0.35</v>
      </c>
      <c r="AE499" s="677">
        <v>0.35</v>
      </c>
    </row>
    <row r="500" spans="1:31" ht="15" customHeight="1">
      <c r="A500" s="399" t="s">
        <v>1344</v>
      </c>
      <c r="B500" s="541" t="s">
        <v>997</v>
      </c>
      <c r="C500" s="399" t="s">
        <v>861</v>
      </c>
      <c r="D500" s="399" t="s">
        <v>875</v>
      </c>
      <c r="E500" s="399" t="s">
        <v>882</v>
      </c>
      <c r="F500" s="399" t="s">
        <v>883</v>
      </c>
      <c r="G500" s="399" t="s">
        <v>862</v>
      </c>
      <c r="H500" s="541">
        <v>5</v>
      </c>
      <c r="I500" s="543">
        <v>0.7</v>
      </c>
      <c r="J500" s="676">
        <v>0.12</v>
      </c>
      <c r="K500" s="676">
        <v>0.17</v>
      </c>
      <c r="L500" s="676">
        <v>0.17</v>
      </c>
      <c r="M500" s="676">
        <v>0.25</v>
      </c>
      <c r="N500" s="676">
        <v>0.25</v>
      </c>
      <c r="O500" s="676">
        <v>0.25</v>
      </c>
      <c r="P500" s="676">
        <v>0.25</v>
      </c>
      <c r="Q500" s="676">
        <v>0.25</v>
      </c>
      <c r="R500" s="676">
        <v>0.25</v>
      </c>
      <c r="S500" s="676">
        <v>0.25</v>
      </c>
      <c r="T500" s="676">
        <v>0.25</v>
      </c>
      <c r="U500" s="676">
        <v>0.25</v>
      </c>
      <c r="V500" s="676">
        <v>0.25</v>
      </c>
      <c r="W500" s="676">
        <v>0.25</v>
      </c>
      <c r="X500" s="676">
        <v>0.25</v>
      </c>
      <c r="Y500" s="676">
        <v>0.25</v>
      </c>
      <c r="Z500" s="676">
        <v>0.25</v>
      </c>
      <c r="AA500" s="676">
        <v>0.25</v>
      </c>
      <c r="AB500" s="676">
        <v>0.25</v>
      </c>
      <c r="AC500" s="676">
        <v>0.25</v>
      </c>
      <c r="AD500" s="677">
        <v>0.25</v>
      </c>
      <c r="AE500" s="677">
        <v>0.25</v>
      </c>
    </row>
    <row r="501" spans="1:31" ht="15" customHeight="1">
      <c r="A501" s="399" t="s">
        <v>881</v>
      </c>
      <c r="B501" s="541" t="s">
        <v>434</v>
      </c>
      <c r="C501" s="399" t="s">
        <v>861</v>
      </c>
      <c r="D501" s="399" t="s">
        <v>875</v>
      </c>
      <c r="E501" s="399" t="s">
        <v>882</v>
      </c>
      <c r="F501" s="399" t="s">
        <v>883</v>
      </c>
      <c r="G501" s="399" t="s">
        <v>862</v>
      </c>
      <c r="H501" s="541">
        <v>5</v>
      </c>
      <c r="I501" s="543">
        <v>0.7</v>
      </c>
      <c r="J501" s="676">
        <v>0.12</v>
      </c>
      <c r="K501" s="676">
        <v>0.27</v>
      </c>
      <c r="L501" s="676">
        <v>0.27</v>
      </c>
      <c r="M501" s="676">
        <v>0.27</v>
      </c>
      <c r="N501" s="676">
        <v>0.25</v>
      </c>
      <c r="O501" s="676">
        <v>0.25</v>
      </c>
      <c r="P501" s="676">
        <v>0.25</v>
      </c>
      <c r="Q501" s="676">
        <v>0.25</v>
      </c>
      <c r="R501" s="676">
        <v>0.25</v>
      </c>
      <c r="S501" s="676">
        <v>0.25</v>
      </c>
      <c r="T501" s="676">
        <v>0.25</v>
      </c>
      <c r="U501" s="676">
        <v>0.25</v>
      </c>
      <c r="V501" s="676">
        <v>0.25</v>
      </c>
      <c r="W501" s="676">
        <v>0.25</v>
      </c>
      <c r="X501" s="676">
        <v>0.25</v>
      </c>
      <c r="Y501" s="676">
        <v>0.25</v>
      </c>
      <c r="Z501" s="676">
        <v>0.25</v>
      </c>
      <c r="AA501" s="676">
        <v>0.25</v>
      </c>
      <c r="AB501" s="676">
        <v>0.25</v>
      </c>
      <c r="AC501" s="676">
        <v>0.25</v>
      </c>
      <c r="AD501" s="677">
        <v>0.25</v>
      </c>
      <c r="AE501" s="677">
        <v>0.25</v>
      </c>
    </row>
    <row r="502" spans="1:31" ht="15" customHeight="1">
      <c r="A502" s="399" t="s">
        <v>1345</v>
      </c>
      <c r="B502" s="541" t="s">
        <v>997</v>
      </c>
      <c r="C502" s="399" t="s">
        <v>861</v>
      </c>
      <c r="D502" s="399" t="s">
        <v>875</v>
      </c>
      <c r="E502" s="399" t="s">
        <v>626</v>
      </c>
      <c r="F502" s="399" t="s">
        <v>627</v>
      </c>
      <c r="G502" s="399" t="s">
        <v>681</v>
      </c>
      <c r="H502" s="541">
        <v>1</v>
      </c>
      <c r="I502" s="543">
        <v>0.7</v>
      </c>
      <c r="J502" s="676">
        <v>0.12</v>
      </c>
      <c r="K502" s="676">
        <v>0.17</v>
      </c>
      <c r="L502" s="676">
        <v>0.17</v>
      </c>
      <c r="M502" s="676">
        <v>0.25</v>
      </c>
      <c r="N502" s="676">
        <v>0.25</v>
      </c>
      <c r="O502" s="676">
        <v>0.25</v>
      </c>
      <c r="P502" s="676">
        <v>0.025</v>
      </c>
      <c r="Q502" s="676">
        <v>0.025</v>
      </c>
      <c r="R502" s="676">
        <v>0.025</v>
      </c>
      <c r="S502" s="676">
        <v>0.025</v>
      </c>
      <c r="T502" s="676">
        <v>0.025</v>
      </c>
      <c r="U502" s="676">
        <v>0.025</v>
      </c>
      <c r="V502" s="676">
        <v>0.025</v>
      </c>
      <c r="W502" s="676">
        <v>0.025</v>
      </c>
      <c r="X502" s="676">
        <v>0.025</v>
      </c>
      <c r="Y502" s="676">
        <v>0.025</v>
      </c>
      <c r="Z502" s="676">
        <v>0.025</v>
      </c>
      <c r="AA502" s="676">
        <v>0.025</v>
      </c>
      <c r="AB502" s="676">
        <v>0.025</v>
      </c>
      <c r="AC502" s="676">
        <v>0.03</v>
      </c>
      <c r="AD502" s="677">
        <v>0.03</v>
      </c>
      <c r="AE502" s="677">
        <v>0.025</v>
      </c>
    </row>
    <row r="503" spans="1:31" ht="15" customHeight="1">
      <c r="A503" s="399" t="s">
        <v>1346</v>
      </c>
      <c r="B503" s="541" t="s">
        <v>997</v>
      </c>
      <c r="C503" s="399" t="s">
        <v>861</v>
      </c>
      <c r="D503" s="399" t="s">
        <v>875</v>
      </c>
      <c r="E503" s="399" t="s">
        <v>626</v>
      </c>
      <c r="F503" s="399" t="s">
        <v>886</v>
      </c>
      <c r="G503" s="399" t="s">
        <v>862</v>
      </c>
      <c r="H503" s="541">
        <v>30</v>
      </c>
      <c r="I503" s="543">
        <v>0.7</v>
      </c>
      <c r="J503" s="676">
        <v>0.12</v>
      </c>
      <c r="K503" s="676">
        <v>0.17</v>
      </c>
      <c r="L503" s="676">
        <v>0.17</v>
      </c>
      <c r="M503" s="676">
        <v>0.25</v>
      </c>
      <c r="N503" s="676">
        <v>0.25</v>
      </c>
      <c r="O503" s="676">
        <v>0.25</v>
      </c>
      <c r="P503" s="676">
        <v>0.25</v>
      </c>
      <c r="Q503" s="676">
        <v>0.35</v>
      </c>
      <c r="R503" s="676">
        <v>0.35</v>
      </c>
      <c r="S503" s="676">
        <v>0.35</v>
      </c>
      <c r="T503" s="676">
        <v>0.35</v>
      </c>
      <c r="U503" s="676">
        <v>0.35</v>
      </c>
      <c r="V503" s="676">
        <v>0.35</v>
      </c>
      <c r="W503" s="676">
        <v>0.35</v>
      </c>
      <c r="X503" s="676">
        <v>0.35</v>
      </c>
      <c r="Y503" s="676">
        <v>0.35</v>
      </c>
      <c r="Z503" s="676">
        <v>0.35</v>
      </c>
      <c r="AA503" s="676">
        <v>0.35</v>
      </c>
      <c r="AB503" s="676">
        <v>0.35</v>
      </c>
      <c r="AC503" s="676">
        <v>0.35</v>
      </c>
      <c r="AD503" s="677">
        <v>0.35</v>
      </c>
      <c r="AE503" s="677">
        <v>0.35</v>
      </c>
    </row>
    <row r="504" spans="1:31" ht="15" customHeight="1">
      <c r="A504" s="399" t="s">
        <v>884</v>
      </c>
      <c r="B504" s="541" t="s">
        <v>434</v>
      </c>
      <c r="C504" s="399" t="s">
        <v>861</v>
      </c>
      <c r="D504" s="399" t="s">
        <v>875</v>
      </c>
      <c r="E504" s="399" t="s">
        <v>626</v>
      </c>
      <c r="F504" s="399" t="s">
        <v>627</v>
      </c>
      <c r="G504" s="399" t="s">
        <v>681</v>
      </c>
      <c r="H504" s="541">
        <v>1</v>
      </c>
      <c r="I504" s="543">
        <v>0.7</v>
      </c>
      <c r="J504" s="676">
        <v>0.12</v>
      </c>
      <c r="K504" s="676">
        <v>0.27</v>
      </c>
      <c r="L504" s="676">
        <v>0.27</v>
      </c>
      <c r="M504" s="676">
        <v>0.27</v>
      </c>
      <c r="N504" s="676">
        <v>0.25</v>
      </c>
      <c r="O504" s="676">
        <v>0.25</v>
      </c>
      <c r="P504" s="676">
        <v>0.025</v>
      </c>
      <c r="Q504" s="676">
        <v>0.025</v>
      </c>
      <c r="R504" s="676">
        <v>0.025</v>
      </c>
      <c r="S504" s="676">
        <v>0.025</v>
      </c>
      <c r="T504" s="676">
        <v>0.025</v>
      </c>
      <c r="U504" s="676">
        <v>0.025</v>
      </c>
      <c r="V504" s="676">
        <v>0.025</v>
      </c>
      <c r="W504" s="676">
        <v>0.025</v>
      </c>
      <c r="X504" s="676">
        <v>0.025</v>
      </c>
      <c r="Y504" s="676">
        <v>0.025</v>
      </c>
      <c r="Z504" s="676">
        <v>0.025</v>
      </c>
      <c r="AA504" s="676">
        <v>0.025</v>
      </c>
      <c r="AB504" s="676">
        <v>0.025</v>
      </c>
      <c r="AC504" s="676">
        <v>0.03</v>
      </c>
      <c r="AD504" s="677">
        <v>0.03</v>
      </c>
      <c r="AE504" s="677">
        <v>0.025</v>
      </c>
    </row>
    <row r="505" spans="1:31" ht="15" customHeight="1">
      <c r="A505" s="399" t="s">
        <v>885</v>
      </c>
      <c r="B505" s="541" t="s">
        <v>434</v>
      </c>
      <c r="C505" s="399" t="s">
        <v>861</v>
      </c>
      <c r="D505" s="399" t="s">
        <v>875</v>
      </c>
      <c r="E505" s="399" t="s">
        <v>626</v>
      </c>
      <c r="F505" s="399" t="s">
        <v>886</v>
      </c>
      <c r="G505" s="399" t="s">
        <v>862</v>
      </c>
      <c r="H505" s="541">
        <v>30</v>
      </c>
      <c r="I505" s="543">
        <v>0.7</v>
      </c>
      <c r="J505" s="676">
        <v>0.12</v>
      </c>
      <c r="K505" s="676">
        <v>0.27</v>
      </c>
      <c r="L505" s="676">
        <v>0.27</v>
      </c>
      <c r="M505" s="676">
        <v>0.27</v>
      </c>
      <c r="N505" s="676">
        <v>0.25</v>
      </c>
      <c r="O505" s="676">
        <v>0.25</v>
      </c>
      <c r="P505" s="676">
        <v>0.25</v>
      </c>
      <c r="Q505" s="676">
        <v>0.35</v>
      </c>
      <c r="R505" s="676">
        <v>0.35</v>
      </c>
      <c r="S505" s="676">
        <v>0.35</v>
      </c>
      <c r="T505" s="676">
        <v>0.35</v>
      </c>
      <c r="U505" s="676">
        <v>0.35</v>
      </c>
      <c r="V505" s="676">
        <v>0.35</v>
      </c>
      <c r="W505" s="676">
        <v>0.35</v>
      </c>
      <c r="X505" s="676">
        <v>0.35</v>
      </c>
      <c r="Y505" s="676">
        <v>0.35</v>
      </c>
      <c r="Z505" s="676">
        <v>0.35</v>
      </c>
      <c r="AA505" s="676">
        <v>0.35</v>
      </c>
      <c r="AB505" s="676">
        <v>0.35</v>
      </c>
      <c r="AC505" s="676">
        <v>0.35</v>
      </c>
      <c r="AD505" s="677">
        <v>0.35</v>
      </c>
      <c r="AE505" s="677">
        <v>0.35</v>
      </c>
    </row>
    <row r="506" spans="1:31" ht="15" customHeight="1">
      <c r="A506" s="399" t="s">
        <v>1347</v>
      </c>
      <c r="B506" s="541" t="s">
        <v>997</v>
      </c>
      <c r="C506" s="399" t="s">
        <v>861</v>
      </c>
      <c r="D506" s="399" t="s">
        <v>875</v>
      </c>
      <c r="E506" s="399" t="s">
        <v>888</v>
      </c>
      <c r="F506" s="399" t="s">
        <v>889</v>
      </c>
      <c r="G506" s="399" t="s">
        <v>862</v>
      </c>
      <c r="H506" s="541">
        <v>10</v>
      </c>
      <c r="I506" s="543">
        <v>0.7</v>
      </c>
      <c r="J506" s="676">
        <v>0.12</v>
      </c>
      <c r="K506" s="676">
        <v>0.17</v>
      </c>
      <c r="L506" s="676">
        <v>0.17</v>
      </c>
      <c r="M506" s="676">
        <v>0.25</v>
      </c>
      <c r="N506" s="676">
        <v>0.25</v>
      </c>
      <c r="O506" s="676">
        <v>0.25</v>
      </c>
      <c r="P506" s="676">
        <v>0.25</v>
      </c>
      <c r="Q506" s="676">
        <v>0.25</v>
      </c>
      <c r="R506" s="676">
        <v>0.25</v>
      </c>
      <c r="S506" s="676">
        <v>0.25</v>
      </c>
      <c r="T506" s="676">
        <v>0.25</v>
      </c>
      <c r="U506" s="676">
        <v>0.25</v>
      </c>
      <c r="V506" s="676">
        <v>0.25</v>
      </c>
      <c r="W506" s="676">
        <v>0.25</v>
      </c>
      <c r="X506" s="676">
        <v>0.25</v>
      </c>
      <c r="Y506" s="676">
        <v>0.25</v>
      </c>
      <c r="Z506" s="676">
        <v>0.25</v>
      </c>
      <c r="AA506" s="676">
        <v>0.25</v>
      </c>
      <c r="AB506" s="676">
        <v>0.25</v>
      </c>
      <c r="AC506" s="676">
        <v>0.25</v>
      </c>
      <c r="AD506" s="677">
        <v>0.25</v>
      </c>
      <c r="AE506" s="677">
        <v>0.25</v>
      </c>
    </row>
    <row r="507" spans="1:31" ht="15" customHeight="1">
      <c r="A507" s="399" t="s">
        <v>887</v>
      </c>
      <c r="B507" s="541" t="s">
        <v>434</v>
      </c>
      <c r="C507" s="399" t="s">
        <v>861</v>
      </c>
      <c r="D507" s="399" t="s">
        <v>875</v>
      </c>
      <c r="E507" s="399" t="s">
        <v>888</v>
      </c>
      <c r="F507" s="399" t="s">
        <v>889</v>
      </c>
      <c r="G507" s="399" t="s">
        <v>862</v>
      </c>
      <c r="H507" s="541">
        <v>10</v>
      </c>
      <c r="I507" s="543">
        <v>0.7</v>
      </c>
      <c r="J507" s="676">
        <v>0.12</v>
      </c>
      <c r="K507" s="676">
        <v>0.27</v>
      </c>
      <c r="L507" s="676">
        <v>0.27</v>
      </c>
      <c r="M507" s="676">
        <v>0.27</v>
      </c>
      <c r="N507" s="676">
        <v>0.25</v>
      </c>
      <c r="O507" s="676">
        <v>0.25</v>
      </c>
      <c r="P507" s="676">
        <v>0.25</v>
      </c>
      <c r="Q507" s="676">
        <v>0.25</v>
      </c>
      <c r="R507" s="676">
        <v>0.25</v>
      </c>
      <c r="S507" s="676">
        <v>0.25</v>
      </c>
      <c r="T507" s="676">
        <v>0.25</v>
      </c>
      <c r="U507" s="676">
        <v>0.25</v>
      </c>
      <c r="V507" s="676">
        <v>0.25</v>
      </c>
      <c r="W507" s="676">
        <v>0.25</v>
      </c>
      <c r="X507" s="676">
        <v>0.25</v>
      </c>
      <c r="Y507" s="676">
        <v>0.25</v>
      </c>
      <c r="Z507" s="676">
        <v>0.25</v>
      </c>
      <c r="AA507" s="676">
        <v>0.25</v>
      </c>
      <c r="AB507" s="676">
        <v>0.25</v>
      </c>
      <c r="AC507" s="676">
        <v>0.25</v>
      </c>
      <c r="AD507" s="677">
        <v>0.25</v>
      </c>
      <c r="AE507" s="677">
        <v>0.25</v>
      </c>
    </row>
    <row r="508" spans="1:31" ht="15" customHeight="1">
      <c r="A508" s="399" t="s">
        <v>1348</v>
      </c>
      <c r="B508" s="541" t="s">
        <v>997</v>
      </c>
      <c r="C508" s="399" t="s">
        <v>861</v>
      </c>
      <c r="D508" s="399" t="s">
        <v>461</v>
      </c>
      <c r="E508" s="399" t="s">
        <v>663</v>
      </c>
      <c r="F508" s="399" t="s">
        <v>664</v>
      </c>
      <c r="G508" s="399" t="s">
        <v>862</v>
      </c>
      <c r="H508" s="541">
        <v>30</v>
      </c>
      <c r="I508" s="543">
        <v>0.7</v>
      </c>
      <c r="J508" s="676">
        <v>0.12</v>
      </c>
      <c r="K508" s="676">
        <v>0.17</v>
      </c>
      <c r="L508" s="676">
        <v>0.17</v>
      </c>
      <c r="M508" s="676">
        <v>0.25</v>
      </c>
      <c r="N508" s="676">
        <v>0.25</v>
      </c>
      <c r="O508" s="676">
        <v>0.25</v>
      </c>
      <c r="P508" s="676">
        <v>0.25</v>
      </c>
      <c r="Q508" s="676">
        <v>0.35</v>
      </c>
      <c r="R508" s="676">
        <v>0.35</v>
      </c>
      <c r="S508" s="676">
        <v>0.35</v>
      </c>
      <c r="T508" s="676">
        <v>0.35</v>
      </c>
      <c r="U508" s="676">
        <v>0.35</v>
      </c>
      <c r="V508" s="676">
        <v>0.35</v>
      </c>
      <c r="W508" s="676">
        <v>0.35</v>
      </c>
      <c r="X508" s="676">
        <v>0.35</v>
      </c>
      <c r="Y508" s="676">
        <v>0.35</v>
      </c>
      <c r="Z508" s="676">
        <v>0.35</v>
      </c>
      <c r="AA508" s="676">
        <v>0.35</v>
      </c>
      <c r="AB508" s="676">
        <v>0.35</v>
      </c>
      <c r="AC508" s="676">
        <v>0.35</v>
      </c>
      <c r="AD508" s="677">
        <v>0.35</v>
      </c>
      <c r="AE508" s="677">
        <v>0.35</v>
      </c>
    </row>
    <row r="509" spans="1:31" ht="15" customHeight="1">
      <c r="A509" s="399" t="s">
        <v>1349</v>
      </c>
      <c r="B509" s="544" t="s">
        <v>997</v>
      </c>
      <c r="C509" s="399" t="s">
        <v>861</v>
      </c>
      <c r="D509" s="399" t="s">
        <v>461</v>
      </c>
      <c r="E509" s="399" t="s">
        <v>663</v>
      </c>
      <c r="F509" s="399" t="s">
        <v>620</v>
      </c>
      <c r="G509" s="399" t="s">
        <v>862</v>
      </c>
      <c r="H509" s="541">
        <v>15</v>
      </c>
      <c r="I509" s="543">
        <v>0.7</v>
      </c>
      <c r="J509" s="676">
        <v>0.12</v>
      </c>
      <c r="K509" s="676">
        <v>0.17</v>
      </c>
      <c r="L509" s="676">
        <v>0.17</v>
      </c>
      <c r="M509" s="676">
        <v>0.25</v>
      </c>
      <c r="N509" s="676">
        <v>0.25</v>
      </c>
      <c r="O509" s="676">
        <v>0.25</v>
      </c>
      <c r="P509" s="676">
        <v>0.25</v>
      </c>
      <c r="Q509" s="676">
        <v>0.25</v>
      </c>
      <c r="R509" s="676">
        <v>0.25</v>
      </c>
      <c r="S509" s="676">
        <v>0.25</v>
      </c>
      <c r="T509" s="676">
        <v>0.25</v>
      </c>
      <c r="U509" s="676">
        <v>0.25</v>
      </c>
      <c r="V509" s="676">
        <v>0.25</v>
      </c>
      <c r="W509" s="676">
        <v>0.25</v>
      </c>
      <c r="X509" s="676">
        <v>0.25</v>
      </c>
      <c r="Y509" s="676">
        <v>0.25</v>
      </c>
      <c r="Z509" s="676">
        <v>0.25</v>
      </c>
      <c r="AA509" s="676">
        <v>0.25</v>
      </c>
      <c r="AB509" s="676">
        <v>0.25</v>
      </c>
      <c r="AC509" s="676">
        <v>0.25</v>
      </c>
      <c r="AD509" s="677">
        <v>0.25</v>
      </c>
      <c r="AE509" s="677">
        <v>0.25</v>
      </c>
    </row>
    <row r="510" spans="1:31" ht="15" customHeight="1">
      <c r="A510" s="399" t="s">
        <v>1350</v>
      </c>
      <c r="B510" s="541" t="s">
        <v>997</v>
      </c>
      <c r="C510" s="399" t="s">
        <v>861</v>
      </c>
      <c r="D510" s="399" t="s">
        <v>461</v>
      </c>
      <c r="E510" s="399" t="s">
        <v>663</v>
      </c>
      <c r="F510" s="399" t="s">
        <v>667</v>
      </c>
      <c r="G510" s="399" t="s">
        <v>862</v>
      </c>
      <c r="H510" s="541">
        <v>30</v>
      </c>
      <c r="I510" s="543">
        <v>0.7</v>
      </c>
      <c r="J510" s="676">
        <v>0.12</v>
      </c>
      <c r="K510" s="676">
        <v>0.17</v>
      </c>
      <c r="L510" s="676">
        <v>0.17</v>
      </c>
      <c r="M510" s="676">
        <v>0.25</v>
      </c>
      <c r="N510" s="676">
        <v>0.25</v>
      </c>
      <c r="O510" s="676">
        <v>0.25</v>
      </c>
      <c r="P510" s="676">
        <v>0.25</v>
      </c>
      <c r="Q510" s="676">
        <v>0.35</v>
      </c>
      <c r="R510" s="676">
        <v>0.35</v>
      </c>
      <c r="S510" s="676">
        <v>0.35</v>
      </c>
      <c r="T510" s="676">
        <v>0.35</v>
      </c>
      <c r="U510" s="676">
        <v>0.35</v>
      </c>
      <c r="V510" s="676">
        <v>0.35</v>
      </c>
      <c r="W510" s="676">
        <v>0.35</v>
      </c>
      <c r="X510" s="676">
        <v>0.35</v>
      </c>
      <c r="Y510" s="676">
        <v>0.35</v>
      </c>
      <c r="Z510" s="676">
        <v>0.35</v>
      </c>
      <c r="AA510" s="676">
        <v>0.35</v>
      </c>
      <c r="AB510" s="676">
        <v>0.35</v>
      </c>
      <c r="AC510" s="676">
        <v>0.35</v>
      </c>
      <c r="AD510" s="677">
        <v>0.35</v>
      </c>
      <c r="AE510" s="677">
        <v>0.35</v>
      </c>
    </row>
    <row r="511" spans="1:31" ht="15" customHeight="1">
      <c r="A511" s="399" t="s">
        <v>890</v>
      </c>
      <c r="B511" s="541" t="s">
        <v>434</v>
      </c>
      <c r="C511" s="399" t="s">
        <v>861</v>
      </c>
      <c r="D511" s="399" t="s">
        <v>461</v>
      </c>
      <c r="E511" s="399" t="s">
        <v>663</v>
      </c>
      <c r="F511" s="399" t="s">
        <v>664</v>
      </c>
      <c r="G511" s="399" t="s">
        <v>862</v>
      </c>
      <c r="H511" s="541">
        <v>30</v>
      </c>
      <c r="I511" s="543">
        <v>0.7</v>
      </c>
      <c r="J511" s="676">
        <v>0.12</v>
      </c>
      <c r="K511" s="676">
        <v>0.27</v>
      </c>
      <c r="L511" s="676">
        <v>0.27</v>
      </c>
      <c r="M511" s="676">
        <v>0.27</v>
      </c>
      <c r="N511" s="676">
        <v>0.25</v>
      </c>
      <c r="O511" s="676">
        <v>0.25</v>
      </c>
      <c r="P511" s="676">
        <v>0.25</v>
      </c>
      <c r="Q511" s="676">
        <v>0.35</v>
      </c>
      <c r="R511" s="676">
        <v>0.35</v>
      </c>
      <c r="S511" s="676">
        <v>0.35</v>
      </c>
      <c r="T511" s="676">
        <v>0.35</v>
      </c>
      <c r="U511" s="676">
        <v>0.35</v>
      </c>
      <c r="V511" s="676">
        <v>0.35</v>
      </c>
      <c r="W511" s="676">
        <v>0.35</v>
      </c>
      <c r="X511" s="676">
        <v>0.35</v>
      </c>
      <c r="Y511" s="676">
        <v>0.35</v>
      </c>
      <c r="Z511" s="676">
        <v>0.35</v>
      </c>
      <c r="AA511" s="676">
        <v>0.35</v>
      </c>
      <c r="AB511" s="676">
        <v>0.35</v>
      </c>
      <c r="AC511" s="676">
        <v>0.35</v>
      </c>
      <c r="AD511" s="677">
        <v>0.35</v>
      </c>
      <c r="AE511" s="677">
        <v>0.35</v>
      </c>
    </row>
    <row r="512" spans="1:31" ht="15" customHeight="1">
      <c r="A512" s="399" t="s">
        <v>891</v>
      </c>
      <c r="B512" s="541" t="s">
        <v>434</v>
      </c>
      <c r="C512" s="399" t="s">
        <v>861</v>
      </c>
      <c r="D512" s="399" t="s">
        <v>461</v>
      </c>
      <c r="E512" s="399" t="s">
        <v>663</v>
      </c>
      <c r="F512" s="399" t="s">
        <v>620</v>
      </c>
      <c r="G512" s="399" t="s">
        <v>862</v>
      </c>
      <c r="H512" s="541">
        <v>15</v>
      </c>
      <c r="I512" s="543">
        <v>0.7</v>
      </c>
      <c r="J512" s="676">
        <v>0.12</v>
      </c>
      <c r="K512" s="676">
        <v>0.27</v>
      </c>
      <c r="L512" s="676">
        <v>0.27</v>
      </c>
      <c r="M512" s="676">
        <v>0.27</v>
      </c>
      <c r="N512" s="676">
        <v>0.25</v>
      </c>
      <c r="O512" s="676">
        <v>0.25</v>
      </c>
      <c r="P512" s="676">
        <v>0.25</v>
      </c>
      <c r="Q512" s="676">
        <v>0.25</v>
      </c>
      <c r="R512" s="676">
        <v>0.25</v>
      </c>
      <c r="S512" s="676">
        <v>0.25</v>
      </c>
      <c r="T512" s="676">
        <v>0.25</v>
      </c>
      <c r="U512" s="676">
        <v>0.25</v>
      </c>
      <c r="V512" s="676">
        <v>0.25</v>
      </c>
      <c r="W512" s="676">
        <v>0.25</v>
      </c>
      <c r="X512" s="676">
        <v>0.25</v>
      </c>
      <c r="Y512" s="676">
        <v>0.25</v>
      </c>
      <c r="Z512" s="676">
        <v>0.25</v>
      </c>
      <c r="AA512" s="676">
        <v>0.25</v>
      </c>
      <c r="AB512" s="676">
        <v>0.25</v>
      </c>
      <c r="AC512" s="676">
        <v>0.25</v>
      </c>
      <c r="AD512" s="677">
        <v>0.25</v>
      </c>
      <c r="AE512" s="677">
        <v>0.25</v>
      </c>
    </row>
    <row r="513" spans="1:31" ht="15" customHeight="1">
      <c r="A513" s="399" t="s">
        <v>892</v>
      </c>
      <c r="B513" s="541" t="s">
        <v>434</v>
      </c>
      <c r="C513" s="399" t="s">
        <v>861</v>
      </c>
      <c r="D513" s="399" t="s">
        <v>461</v>
      </c>
      <c r="E513" s="399" t="s">
        <v>663</v>
      </c>
      <c r="F513" s="399" t="s">
        <v>667</v>
      </c>
      <c r="G513" s="399" t="s">
        <v>862</v>
      </c>
      <c r="H513" s="541">
        <v>30</v>
      </c>
      <c r="I513" s="543">
        <v>0.7</v>
      </c>
      <c r="J513" s="676">
        <v>0.12</v>
      </c>
      <c r="K513" s="676">
        <v>0.27</v>
      </c>
      <c r="L513" s="676">
        <v>0.27</v>
      </c>
      <c r="M513" s="676">
        <v>0.27</v>
      </c>
      <c r="N513" s="676">
        <v>0.25</v>
      </c>
      <c r="O513" s="676">
        <v>0.25</v>
      </c>
      <c r="P513" s="676">
        <v>0.25</v>
      </c>
      <c r="Q513" s="676">
        <v>0.35</v>
      </c>
      <c r="R513" s="676">
        <v>0.35</v>
      </c>
      <c r="S513" s="676">
        <v>0.35</v>
      </c>
      <c r="T513" s="676">
        <v>0.35</v>
      </c>
      <c r="U513" s="676">
        <v>0.35</v>
      </c>
      <c r="V513" s="676">
        <v>0.35</v>
      </c>
      <c r="W513" s="676">
        <v>0.35</v>
      </c>
      <c r="X513" s="676">
        <v>0.35</v>
      </c>
      <c r="Y513" s="676">
        <v>0.35</v>
      </c>
      <c r="Z513" s="676">
        <v>0.35</v>
      </c>
      <c r="AA513" s="676">
        <v>0.35</v>
      </c>
      <c r="AB513" s="676">
        <v>0.35</v>
      </c>
      <c r="AC513" s="676">
        <v>0.35</v>
      </c>
      <c r="AD513" s="677">
        <v>0.35</v>
      </c>
      <c r="AE513" s="677">
        <v>0.35</v>
      </c>
    </row>
    <row r="514" spans="1:31" ht="15" customHeight="1">
      <c r="A514" s="399" t="s">
        <v>1353</v>
      </c>
      <c r="B514" s="541" t="s">
        <v>997</v>
      </c>
      <c r="C514" s="399" t="s">
        <v>861</v>
      </c>
      <c r="D514" s="399" t="s">
        <v>461</v>
      </c>
      <c r="E514" s="399" t="s">
        <v>672</v>
      </c>
      <c r="F514" s="399" t="s">
        <v>557</v>
      </c>
      <c r="G514" s="399" t="s">
        <v>862</v>
      </c>
      <c r="H514" s="541">
        <v>10</v>
      </c>
      <c r="I514" s="543">
        <v>0.7</v>
      </c>
      <c r="J514" s="676">
        <v>0.12</v>
      </c>
      <c r="K514" s="676">
        <v>0.17</v>
      </c>
      <c r="L514" s="676">
        <v>0.17</v>
      </c>
      <c r="M514" s="676">
        <v>0.25</v>
      </c>
      <c r="N514" s="676">
        <v>0.25</v>
      </c>
      <c r="O514" s="676">
        <v>0.25</v>
      </c>
      <c r="P514" s="676">
        <v>0.25</v>
      </c>
      <c r="Q514" s="676">
        <v>0.25</v>
      </c>
      <c r="R514" s="676">
        <v>0.25</v>
      </c>
      <c r="S514" s="676">
        <v>0.25</v>
      </c>
      <c r="T514" s="676">
        <v>0.25</v>
      </c>
      <c r="U514" s="676">
        <v>0.25</v>
      </c>
      <c r="V514" s="676">
        <v>0.25</v>
      </c>
      <c r="W514" s="676">
        <v>0.25</v>
      </c>
      <c r="X514" s="676">
        <v>0.25</v>
      </c>
      <c r="Y514" s="676">
        <v>0.25</v>
      </c>
      <c r="Z514" s="676">
        <v>0.25</v>
      </c>
      <c r="AA514" s="676">
        <v>0.25</v>
      </c>
      <c r="AB514" s="676">
        <v>0.25</v>
      </c>
      <c r="AC514" s="676">
        <v>0.25</v>
      </c>
      <c r="AD514" s="677">
        <v>0.25</v>
      </c>
      <c r="AE514" s="677">
        <v>0.25</v>
      </c>
    </row>
    <row r="515" spans="1:31" ht="15" customHeight="1">
      <c r="A515" s="399" t="s">
        <v>1354</v>
      </c>
      <c r="B515" s="541" t="s">
        <v>997</v>
      </c>
      <c r="C515" s="399" t="s">
        <v>861</v>
      </c>
      <c r="D515" s="399" t="s">
        <v>461</v>
      </c>
      <c r="E515" s="399" t="s">
        <v>672</v>
      </c>
      <c r="F515" s="399" t="s">
        <v>674</v>
      </c>
      <c r="G515" s="399" t="s">
        <v>862</v>
      </c>
      <c r="H515" s="541">
        <v>5</v>
      </c>
      <c r="I515" s="543">
        <v>0.7</v>
      </c>
      <c r="J515" s="676">
        <v>0.12</v>
      </c>
      <c r="K515" s="676">
        <v>0.17</v>
      </c>
      <c r="L515" s="676">
        <v>0.17</v>
      </c>
      <c r="M515" s="676">
        <v>0.25</v>
      </c>
      <c r="N515" s="676">
        <v>0.25</v>
      </c>
      <c r="O515" s="676">
        <v>0.25</v>
      </c>
      <c r="P515" s="676">
        <v>0.25</v>
      </c>
      <c r="Q515" s="676">
        <v>0.25</v>
      </c>
      <c r="R515" s="676">
        <v>0.25</v>
      </c>
      <c r="S515" s="676">
        <v>0.25</v>
      </c>
      <c r="T515" s="676">
        <v>0.25</v>
      </c>
      <c r="U515" s="676">
        <v>0.25</v>
      </c>
      <c r="V515" s="676">
        <v>0.25</v>
      </c>
      <c r="W515" s="676">
        <v>0.25</v>
      </c>
      <c r="X515" s="676">
        <v>0.25</v>
      </c>
      <c r="Y515" s="676">
        <v>0.25</v>
      </c>
      <c r="Z515" s="676">
        <v>0.25</v>
      </c>
      <c r="AA515" s="676">
        <v>0.25</v>
      </c>
      <c r="AB515" s="676">
        <v>0.25</v>
      </c>
      <c r="AC515" s="676">
        <v>0.25</v>
      </c>
      <c r="AD515" s="677">
        <v>0.25</v>
      </c>
      <c r="AE515" s="677">
        <v>0.25</v>
      </c>
    </row>
    <row r="516" spans="1:31" ht="15" customHeight="1">
      <c r="A516" s="399" t="s">
        <v>1355</v>
      </c>
      <c r="B516" s="541" t="s">
        <v>997</v>
      </c>
      <c r="C516" s="399" t="s">
        <v>861</v>
      </c>
      <c r="D516" s="399" t="s">
        <v>461</v>
      </c>
      <c r="E516" s="399" t="s">
        <v>672</v>
      </c>
      <c r="F516" s="399" t="s">
        <v>676</v>
      </c>
      <c r="G516" s="399" t="s">
        <v>862</v>
      </c>
      <c r="H516" s="541">
        <v>5</v>
      </c>
      <c r="I516" s="543">
        <v>0.7</v>
      </c>
      <c r="J516" s="676">
        <v>0.12</v>
      </c>
      <c r="K516" s="676">
        <v>0.17</v>
      </c>
      <c r="L516" s="676">
        <v>0.17</v>
      </c>
      <c r="M516" s="676">
        <v>0.25</v>
      </c>
      <c r="N516" s="676">
        <v>0.25</v>
      </c>
      <c r="O516" s="676">
        <v>0.25</v>
      </c>
      <c r="P516" s="676">
        <v>0.25</v>
      </c>
      <c r="Q516" s="676">
        <v>0.25</v>
      </c>
      <c r="R516" s="676">
        <v>0.25</v>
      </c>
      <c r="S516" s="676">
        <v>0.25</v>
      </c>
      <c r="T516" s="676">
        <v>0.25</v>
      </c>
      <c r="U516" s="676">
        <v>0.25</v>
      </c>
      <c r="V516" s="676">
        <v>0.25</v>
      </c>
      <c r="W516" s="676">
        <v>0.25</v>
      </c>
      <c r="X516" s="676">
        <v>0.25</v>
      </c>
      <c r="Y516" s="676">
        <v>0.25</v>
      </c>
      <c r="Z516" s="676">
        <v>0.25</v>
      </c>
      <c r="AA516" s="676">
        <v>0.25</v>
      </c>
      <c r="AB516" s="676">
        <v>0.25</v>
      </c>
      <c r="AC516" s="676">
        <v>0.25</v>
      </c>
      <c r="AD516" s="677">
        <v>0.25</v>
      </c>
      <c r="AE516" s="677">
        <v>0.25</v>
      </c>
    </row>
    <row r="517" spans="1:31" ht="15" customHeight="1">
      <c r="A517" s="399" t="s">
        <v>1356</v>
      </c>
      <c r="B517" s="541" t="s">
        <v>997</v>
      </c>
      <c r="C517" s="399" t="s">
        <v>861</v>
      </c>
      <c r="D517" s="399" t="s">
        <v>461</v>
      </c>
      <c r="E517" s="399" t="s">
        <v>672</v>
      </c>
      <c r="F517" s="399" t="s">
        <v>678</v>
      </c>
      <c r="G517" s="399" t="s">
        <v>862</v>
      </c>
      <c r="H517" s="541">
        <v>5</v>
      </c>
      <c r="I517" s="543">
        <v>0.7</v>
      </c>
      <c r="J517" s="676">
        <v>0.12</v>
      </c>
      <c r="K517" s="676">
        <v>0.17</v>
      </c>
      <c r="L517" s="676">
        <v>0.17</v>
      </c>
      <c r="M517" s="676">
        <v>0.25</v>
      </c>
      <c r="N517" s="676">
        <v>0.25</v>
      </c>
      <c r="O517" s="676">
        <v>0.25</v>
      </c>
      <c r="P517" s="676">
        <v>0.25</v>
      </c>
      <c r="Q517" s="676">
        <v>0.25</v>
      </c>
      <c r="R517" s="676">
        <v>0.25</v>
      </c>
      <c r="S517" s="676">
        <v>0.25</v>
      </c>
      <c r="T517" s="676">
        <v>0.25</v>
      </c>
      <c r="U517" s="676">
        <v>0.25</v>
      </c>
      <c r="V517" s="676">
        <v>0.25</v>
      </c>
      <c r="W517" s="676">
        <v>0.25</v>
      </c>
      <c r="X517" s="676">
        <v>0.25</v>
      </c>
      <c r="Y517" s="676">
        <v>0.25</v>
      </c>
      <c r="Z517" s="676">
        <v>0.25</v>
      </c>
      <c r="AA517" s="676">
        <v>0.25</v>
      </c>
      <c r="AB517" s="676">
        <v>0.25</v>
      </c>
      <c r="AC517" s="676">
        <v>0.25</v>
      </c>
      <c r="AD517" s="677">
        <v>0.25</v>
      </c>
      <c r="AE517" s="677">
        <v>0.25</v>
      </c>
    </row>
    <row r="518" spans="1:31" ht="15" customHeight="1">
      <c r="A518" s="399" t="s">
        <v>1357</v>
      </c>
      <c r="B518" s="541" t="s">
        <v>997</v>
      </c>
      <c r="C518" s="399" t="s">
        <v>861</v>
      </c>
      <c r="D518" s="399" t="s">
        <v>461</v>
      </c>
      <c r="E518" s="399" t="s">
        <v>672</v>
      </c>
      <c r="F518" s="399" t="s">
        <v>680</v>
      </c>
      <c r="G518" s="399" t="s">
        <v>862</v>
      </c>
      <c r="H518" s="541">
        <v>5</v>
      </c>
      <c r="I518" s="543">
        <v>0.7</v>
      </c>
      <c r="J518" s="676">
        <v>0.12</v>
      </c>
      <c r="K518" s="676">
        <v>0.17</v>
      </c>
      <c r="L518" s="676">
        <v>0.17</v>
      </c>
      <c r="M518" s="676">
        <v>0.25</v>
      </c>
      <c r="N518" s="676">
        <v>0.25</v>
      </c>
      <c r="O518" s="676">
        <v>0.25</v>
      </c>
      <c r="P518" s="676">
        <v>0.25</v>
      </c>
      <c r="Q518" s="676">
        <v>0.25</v>
      </c>
      <c r="R518" s="676">
        <v>0.25</v>
      </c>
      <c r="S518" s="676">
        <v>0.25</v>
      </c>
      <c r="T518" s="676">
        <v>0.25</v>
      </c>
      <c r="U518" s="676">
        <v>0.25</v>
      </c>
      <c r="V518" s="676">
        <v>0.25</v>
      </c>
      <c r="W518" s="676">
        <v>0.25</v>
      </c>
      <c r="X518" s="676">
        <v>0.25</v>
      </c>
      <c r="Y518" s="676">
        <v>0.25</v>
      </c>
      <c r="Z518" s="676">
        <v>0.25</v>
      </c>
      <c r="AA518" s="676">
        <v>0.25</v>
      </c>
      <c r="AB518" s="676">
        <v>0.25</v>
      </c>
      <c r="AC518" s="676">
        <v>0.25</v>
      </c>
      <c r="AD518" s="677">
        <v>0.25</v>
      </c>
      <c r="AE518" s="677">
        <v>0.25</v>
      </c>
    </row>
    <row r="519" spans="1:31" ht="15" customHeight="1">
      <c r="A519" s="399" t="s">
        <v>895</v>
      </c>
      <c r="B519" s="541" t="s">
        <v>434</v>
      </c>
      <c r="C519" s="399" t="s">
        <v>861</v>
      </c>
      <c r="D519" s="399" t="s">
        <v>461</v>
      </c>
      <c r="E519" s="399" t="s">
        <v>672</v>
      </c>
      <c r="F519" s="399" t="s">
        <v>557</v>
      </c>
      <c r="G519" s="399" t="s">
        <v>862</v>
      </c>
      <c r="H519" s="541">
        <v>10</v>
      </c>
      <c r="I519" s="543">
        <v>0.7</v>
      </c>
      <c r="J519" s="676">
        <v>0.12</v>
      </c>
      <c r="K519" s="676">
        <v>0.27</v>
      </c>
      <c r="L519" s="676">
        <v>0.27</v>
      </c>
      <c r="M519" s="676">
        <v>0.27</v>
      </c>
      <c r="N519" s="676">
        <v>0.25</v>
      </c>
      <c r="O519" s="676">
        <v>0.25</v>
      </c>
      <c r="P519" s="676">
        <v>0.25</v>
      </c>
      <c r="Q519" s="676">
        <v>0.25</v>
      </c>
      <c r="R519" s="676">
        <v>0.25</v>
      </c>
      <c r="S519" s="676">
        <v>0.25</v>
      </c>
      <c r="T519" s="676">
        <v>0.25</v>
      </c>
      <c r="U519" s="676">
        <v>0.25</v>
      </c>
      <c r="V519" s="676">
        <v>0.25</v>
      </c>
      <c r="W519" s="676">
        <v>0.25</v>
      </c>
      <c r="X519" s="676">
        <v>0.25</v>
      </c>
      <c r="Y519" s="676">
        <v>0.25</v>
      </c>
      <c r="Z519" s="676">
        <v>0.25</v>
      </c>
      <c r="AA519" s="676">
        <v>0.25</v>
      </c>
      <c r="AB519" s="676">
        <v>0.25</v>
      </c>
      <c r="AC519" s="676">
        <v>0.25</v>
      </c>
      <c r="AD519" s="677">
        <v>0.25</v>
      </c>
      <c r="AE519" s="677">
        <v>0.25</v>
      </c>
    </row>
    <row r="520" spans="1:31" ht="15" customHeight="1">
      <c r="A520" s="399" t="s">
        <v>896</v>
      </c>
      <c r="B520" s="541" t="s">
        <v>434</v>
      </c>
      <c r="C520" s="399" t="s">
        <v>861</v>
      </c>
      <c r="D520" s="399" t="s">
        <v>461</v>
      </c>
      <c r="E520" s="399" t="s">
        <v>672</v>
      </c>
      <c r="F520" s="399" t="s">
        <v>674</v>
      </c>
      <c r="G520" s="399" t="s">
        <v>862</v>
      </c>
      <c r="H520" s="541">
        <v>5</v>
      </c>
      <c r="I520" s="543">
        <v>0.7</v>
      </c>
      <c r="J520" s="676">
        <v>0.12</v>
      </c>
      <c r="K520" s="676">
        <v>0.27</v>
      </c>
      <c r="L520" s="676">
        <v>0.27</v>
      </c>
      <c r="M520" s="676">
        <v>0.27</v>
      </c>
      <c r="N520" s="676">
        <v>0.25</v>
      </c>
      <c r="O520" s="676">
        <v>0.25</v>
      </c>
      <c r="P520" s="676">
        <v>0.25</v>
      </c>
      <c r="Q520" s="676">
        <v>0.25</v>
      </c>
      <c r="R520" s="676">
        <v>0.25</v>
      </c>
      <c r="S520" s="676">
        <v>0.25</v>
      </c>
      <c r="T520" s="676">
        <v>0.25</v>
      </c>
      <c r="U520" s="676">
        <v>0.25</v>
      </c>
      <c r="V520" s="676">
        <v>0.25</v>
      </c>
      <c r="W520" s="676">
        <v>0.25</v>
      </c>
      <c r="X520" s="676">
        <v>0.25</v>
      </c>
      <c r="Y520" s="676">
        <v>0.25</v>
      </c>
      <c r="Z520" s="676">
        <v>0.25</v>
      </c>
      <c r="AA520" s="676">
        <v>0.25</v>
      </c>
      <c r="AB520" s="676">
        <v>0.25</v>
      </c>
      <c r="AC520" s="676">
        <v>0.25</v>
      </c>
      <c r="AD520" s="677">
        <v>0.25</v>
      </c>
      <c r="AE520" s="677">
        <v>0.25</v>
      </c>
    </row>
    <row r="521" spans="1:31" ht="15" customHeight="1">
      <c r="A521" s="399" t="s">
        <v>897</v>
      </c>
      <c r="B521" s="541" t="s">
        <v>434</v>
      </c>
      <c r="C521" s="399" t="s">
        <v>861</v>
      </c>
      <c r="D521" s="399" t="s">
        <v>461</v>
      </c>
      <c r="E521" s="399" t="s">
        <v>672</v>
      </c>
      <c r="F521" s="399" t="s">
        <v>676</v>
      </c>
      <c r="G521" s="399" t="s">
        <v>862</v>
      </c>
      <c r="H521" s="541">
        <v>5</v>
      </c>
      <c r="I521" s="543">
        <v>0.7</v>
      </c>
      <c r="J521" s="676">
        <v>0.12</v>
      </c>
      <c r="K521" s="676">
        <v>0.27</v>
      </c>
      <c r="L521" s="676">
        <v>0.27</v>
      </c>
      <c r="M521" s="676">
        <v>0.27</v>
      </c>
      <c r="N521" s="676">
        <v>0.25</v>
      </c>
      <c r="O521" s="676">
        <v>0.25</v>
      </c>
      <c r="P521" s="676">
        <v>0.25</v>
      </c>
      <c r="Q521" s="676">
        <v>0.25</v>
      </c>
      <c r="R521" s="676">
        <v>0.25</v>
      </c>
      <c r="S521" s="676">
        <v>0.25</v>
      </c>
      <c r="T521" s="676">
        <v>0.25</v>
      </c>
      <c r="U521" s="676">
        <v>0.25</v>
      </c>
      <c r="V521" s="676">
        <v>0.25</v>
      </c>
      <c r="W521" s="676">
        <v>0.25</v>
      </c>
      <c r="X521" s="676">
        <v>0.25</v>
      </c>
      <c r="Y521" s="676">
        <v>0.25</v>
      </c>
      <c r="Z521" s="676">
        <v>0.25</v>
      </c>
      <c r="AA521" s="676">
        <v>0.25</v>
      </c>
      <c r="AB521" s="676">
        <v>0.25</v>
      </c>
      <c r="AC521" s="676">
        <v>0.25</v>
      </c>
      <c r="AD521" s="677">
        <v>0.25</v>
      </c>
      <c r="AE521" s="677">
        <v>0.25</v>
      </c>
    </row>
    <row r="522" spans="1:31" ht="15" customHeight="1">
      <c r="A522" s="399" t="s">
        <v>898</v>
      </c>
      <c r="B522" s="541" t="s">
        <v>434</v>
      </c>
      <c r="C522" s="399" t="s">
        <v>861</v>
      </c>
      <c r="D522" s="399" t="s">
        <v>461</v>
      </c>
      <c r="E522" s="399" t="s">
        <v>672</v>
      </c>
      <c r="F522" s="399" t="s">
        <v>678</v>
      </c>
      <c r="G522" s="399" t="s">
        <v>862</v>
      </c>
      <c r="H522" s="541">
        <v>5</v>
      </c>
      <c r="I522" s="543">
        <v>0.7</v>
      </c>
      <c r="J522" s="676">
        <v>0.12</v>
      </c>
      <c r="K522" s="676">
        <v>0.27</v>
      </c>
      <c r="L522" s="676">
        <v>0.27</v>
      </c>
      <c r="M522" s="676">
        <v>0.27</v>
      </c>
      <c r="N522" s="676">
        <v>0.25</v>
      </c>
      <c r="O522" s="676">
        <v>0.25</v>
      </c>
      <c r="P522" s="676">
        <v>0.25</v>
      </c>
      <c r="Q522" s="676">
        <v>0.25</v>
      </c>
      <c r="R522" s="676">
        <v>0.25</v>
      </c>
      <c r="S522" s="676">
        <v>0.25</v>
      </c>
      <c r="T522" s="676">
        <v>0.25</v>
      </c>
      <c r="U522" s="676">
        <v>0.25</v>
      </c>
      <c r="V522" s="676">
        <v>0.25</v>
      </c>
      <c r="W522" s="676">
        <v>0.25</v>
      </c>
      <c r="X522" s="676">
        <v>0.25</v>
      </c>
      <c r="Y522" s="676">
        <v>0.25</v>
      </c>
      <c r="Z522" s="676">
        <v>0.25</v>
      </c>
      <c r="AA522" s="676">
        <v>0.25</v>
      </c>
      <c r="AB522" s="676">
        <v>0.25</v>
      </c>
      <c r="AC522" s="676">
        <v>0.25</v>
      </c>
      <c r="AD522" s="677">
        <v>0.25</v>
      </c>
      <c r="AE522" s="677">
        <v>0.25</v>
      </c>
    </row>
    <row r="523" spans="1:31" ht="15" customHeight="1">
      <c r="A523" s="399" t="s">
        <v>899</v>
      </c>
      <c r="B523" s="541" t="s">
        <v>434</v>
      </c>
      <c r="C523" s="399" t="s">
        <v>861</v>
      </c>
      <c r="D523" s="399" t="s">
        <v>461</v>
      </c>
      <c r="E523" s="399" t="s">
        <v>672</v>
      </c>
      <c r="F523" s="399" t="s">
        <v>680</v>
      </c>
      <c r="G523" s="399" t="s">
        <v>862</v>
      </c>
      <c r="H523" s="541">
        <v>5</v>
      </c>
      <c r="I523" s="543">
        <v>0.7</v>
      </c>
      <c r="J523" s="676">
        <v>0.12</v>
      </c>
      <c r="K523" s="676">
        <v>0.27</v>
      </c>
      <c r="L523" s="676">
        <v>0.27</v>
      </c>
      <c r="M523" s="676">
        <v>0.27</v>
      </c>
      <c r="N523" s="676">
        <v>0.25</v>
      </c>
      <c r="O523" s="676">
        <v>0.25</v>
      </c>
      <c r="P523" s="676">
        <v>0.25</v>
      </c>
      <c r="Q523" s="676">
        <v>0.25</v>
      </c>
      <c r="R523" s="676">
        <v>0.25</v>
      </c>
      <c r="S523" s="676">
        <v>0.25</v>
      </c>
      <c r="T523" s="676">
        <v>0.25</v>
      </c>
      <c r="U523" s="676">
        <v>0.25</v>
      </c>
      <c r="V523" s="676">
        <v>0.25</v>
      </c>
      <c r="W523" s="676">
        <v>0.25</v>
      </c>
      <c r="X523" s="676">
        <v>0.25</v>
      </c>
      <c r="Y523" s="676">
        <v>0.25</v>
      </c>
      <c r="Z523" s="676">
        <v>0.25</v>
      </c>
      <c r="AA523" s="676">
        <v>0.25</v>
      </c>
      <c r="AB523" s="676">
        <v>0.25</v>
      </c>
      <c r="AC523" s="676">
        <v>0.25</v>
      </c>
      <c r="AD523" s="677">
        <v>0.25</v>
      </c>
      <c r="AE523" s="677">
        <v>0.25</v>
      </c>
    </row>
    <row r="524" spans="1:31" ht="15" customHeight="1">
      <c r="A524" s="399" t="s">
        <v>1358</v>
      </c>
      <c r="B524" s="541" t="s">
        <v>997</v>
      </c>
      <c r="C524" s="399" t="s">
        <v>861</v>
      </c>
      <c r="D524" s="399" t="s">
        <v>461</v>
      </c>
      <c r="E524" s="399" t="s">
        <v>462</v>
      </c>
      <c r="F524" s="399" t="s">
        <v>683</v>
      </c>
      <c r="G524" s="399" t="s">
        <v>862</v>
      </c>
      <c r="H524" s="541">
        <v>15</v>
      </c>
      <c r="I524" s="543">
        <v>0.7</v>
      </c>
      <c r="J524" s="676">
        <v>0.12</v>
      </c>
      <c r="K524" s="676">
        <v>0.17</v>
      </c>
      <c r="L524" s="676">
        <v>0.17</v>
      </c>
      <c r="M524" s="676">
        <v>0.25</v>
      </c>
      <c r="N524" s="676">
        <v>0.25</v>
      </c>
      <c r="O524" s="676">
        <v>0.25</v>
      </c>
      <c r="P524" s="676">
        <v>0.25</v>
      </c>
      <c r="Q524" s="676">
        <v>0.25</v>
      </c>
      <c r="R524" s="676">
        <v>0.25</v>
      </c>
      <c r="S524" s="676">
        <v>0.25</v>
      </c>
      <c r="T524" s="676">
        <v>0.25</v>
      </c>
      <c r="U524" s="676">
        <v>0.25</v>
      </c>
      <c r="V524" s="676">
        <v>0.25</v>
      </c>
      <c r="W524" s="676">
        <v>0.25</v>
      </c>
      <c r="X524" s="676">
        <v>0.25</v>
      </c>
      <c r="Y524" s="676">
        <v>0.25</v>
      </c>
      <c r="Z524" s="676">
        <v>0.25</v>
      </c>
      <c r="AA524" s="676">
        <v>0.25</v>
      </c>
      <c r="AB524" s="676">
        <v>0.25</v>
      </c>
      <c r="AC524" s="676">
        <v>0.25</v>
      </c>
      <c r="AD524" s="677">
        <v>0.25</v>
      </c>
      <c r="AE524" s="677">
        <v>0.25</v>
      </c>
    </row>
    <row r="525" spans="1:31" ht="15" customHeight="1">
      <c r="A525" s="399" t="s">
        <v>1359</v>
      </c>
      <c r="B525" s="541" t="s">
        <v>997</v>
      </c>
      <c r="C525" s="399" t="s">
        <v>861</v>
      </c>
      <c r="D525" s="399" t="s">
        <v>461</v>
      </c>
      <c r="E525" s="399" t="s">
        <v>462</v>
      </c>
      <c r="F525" s="399" t="s">
        <v>685</v>
      </c>
      <c r="G525" s="399" t="s">
        <v>862</v>
      </c>
      <c r="H525" s="541">
        <v>15</v>
      </c>
      <c r="I525" s="543">
        <v>0.7</v>
      </c>
      <c r="J525" s="676">
        <v>0.12</v>
      </c>
      <c r="K525" s="676">
        <v>0.17</v>
      </c>
      <c r="L525" s="676">
        <v>0.17</v>
      </c>
      <c r="M525" s="676">
        <v>0.25</v>
      </c>
      <c r="N525" s="676">
        <v>0.25</v>
      </c>
      <c r="O525" s="676">
        <v>0.25</v>
      </c>
      <c r="P525" s="676">
        <v>0.25</v>
      </c>
      <c r="Q525" s="676">
        <v>0.25</v>
      </c>
      <c r="R525" s="676">
        <v>0.25</v>
      </c>
      <c r="S525" s="676">
        <v>0.25</v>
      </c>
      <c r="T525" s="676">
        <v>0.25</v>
      </c>
      <c r="U525" s="676">
        <v>0.25</v>
      </c>
      <c r="V525" s="676">
        <v>0.25</v>
      </c>
      <c r="W525" s="676">
        <v>0.25</v>
      </c>
      <c r="X525" s="676">
        <v>0.25</v>
      </c>
      <c r="Y525" s="676">
        <v>0.25</v>
      </c>
      <c r="Z525" s="676">
        <v>0.25</v>
      </c>
      <c r="AA525" s="676">
        <v>0.25</v>
      </c>
      <c r="AB525" s="676">
        <v>0.25</v>
      </c>
      <c r="AC525" s="676">
        <v>0.25</v>
      </c>
      <c r="AD525" s="677">
        <v>0.25</v>
      </c>
      <c r="AE525" s="677">
        <v>0.25</v>
      </c>
    </row>
    <row r="526" spans="1:31" ht="15" customHeight="1">
      <c r="A526" s="399" t="s">
        <v>1360</v>
      </c>
      <c r="B526" s="541" t="s">
        <v>997</v>
      </c>
      <c r="C526" s="399" t="s">
        <v>861</v>
      </c>
      <c r="D526" s="399" t="s">
        <v>461</v>
      </c>
      <c r="E526" s="399" t="s">
        <v>462</v>
      </c>
      <c r="F526" s="399" t="s">
        <v>687</v>
      </c>
      <c r="G526" s="399" t="s">
        <v>862</v>
      </c>
      <c r="H526" s="541">
        <v>15</v>
      </c>
      <c r="I526" s="543">
        <v>0.7</v>
      </c>
      <c r="J526" s="676">
        <v>0.12</v>
      </c>
      <c r="K526" s="676">
        <v>0.17</v>
      </c>
      <c r="L526" s="676">
        <v>0.17</v>
      </c>
      <c r="M526" s="676">
        <v>0.25</v>
      </c>
      <c r="N526" s="676">
        <v>0.25</v>
      </c>
      <c r="O526" s="676">
        <v>0.25</v>
      </c>
      <c r="P526" s="676">
        <v>0.25</v>
      </c>
      <c r="Q526" s="676">
        <v>0.25</v>
      </c>
      <c r="R526" s="676">
        <v>0.25</v>
      </c>
      <c r="S526" s="676">
        <v>0.25</v>
      </c>
      <c r="T526" s="676">
        <v>0.25</v>
      </c>
      <c r="U526" s="676">
        <v>0.25</v>
      </c>
      <c r="V526" s="676">
        <v>0.25</v>
      </c>
      <c r="W526" s="676">
        <v>0.25</v>
      </c>
      <c r="X526" s="676">
        <v>0.25</v>
      </c>
      <c r="Y526" s="676">
        <v>0.25</v>
      </c>
      <c r="Z526" s="676">
        <v>0.25</v>
      </c>
      <c r="AA526" s="676">
        <v>0.25</v>
      </c>
      <c r="AB526" s="676">
        <v>0.25</v>
      </c>
      <c r="AC526" s="676">
        <v>0.25</v>
      </c>
      <c r="AD526" s="677">
        <v>0.25</v>
      </c>
      <c r="AE526" s="677">
        <v>0.25</v>
      </c>
    </row>
    <row r="527" spans="1:31" ht="15" customHeight="1">
      <c r="A527" s="399" t="s">
        <v>1361</v>
      </c>
      <c r="B527" s="541" t="s">
        <v>997</v>
      </c>
      <c r="C527" s="399" t="s">
        <v>861</v>
      </c>
      <c r="D527" s="399" t="s">
        <v>461</v>
      </c>
      <c r="E527" s="399" t="s">
        <v>462</v>
      </c>
      <c r="F527" s="399" t="s">
        <v>277</v>
      </c>
      <c r="G527" s="399" t="s">
        <v>862</v>
      </c>
      <c r="H527" s="541">
        <v>30</v>
      </c>
      <c r="I527" s="543">
        <v>0.7</v>
      </c>
      <c r="J527" s="676">
        <v>0.12</v>
      </c>
      <c r="K527" s="676">
        <v>0.17</v>
      </c>
      <c r="L527" s="676">
        <v>0.17</v>
      </c>
      <c r="M527" s="676">
        <v>0.25</v>
      </c>
      <c r="N527" s="676">
        <v>0.25</v>
      </c>
      <c r="O527" s="676">
        <v>0.25</v>
      </c>
      <c r="P527" s="676">
        <v>0.25</v>
      </c>
      <c r="Q527" s="676">
        <v>0.35</v>
      </c>
      <c r="R527" s="676">
        <v>0.35</v>
      </c>
      <c r="S527" s="676">
        <v>0.35</v>
      </c>
      <c r="T527" s="676">
        <v>0.35</v>
      </c>
      <c r="U527" s="676">
        <v>0.35</v>
      </c>
      <c r="V527" s="676">
        <v>0.35</v>
      </c>
      <c r="W527" s="676">
        <v>0.35</v>
      </c>
      <c r="X527" s="676">
        <v>0.35</v>
      </c>
      <c r="Y527" s="676">
        <v>0.35</v>
      </c>
      <c r="Z527" s="676">
        <v>0.35</v>
      </c>
      <c r="AA527" s="676">
        <v>0.35</v>
      </c>
      <c r="AB527" s="676">
        <v>0.35</v>
      </c>
      <c r="AC527" s="676">
        <v>0.35</v>
      </c>
      <c r="AD527" s="677">
        <v>0.35</v>
      </c>
      <c r="AE527" s="677">
        <v>0.35</v>
      </c>
    </row>
    <row r="528" spans="1:31" ht="15" customHeight="1">
      <c r="A528" s="399" t="s">
        <v>1362</v>
      </c>
      <c r="B528" s="541" t="s">
        <v>997</v>
      </c>
      <c r="C528" s="399" t="s">
        <v>861</v>
      </c>
      <c r="D528" s="399" t="s">
        <v>461</v>
      </c>
      <c r="E528" s="399" t="s">
        <v>462</v>
      </c>
      <c r="F528" s="399" t="s">
        <v>689</v>
      </c>
      <c r="G528" s="399" t="s">
        <v>862</v>
      </c>
      <c r="H528" s="541">
        <v>15</v>
      </c>
      <c r="I528" s="543">
        <v>0.7</v>
      </c>
      <c r="J528" s="676">
        <v>0.12</v>
      </c>
      <c r="K528" s="676">
        <v>0.17</v>
      </c>
      <c r="L528" s="676">
        <v>0.17</v>
      </c>
      <c r="M528" s="676">
        <v>0.25</v>
      </c>
      <c r="N528" s="676">
        <v>0.25</v>
      </c>
      <c r="O528" s="676">
        <v>0.25</v>
      </c>
      <c r="P528" s="676">
        <v>0.25</v>
      </c>
      <c r="Q528" s="676">
        <v>0.25</v>
      </c>
      <c r="R528" s="676">
        <v>0.25</v>
      </c>
      <c r="S528" s="676">
        <v>0.25</v>
      </c>
      <c r="T528" s="676">
        <v>0.25</v>
      </c>
      <c r="U528" s="676">
        <v>0.25</v>
      </c>
      <c r="V528" s="676">
        <v>0.25</v>
      </c>
      <c r="W528" s="676">
        <v>0.25</v>
      </c>
      <c r="X528" s="676">
        <v>0.25</v>
      </c>
      <c r="Y528" s="676">
        <v>0.25</v>
      </c>
      <c r="Z528" s="676">
        <v>0.25</v>
      </c>
      <c r="AA528" s="676">
        <v>0.25</v>
      </c>
      <c r="AB528" s="676">
        <v>0.25</v>
      </c>
      <c r="AC528" s="676">
        <v>0.25</v>
      </c>
      <c r="AD528" s="677">
        <v>0.25</v>
      </c>
      <c r="AE528" s="677">
        <v>0.25</v>
      </c>
    </row>
    <row r="529" spans="1:31" ht="15" customHeight="1">
      <c r="A529" s="399" t="s">
        <v>1363</v>
      </c>
      <c r="B529" s="541" t="s">
        <v>997</v>
      </c>
      <c r="C529" s="399" t="s">
        <v>861</v>
      </c>
      <c r="D529" s="399" t="s">
        <v>461</v>
      </c>
      <c r="E529" s="399" t="s">
        <v>462</v>
      </c>
      <c r="F529" s="399" t="s">
        <v>691</v>
      </c>
      <c r="G529" t="s">
        <v>862</v>
      </c>
      <c r="H529" s="541">
        <v>15</v>
      </c>
      <c r="I529" s="543">
        <v>0.7</v>
      </c>
      <c r="J529" s="676">
        <v>0.12</v>
      </c>
      <c r="K529" s="676">
        <v>0.17</v>
      </c>
      <c r="L529" s="676">
        <v>0.17</v>
      </c>
      <c r="M529" s="676">
        <v>0.25</v>
      </c>
      <c r="N529" s="676">
        <v>0.25</v>
      </c>
      <c r="O529" s="676">
        <v>0.25</v>
      </c>
      <c r="P529" s="676">
        <v>0.25</v>
      </c>
      <c r="Q529" s="676">
        <v>0.25</v>
      </c>
      <c r="R529" s="676">
        <v>0.25</v>
      </c>
      <c r="S529" s="676">
        <v>0.25</v>
      </c>
      <c r="T529" s="676">
        <v>0.25</v>
      </c>
      <c r="U529" s="676">
        <v>0.25</v>
      </c>
      <c r="V529" s="676">
        <v>0.25</v>
      </c>
      <c r="W529" s="676">
        <v>0.25</v>
      </c>
      <c r="X529" s="676">
        <v>0.25</v>
      </c>
      <c r="Y529" s="676">
        <v>0.25</v>
      </c>
      <c r="Z529" s="676">
        <v>0.25</v>
      </c>
      <c r="AA529" s="676">
        <v>0.25</v>
      </c>
      <c r="AB529" s="676">
        <v>0.25</v>
      </c>
      <c r="AC529" s="676">
        <v>0.25</v>
      </c>
      <c r="AD529" s="677">
        <v>0.25</v>
      </c>
      <c r="AE529" s="677">
        <v>0.25</v>
      </c>
    </row>
    <row r="530" spans="1:31" ht="15" customHeight="1">
      <c r="A530" s="399" t="s">
        <v>1364</v>
      </c>
      <c r="B530" s="541" t="s">
        <v>997</v>
      </c>
      <c r="C530" s="399" t="s">
        <v>861</v>
      </c>
      <c r="D530" s="399" t="s">
        <v>461</v>
      </c>
      <c r="E530" s="399" t="s">
        <v>462</v>
      </c>
      <c r="F530" s="399" t="s">
        <v>463</v>
      </c>
      <c r="G530" s="399" t="s">
        <v>862</v>
      </c>
      <c r="H530" s="541">
        <v>10</v>
      </c>
      <c r="I530" s="543">
        <v>0.7</v>
      </c>
      <c r="J530" s="676">
        <v>0.12</v>
      </c>
      <c r="K530" s="676">
        <v>0.17</v>
      </c>
      <c r="L530" s="676">
        <v>0.17</v>
      </c>
      <c r="M530" s="676">
        <v>0.25</v>
      </c>
      <c r="N530" s="676">
        <v>0.25</v>
      </c>
      <c r="O530" s="676">
        <v>0.25</v>
      </c>
      <c r="P530" s="676">
        <v>0.25</v>
      </c>
      <c r="Q530" s="676">
        <v>0.25</v>
      </c>
      <c r="R530" s="676">
        <v>0.25</v>
      </c>
      <c r="S530" s="676">
        <v>0.25</v>
      </c>
      <c r="T530" s="676">
        <v>0.25</v>
      </c>
      <c r="U530" s="676">
        <v>0.25</v>
      </c>
      <c r="V530" s="676">
        <v>0.25</v>
      </c>
      <c r="W530" s="676">
        <v>0.25</v>
      </c>
      <c r="X530" s="676">
        <v>0.25</v>
      </c>
      <c r="Y530" s="676">
        <v>0.25</v>
      </c>
      <c r="Z530" s="676">
        <v>0.25</v>
      </c>
      <c r="AA530" s="676">
        <v>0.25</v>
      </c>
      <c r="AB530" s="676">
        <v>0.25</v>
      </c>
      <c r="AC530" s="676">
        <v>0.25</v>
      </c>
      <c r="AD530" s="677">
        <v>0.25</v>
      </c>
      <c r="AE530" s="677">
        <v>0.25</v>
      </c>
    </row>
    <row r="531" spans="1:31" ht="15" customHeight="1">
      <c r="A531" s="399" t="s">
        <v>1365</v>
      </c>
      <c r="B531" s="541" t="s">
        <v>997</v>
      </c>
      <c r="C531" s="399" t="s">
        <v>861</v>
      </c>
      <c r="D531" s="399" t="s">
        <v>461</v>
      </c>
      <c r="E531" s="399" t="s">
        <v>462</v>
      </c>
      <c r="F531" s="399" t="s">
        <v>698</v>
      </c>
      <c r="G531" s="399" t="s">
        <v>862</v>
      </c>
      <c r="H531" s="541">
        <v>15</v>
      </c>
      <c r="I531" s="543">
        <v>0.7</v>
      </c>
      <c r="J531" s="676">
        <v>0.12</v>
      </c>
      <c r="K531" s="676">
        <v>0.17</v>
      </c>
      <c r="L531" s="676">
        <v>0.17</v>
      </c>
      <c r="M531" s="676">
        <v>0.25</v>
      </c>
      <c r="N531" s="676">
        <v>0.25</v>
      </c>
      <c r="O531" s="676">
        <v>0.25</v>
      </c>
      <c r="P531" s="676">
        <v>0.25</v>
      </c>
      <c r="Q531" s="676">
        <v>0.25</v>
      </c>
      <c r="R531" s="676">
        <v>0.25</v>
      </c>
      <c r="S531" s="676">
        <v>0.25</v>
      </c>
      <c r="T531" s="676">
        <v>0.25</v>
      </c>
      <c r="U531" s="676">
        <v>0.25</v>
      </c>
      <c r="V531" s="676">
        <v>0.25</v>
      </c>
      <c r="W531" s="676">
        <v>0.25</v>
      </c>
      <c r="X531" s="676">
        <v>0.25</v>
      </c>
      <c r="Y531" s="676">
        <v>0.25</v>
      </c>
      <c r="Z531" s="676">
        <v>0.25</v>
      </c>
      <c r="AA531" s="676">
        <v>0.25</v>
      </c>
      <c r="AB531" s="676">
        <v>0.25</v>
      </c>
      <c r="AC531" s="676">
        <v>0.25</v>
      </c>
      <c r="AD531" s="677">
        <v>0.25</v>
      </c>
      <c r="AE531" s="677">
        <v>0.25</v>
      </c>
    </row>
    <row r="532" spans="1:31" ht="15" customHeight="1">
      <c r="A532" s="399" t="s">
        <v>1366</v>
      </c>
      <c r="B532" s="541" t="s">
        <v>997</v>
      </c>
      <c r="C532" s="399" t="s">
        <v>861</v>
      </c>
      <c r="D532" s="399" t="s">
        <v>461</v>
      </c>
      <c r="E532" s="399" t="s">
        <v>462</v>
      </c>
      <c r="F532" s="399" t="s">
        <v>700</v>
      </c>
      <c r="G532" s="399" t="s">
        <v>862</v>
      </c>
      <c r="H532" s="541">
        <v>15</v>
      </c>
      <c r="I532" s="543">
        <v>0.7</v>
      </c>
      <c r="J532" s="676">
        <v>0.12</v>
      </c>
      <c r="K532" s="676">
        <v>0.17</v>
      </c>
      <c r="L532" s="676">
        <v>0.17</v>
      </c>
      <c r="M532" s="676">
        <v>0.25</v>
      </c>
      <c r="N532" s="676">
        <v>0.25</v>
      </c>
      <c r="O532" s="676">
        <v>0.25</v>
      </c>
      <c r="P532" s="676">
        <v>0.25</v>
      </c>
      <c r="Q532" s="676">
        <v>0.25</v>
      </c>
      <c r="R532" s="676">
        <v>0.25</v>
      </c>
      <c r="S532" s="676">
        <v>0.25</v>
      </c>
      <c r="T532" s="676">
        <v>0.25</v>
      </c>
      <c r="U532" s="676">
        <v>0.25</v>
      </c>
      <c r="V532" s="676">
        <v>0.25</v>
      </c>
      <c r="W532" s="676">
        <v>0.25</v>
      </c>
      <c r="X532" s="676">
        <v>0.25</v>
      </c>
      <c r="Y532" s="676">
        <v>0.25</v>
      </c>
      <c r="Z532" s="676">
        <v>0.25</v>
      </c>
      <c r="AA532" s="676">
        <v>0.25</v>
      </c>
      <c r="AB532" s="676">
        <v>0.25</v>
      </c>
      <c r="AC532" s="676">
        <v>0.25</v>
      </c>
      <c r="AD532" s="677">
        <v>0.25</v>
      </c>
      <c r="AE532" s="677">
        <v>0.25</v>
      </c>
    </row>
    <row r="533" spans="1:31" ht="15" customHeight="1">
      <c r="A533" s="399" t="s">
        <v>1367</v>
      </c>
      <c r="B533" s="541" t="s">
        <v>997</v>
      </c>
      <c r="C533" s="399" t="s">
        <v>861</v>
      </c>
      <c r="D533" s="399" t="s">
        <v>461</v>
      </c>
      <c r="E533" s="399" t="s">
        <v>462</v>
      </c>
      <c r="F533" s="399" t="s">
        <v>702</v>
      </c>
      <c r="G533" s="399" t="s">
        <v>862</v>
      </c>
      <c r="H533" s="541">
        <v>15</v>
      </c>
      <c r="I533" s="543">
        <v>0.7</v>
      </c>
      <c r="J533" s="676">
        <v>0.12</v>
      </c>
      <c r="K533" s="676">
        <v>0.17</v>
      </c>
      <c r="L533" s="676">
        <v>0.17</v>
      </c>
      <c r="M533" s="676">
        <v>0.25</v>
      </c>
      <c r="N533" s="676">
        <v>0.25</v>
      </c>
      <c r="O533" s="676">
        <v>0.25</v>
      </c>
      <c r="P533" s="676">
        <v>0.25</v>
      </c>
      <c r="Q533" s="676">
        <v>0.25</v>
      </c>
      <c r="R533" s="676">
        <v>0.25</v>
      </c>
      <c r="S533" s="676">
        <v>0.25</v>
      </c>
      <c r="T533" s="676">
        <v>0.25</v>
      </c>
      <c r="U533" s="676">
        <v>0.25</v>
      </c>
      <c r="V533" s="676">
        <v>0.25</v>
      </c>
      <c r="W533" s="676">
        <v>0.25</v>
      </c>
      <c r="X533" s="676">
        <v>0.25</v>
      </c>
      <c r="Y533" s="676">
        <v>0.25</v>
      </c>
      <c r="Z533" s="676">
        <v>0.25</v>
      </c>
      <c r="AA533" s="676">
        <v>0.25</v>
      </c>
      <c r="AB533" s="676">
        <v>0.25</v>
      </c>
      <c r="AC533" s="676">
        <v>0.25</v>
      </c>
      <c r="AD533" s="677">
        <v>0.25</v>
      </c>
      <c r="AE533" s="677">
        <v>0.25</v>
      </c>
    </row>
    <row r="534" spans="1:31" ht="15" customHeight="1">
      <c r="A534" s="399" t="s">
        <v>1368</v>
      </c>
      <c r="B534" s="541" t="s">
        <v>997</v>
      </c>
      <c r="C534" s="399" t="s">
        <v>861</v>
      </c>
      <c r="D534" s="399" t="s">
        <v>461</v>
      </c>
      <c r="E534" s="399" t="s">
        <v>462</v>
      </c>
      <c r="F534" s="399" t="s">
        <v>704</v>
      </c>
      <c r="G534" t="s">
        <v>862</v>
      </c>
      <c r="H534" s="541">
        <v>10</v>
      </c>
      <c r="I534" s="543">
        <v>0.7</v>
      </c>
      <c r="J534" s="676">
        <v>0.12</v>
      </c>
      <c r="K534" s="676">
        <v>0.17</v>
      </c>
      <c r="L534" s="676">
        <v>0.17</v>
      </c>
      <c r="M534" s="676">
        <v>0.25</v>
      </c>
      <c r="N534" s="676">
        <v>0.25</v>
      </c>
      <c r="O534" s="676">
        <v>0.25</v>
      </c>
      <c r="P534" s="676">
        <v>0.25</v>
      </c>
      <c r="Q534" s="676">
        <v>0.25</v>
      </c>
      <c r="R534" s="676">
        <v>0.25</v>
      </c>
      <c r="S534" s="676">
        <v>0.25</v>
      </c>
      <c r="T534" s="676">
        <v>0.25</v>
      </c>
      <c r="U534" s="676">
        <v>0.25</v>
      </c>
      <c r="V534" s="676">
        <v>0.25</v>
      </c>
      <c r="W534" s="676">
        <v>0.25</v>
      </c>
      <c r="X534" s="676">
        <v>0.25</v>
      </c>
      <c r="Y534" s="676">
        <v>0.25</v>
      </c>
      <c r="Z534" s="676">
        <v>0.25</v>
      </c>
      <c r="AA534" s="676">
        <v>0.25</v>
      </c>
      <c r="AB534" s="676">
        <v>0.25</v>
      </c>
      <c r="AC534" s="676">
        <v>0.25</v>
      </c>
      <c r="AD534" s="677">
        <v>0.25</v>
      </c>
      <c r="AE534" s="677">
        <v>0.25</v>
      </c>
    </row>
    <row r="535" spans="1:31" ht="15" customHeight="1">
      <c r="A535" s="399" t="s">
        <v>1369</v>
      </c>
      <c r="B535" s="541" t="s">
        <v>997</v>
      </c>
      <c r="C535" s="399" t="s">
        <v>861</v>
      </c>
      <c r="D535" s="399" t="s">
        <v>461</v>
      </c>
      <c r="E535" s="399" t="s">
        <v>462</v>
      </c>
      <c r="F535" s="399" t="s">
        <v>790</v>
      </c>
      <c r="G535" s="399" t="s">
        <v>862</v>
      </c>
      <c r="H535" s="541">
        <v>15</v>
      </c>
      <c r="I535" s="543">
        <v>0.7</v>
      </c>
      <c r="J535" s="676">
        <v>0.12</v>
      </c>
      <c r="K535" s="676">
        <v>0.17</v>
      </c>
      <c r="L535" s="676">
        <v>0.17</v>
      </c>
      <c r="M535" s="676">
        <v>0.25</v>
      </c>
      <c r="N535" s="676">
        <v>0.25</v>
      </c>
      <c r="O535" s="676">
        <v>0.25</v>
      </c>
      <c r="P535" s="676">
        <v>0.25</v>
      </c>
      <c r="Q535" s="676">
        <v>0.25</v>
      </c>
      <c r="R535" s="676">
        <v>0.25</v>
      </c>
      <c r="S535" s="676">
        <v>0.25</v>
      </c>
      <c r="T535" s="676">
        <v>0.25</v>
      </c>
      <c r="U535" s="676">
        <v>0.25</v>
      </c>
      <c r="V535" s="676">
        <v>0.25</v>
      </c>
      <c r="W535" s="676">
        <v>0.25</v>
      </c>
      <c r="X535" s="676">
        <v>0.25</v>
      </c>
      <c r="Y535" s="676">
        <v>0.25</v>
      </c>
      <c r="Z535" s="676">
        <v>0.25</v>
      </c>
      <c r="AA535" s="676">
        <v>0.25</v>
      </c>
      <c r="AB535" s="676">
        <v>0.25</v>
      </c>
      <c r="AC535" s="676">
        <v>0.25</v>
      </c>
      <c r="AD535" s="677">
        <v>0.25</v>
      </c>
      <c r="AE535" s="677">
        <v>0.25</v>
      </c>
    </row>
    <row r="536" spans="1:31" ht="15" customHeight="1">
      <c r="A536" s="399" t="s">
        <v>1370</v>
      </c>
      <c r="B536" s="541" t="s">
        <v>997</v>
      </c>
      <c r="C536" s="399" t="s">
        <v>861</v>
      </c>
      <c r="D536" s="399" t="s">
        <v>461</v>
      </c>
      <c r="E536" s="399" t="s">
        <v>462</v>
      </c>
      <c r="F536" s="399" t="s">
        <v>792</v>
      </c>
      <c r="G536" s="399" t="s">
        <v>862</v>
      </c>
      <c r="H536" s="541">
        <v>10</v>
      </c>
      <c r="I536" s="543">
        <v>0.7</v>
      </c>
      <c r="J536" s="676">
        <v>0.12</v>
      </c>
      <c r="K536" s="676">
        <v>0.17</v>
      </c>
      <c r="L536" s="676">
        <v>0.17</v>
      </c>
      <c r="M536" s="676">
        <v>0.25</v>
      </c>
      <c r="N536" s="676">
        <v>0.25</v>
      </c>
      <c r="O536" s="676">
        <v>0.25</v>
      </c>
      <c r="P536" s="676">
        <v>0.25</v>
      </c>
      <c r="Q536" s="676">
        <v>0.25</v>
      </c>
      <c r="R536" s="676">
        <v>0.25</v>
      </c>
      <c r="S536" s="676">
        <v>0.25</v>
      </c>
      <c r="T536" s="676">
        <v>0.25</v>
      </c>
      <c r="U536" s="676">
        <v>0.25</v>
      </c>
      <c r="V536" s="676">
        <v>0.25</v>
      </c>
      <c r="W536" s="676">
        <v>0.25</v>
      </c>
      <c r="X536" s="676">
        <v>0.25</v>
      </c>
      <c r="Y536" s="676">
        <v>0.25</v>
      </c>
      <c r="Z536" s="676">
        <v>0.25</v>
      </c>
      <c r="AA536" s="676">
        <v>0.25</v>
      </c>
      <c r="AB536" s="676">
        <v>0.25</v>
      </c>
      <c r="AC536" s="676">
        <v>0.25</v>
      </c>
      <c r="AD536" s="677">
        <v>0.25</v>
      </c>
      <c r="AE536" s="677">
        <v>0.25</v>
      </c>
    </row>
    <row r="537" spans="1:31" ht="15" customHeight="1">
      <c r="A537" s="399" t="s">
        <v>1371</v>
      </c>
      <c r="B537" s="541" t="s">
        <v>997</v>
      </c>
      <c r="C537" s="399" t="s">
        <v>861</v>
      </c>
      <c r="D537" s="399" t="s">
        <v>461</v>
      </c>
      <c r="E537" s="399" t="s">
        <v>462</v>
      </c>
      <c r="F537" s="399" t="s">
        <v>795</v>
      </c>
      <c r="G537" s="399" t="s">
        <v>862</v>
      </c>
      <c r="H537" s="541">
        <v>15</v>
      </c>
      <c r="I537" s="543">
        <v>0.7</v>
      </c>
      <c r="J537" s="676">
        <v>0.12</v>
      </c>
      <c r="K537" s="676">
        <v>0.17</v>
      </c>
      <c r="L537" s="676">
        <v>0.17</v>
      </c>
      <c r="M537" s="676">
        <v>0.25</v>
      </c>
      <c r="N537" s="676">
        <v>0.25</v>
      </c>
      <c r="O537" s="676">
        <v>0.25</v>
      </c>
      <c r="P537" s="676">
        <v>0.25</v>
      </c>
      <c r="Q537" s="676">
        <v>0.25</v>
      </c>
      <c r="R537" s="676">
        <v>0.25</v>
      </c>
      <c r="S537" s="676">
        <v>0.25</v>
      </c>
      <c r="T537" s="676">
        <v>0.25</v>
      </c>
      <c r="U537" s="676">
        <v>0.25</v>
      </c>
      <c r="V537" s="676">
        <v>0.25</v>
      </c>
      <c r="W537" s="676">
        <v>0.25</v>
      </c>
      <c r="X537" s="676">
        <v>0.25</v>
      </c>
      <c r="Y537" s="676">
        <v>0.25</v>
      </c>
      <c r="Z537" s="676">
        <v>0.25</v>
      </c>
      <c r="AA537" s="676">
        <v>0.25</v>
      </c>
      <c r="AB537" s="676">
        <v>0.25</v>
      </c>
      <c r="AC537" s="676">
        <v>0.25</v>
      </c>
      <c r="AD537" s="677">
        <v>0.25</v>
      </c>
      <c r="AE537" s="677">
        <v>0.25</v>
      </c>
    </row>
    <row r="538" spans="1:31" ht="15" customHeight="1">
      <c r="A538" s="399" t="s">
        <v>900</v>
      </c>
      <c r="B538" s="541" t="s">
        <v>434</v>
      </c>
      <c r="C538" s="399" t="s">
        <v>861</v>
      </c>
      <c r="D538" s="399" t="s">
        <v>461</v>
      </c>
      <c r="E538" s="399" t="s">
        <v>462</v>
      </c>
      <c r="F538" s="399" t="s">
        <v>683</v>
      </c>
      <c r="G538" s="399" t="s">
        <v>862</v>
      </c>
      <c r="H538" s="541">
        <v>15</v>
      </c>
      <c r="I538" s="543">
        <v>0.7</v>
      </c>
      <c r="J538" s="676">
        <v>0.12</v>
      </c>
      <c r="K538" s="676">
        <v>0.27</v>
      </c>
      <c r="L538" s="676">
        <v>0.27</v>
      </c>
      <c r="M538" s="676">
        <v>0.27</v>
      </c>
      <c r="N538" s="676">
        <v>0.25</v>
      </c>
      <c r="O538" s="676">
        <v>0.25</v>
      </c>
      <c r="P538" s="676">
        <v>0.25</v>
      </c>
      <c r="Q538" s="676">
        <v>0.25</v>
      </c>
      <c r="R538" s="676">
        <v>0.25</v>
      </c>
      <c r="S538" s="676">
        <v>0.25</v>
      </c>
      <c r="T538" s="676">
        <v>0.25</v>
      </c>
      <c r="U538" s="676">
        <v>0.25</v>
      </c>
      <c r="V538" s="676">
        <v>0.25</v>
      </c>
      <c r="W538" s="676">
        <v>0.25</v>
      </c>
      <c r="X538" s="676">
        <v>0.25</v>
      </c>
      <c r="Y538" s="676">
        <v>0.25</v>
      </c>
      <c r="Z538" s="676">
        <v>0.25</v>
      </c>
      <c r="AA538" s="676">
        <v>0.25</v>
      </c>
      <c r="AB538" s="676">
        <v>0.25</v>
      </c>
      <c r="AC538" s="676">
        <v>0.25</v>
      </c>
      <c r="AD538" s="677">
        <v>0.25</v>
      </c>
      <c r="AE538" s="677">
        <v>0.25</v>
      </c>
    </row>
    <row r="539" spans="1:31" ht="15" customHeight="1">
      <c r="A539" s="399" t="s">
        <v>901</v>
      </c>
      <c r="B539" s="541" t="s">
        <v>434</v>
      </c>
      <c r="C539" s="399" t="s">
        <v>861</v>
      </c>
      <c r="D539" s="399" t="s">
        <v>461</v>
      </c>
      <c r="E539" s="399" t="s">
        <v>462</v>
      </c>
      <c r="F539" s="399" t="s">
        <v>685</v>
      </c>
      <c r="G539" s="399" t="s">
        <v>862</v>
      </c>
      <c r="H539" s="541">
        <v>15</v>
      </c>
      <c r="I539" s="543">
        <v>0.7</v>
      </c>
      <c r="J539" s="676">
        <v>0.12</v>
      </c>
      <c r="K539" s="676">
        <v>0.27</v>
      </c>
      <c r="L539" s="676">
        <v>0.27</v>
      </c>
      <c r="M539" s="676">
        <v>0.27</v>
      </c>
      <c r="N539" s="676">
        <v>0.25</v>
      </c>
      <c r="O539" s="676">
        <v>0.25</v>
      </c>
      <c r="P539" s="676">
        <v>0.25</v>
      </c>
      <c r="Q539" s="676">
        <v>0.25</v>
      </c>
      <c r="R539" s="676">
        <v>0.25</v>
      </c>
      <c r="S539" s="676">
        <v>0.25</v>
      </c>
      <c r="T539" s="676">
        <v>0.25</v>
      </c>
      <c r="U539" s="676">
        <v>0.25</v>
      </c>
      <c r="V539" s="676">
        <v>0.25</v>
      </c>
      <c r="W539" s="676">
        <v>0.25</v>
      </c>
      <c r="X539" s="676">
        <v>0.25</v>
      </c>
      <c r="Y539" s="676">
        <v>0.25</v>
      </c>
      <c r="Z539" s="676">
        <v>0.25</v>
      </c>
      <c r="AA539" s="676">
        <v>0.25</v>
      </c>
      <c r="AB539" s="676">
        <v>0.25</v>
      </c>
      <c r="AC539" s="676">
        <v>0.25</v>
      </c>
      <c r="AD539" s="677">
        <v>0.25</v>
      </c>
      <c r="AE539" s="677">
        <v>0.25</v>
      </c>
    </row>
    <row r="540" spans="1:31" ht="15" customHeight="1">
      <c r="A540" s="399" t="s">
        <v>902</v>
      </c>
      <c r="B540" s="541" t="s">
        <v>434</v>
      </c>
      <c r="C540" s="399" t="s">
        <v>861</v>
      </c>
      <c r="D540" s="399" t="s">
        <v>461</v>
      </c>
      <c r="E540" s="399" t="s">
        <v>462</v>
      </c>
      <c r="F540" s="399" t="s">
        <v>687</v>
      </c>
      <c r="G540" s="399" t="s">
        <v>862</v>
      </c>
      <c r="H540" s="541">
        <v>15</v>
      </c>
      <c r="I540" s="543">
        <v>0.7</v>
      </c>
      <c r="J540" s="676">
        <v>0.12</v>
      </c>
      <c r="K540" s="676">
        <v>0.27</v>
      </c>
      <c r="L540" s="676">
        <v>0.27</v>
      </c>
      <c r="M540" s="676">
        <v>0.27</v>
      </c>
      <c r="N540" s="676">
        <v>0.25</v>
      </c>
      <c r="O540" s="676">
        <v>0.25</v>
      </c>
      <c r="P540" s="676">
        <v>0.25</v>
      </c>
      <c r="Q540" s="676">
        <v>0.25</v>
      </c>
      <c r="R540" s="676">
        <v>0.25</v>
      </c>
      <c r="S540" s="676">
        <v>0.25</v>
      </c>
      <c r="T540" s="676">
        <v>0.25</v>
      </c>
      <c r="U540" s="676">
        <v>0.25</v>
      </c>
      <c r="V540" s="676">
        <v>0.25</v>
      </c>
      <c r="W540" s="676">
        <v>0.25</v>
      </c>
      <c r="X540" s="676">
        <v>0.25</v>
      </c>
      <c r="Y540" s="676">
        <v>0.25</v>
      </c>
      <c r="Z540" s="676">
        <v>0.25</v>
      </c>
      <c r="AA540" s="676">
        <v>0.25</v>
      </c>
      <c r="AB540" s="676">
        <v>0.25</v>
      </c>
      <c r="AC540" s="676">
        <v>0.25</v>
      </c>
      <c r="AD540" s="677">
        <v>0.25</v>
      </c>
      <c r="AE540" s="677">
        <v>0.25</v>
      </c>
    </row>
    <row r="541" spans="1:31" ht="15" customHeight="1">
      <c r="A541" s="399" t="s">
        <v>903</v>
      </c>
      <c r="B541" s="541" t="s">
        <v>434</v>
      </c>
      <c r="C541" s="399" t="s">
        <v>861</v>
      </c>
      <c r="D541" s="399" t="s">
        <v>461</v>
      </c>
      <c r="E541" s="399" t="s">
        <v>462</v>
      </c>
      <c r="F541" s="399" t="s">
        <v>277</v>
      </c>
      <c r="G541" s="399" t="s">
        <v>862</v>
      </c>
      <c r="H541" s="541">
        <v>30</v>
      </c>
      <c r="I541" s="543">
        <v>0.7</v>
      </c>
      <c r="J541" s="676">
        <v>0.12</v>
      </c>
      <c r="K541" s="676">
        <v>0.27</v>
      </c>
      <c r="L541" s="676">
        <v>0.27</v>
      </c>
      <c r="M541" s="676">
        <v>0.27</v>
      </c>
      <c r="N541" s="676">
        <v>0.25</v>
      </c>
      <c r="O541" s="676">
        <v>0.25</v>
      </c>
      <c r="P541" s="676">
        <v>0.25</v>
      </c>
      <c r="Q541" s="676">
        <v>0.35</v>
      </c>
      <c r="R541" s="676">
        <v>0.35</v>
      </c>
      <c r="S541" s="676">
        <v>0.35</v>
      </c>
      <c r="T541" s="676">
        <v>0.35</v>
      </c>
      <c r="U541" s="676">
        <v>0.35</v>
      </c>
      <c r="V541" s="676">
        <v>0.35</v>
      </c>
      <c r="W541" s="676">
        <v>0.35</v>
      </c>
      <c r="X541" s="676">
        <v>0.35</v>
      </c>
      <c r="Y541" s="676">
        <v>0.35</v>
      </c>
      <c r="Z541" s="676">
        <v>0.35</v>
      </c>
      <c r="AA541" s="676">
        <v>0.35</v>
      </c>
      <c r="AB541" s="676">
        <v>0.35</v>
      </c>
      <c r="AC541" s="676">
        <v>0.35</v>
      </c>
      <c r="AD541" s="677">
        <v>0.35</v>
      </c>
      <c r="AE541" s="677">
        <v>0.35</v>
      </c>
    </row>
    <row r="542" spans="1:31" ht="15" customHeight="1">
      <c r="A542" s="399" t="s">
        <v>904</v>
      </c>
      <c r="B542" s="541" t="s">
        <v>434</v>
      </c>
      <c r="C542" s="399" t="s">
        <v>861</v>
      </c>
      <c r="D542" s="399" t="s">
        <v>461</v>
      </c>
      <c r="E542" s="399" t="s">
        <v>462</v>
      </c>
      <c r="F542" s="399" t="s">
        <v>689</v>
      </c>
      <c r="G542" s="399" t="s">
        <v>862</v>
      </c>
      <c r="H542" s="541">
        <v>15</v>
      </c>
      <c r="I542" s="543">
        <v>0.7</v>
      </c>
      <c r="J542" s="676">
        <v>0.12</v>
      </c>
      <c r="K542" s="676">
        <v>0.27</v>
      </c>
      <c r="L542" s="676">
        <v>0.27</v>
      </c>
      <c r="M542" s="676">
        <v>0.27</v>
      </c>
      <c r="N542" s="676">
        <v>0.25</v>
      </c>
      <c r="O542" s="676">
        <v>0.25</v>
      </c>
      <c r="P542" s="676">
        <v>0.25</v>
      </c>
      <c r="Q542" s="676">
        <v>0.25</v>
      </c>
      <c r="R542" s="676">
        <v>0.25</v>
      </c>
      <c r="S542" s="676">
        <v>0.25</v>
      </c>
      <c r="T542" s="676">
        <v>0.25</v>
      </c>
      <c r="U542" s="676">
        <v>0.25</v>
      </c>
      <c r="V542" s="676">
        <v>0.25</v>
      </c>
      <c r="W542" s="676">
        <v>0.25</v>
      </c>
      <c r="X542" s="676">
        <v>0.25</v>
      </c>
      <c r="Y542" s="676">
        <v>0.25</v>
      </c>
      <c r="Z542" s="676">
        <v>0.25</v>
      </c>
      <c r="AA542" s="676">
        <v>0.25</v>
      </c>
      <c r="AB542" s="676">
        <v>0.25</v>
      </c>
      <c r="AC542" s="676">
        <v>0.25</v>
      </c>
      <c r="AD542" s="677">
        <v>0.25</v>
      </c>
      <c r="AE542" s="677">
        <v>0.25</v>
      </c>
    </row>
    <row r="543" spans="1:31" ht="15" customHeight="1">
      <c r="A543" s="399" t="s">
        <v>905</v>
      </c>
      <c r="B543" s="541" t="s">
        <v>434</v>
      </c>
      <c r="C543" s="399" t="s">
        <v>861</v>
      </c>
      <c r="D543" s="399" t="s">
        <v>461</v>
      </c>
      <c r="E543" s="399" t="s">
        <v>462</v>
      </c>
      <c r="F543" s="399" t="s">
        <v>691</v>
      </c>
      <c r="G543" s="399" t="s">
        <v>862</v>
      </c>
      <c r="H543" s="541">
        <v>15</v>
      </c>
      <c r="I543" s="543">
        <v>0.7</v>
      </c>
      <c r="J543" s="676">
        <v>0.12</v>
      </c>
      <c r="K543" s="676">
        <v>0.27</v>
      </c>
      <c r="L543" s="676">
        <v>0.27</v>
      </c>
      <c r="M543" s="676">
        <v>0.27</v>
      </c>
      <c r="N543" s="676">
        <v>0.25</v>
      </c>
      <c r="O543" s="676">
        <v>0.25</v>
      </c>
      <c r="P543" s="676">
        <v>0.25</v>
      </c>
      <c r="Q543" s="676">
        <v>0.25</v>
      </c>
      <c r="R543" s="676">
        <v>0.25</v>
      </c>
      <c r="S543" s="676">
        <v>0.25</v>
      </c>
      <c r="T543" s="676">
        <v>0.25</v>
      </c>
      <c r="U543" s="676">
        <v>0.25</v>
      </c>
      <c r="V543" s="676">
        <v>0.25</v>
      </c>
      <c r="W543" s="676">
        <v>0.25</v>
      </c>
      <c r="X543" s="676">
        <v>0.25</v>
      </c>
      <c r="Y543" s="676">
        <v>0.25</v>
      </c>
      <c r="Z543" s="676">
        <v>0.25</v>
      </c>
      <c r="AA543" s="676">
        <v>0.25</v>
      </c>
      <c r="AB543" s="676">
        <v>0.25</v>
      </c>
      <c r="AC543" s="676">
        <v>0.25</v>
      </c>
      <c r="AD543" s="677">
        <v>0.25</v>
      </c>
      <c r="AE543" s="677">
        <v>0.25</v>
      </c>
    </row>
    <row r="544" spans="1:31" ht="15" customHeight="1">
      <c r="A544" s="399" t="s">
        <v>906</v>
      </c>
      <c r="B544" s="541" t="s">
        <v>434</v>
      </c>
      <c r="C544" s="399" t="s">
        <v>861</v>
      </c>
      <c r="D544" s="399" t="s">
        <v>461</v>
      </c>
      <c r="E544" s="399" t="s">
        <v>462</v>
      </c>
      <c r="F544" s="399" t="s">
        <v>463</v>
      </c>
      <c r="G544" s="399" t="s">
        <v>862</v>
      </c>
      <c r="H544" s="541">
        <v>10</v>
      </c>
      <c r="I544" s="543">
        <v>0.7</v>
      </c>
      <c r="J544" s="676">
        <v>0.12</v>
      </c>
      <c r="K544" s="676">
        <v>0.27</v>
      </c>
      <c r="L544" s="676">
        <v>0.27</v>
      </c>
      <c r="M544" s="676">
        <v>0.27</v>
      </c>
      <c r="N544" s="676">
        <v>0.25</v>
      </c>
      <c r="O544" s="676">
        <v>0.25</v>
      </c>
      <c r="P544" s="676">
        <v>0.25</v>
      </c>
      <c r="Q544" s="676">
        <v>0.25</v>
      </c>
      <c r="R544" s="676">
        <v>0.25</v>
      </c>
      <c r="S544" s="676">
        <v>0.25</v>
      </c>
      <c r="T544" s="676">
        <v>0.25</v>
      </c>
      <c r="U544" s="676">
        <v>0.25</v>
      </c>
      <c r="V544" s="676">
        <v>0.25</v>
      </c>
      <c r="W544" s="676">
        <v>0.25</v>
      </c>
      <c r="X544" s="676">
        <v>0.25</v>
      </c>
      <c r="Y544" s="676">
        <v>0.25</v>
      </c>
      <c r="Z544" s="676">
        <v>0.25</v>
      </c>
      <c r="AA544" s="676">
        <v>0.25</v>
      </c>
      <c r="AB544" s="676">
        <v>0.25</v>
      </c>
      <c r="AC544" s="676">
        <v>0.25</v>
      </c>
      <c r="AD544" s="677">
        <v>0.25</v>
      </c>
      <c r="AE544" s="677">
        <v>0.25</v>
      </c>
    </row>
    <row r="545" spans="1:31" ht="15" customHeight="1">
      <c r="A545" s="399" t="s">
        <v>907</v>
      </c>
      <c r="B545" s="541" t="s">
        <v>434</v>
      </c>
      <c r="C545" s="399" t="s">
        <v>861</v>
      </c>
      <c r="D545" s="399" t="s">
        <v>461</v>
      </c>
      <c r="E545" s="399" t="s">
        <v>462</v>
      </c>
      <c r="F545" s="399" t="s">
        <v>698</v>
      </c>
      <c r="G545" s="399" t="s">
        <v>862</v>
      </c>
      <c r="H545" s="541">
        <v>15</v>
      </c>
      <c r="I545" s="543">
        <v>0.7</v>
      </c>
      <c r="J545" s="676">
        <v>0.12</v>
      </c>
      <c r="K545" s="676">
        <v>0.27</v>
      </c>
      <c r="L545" s="676">
        <v>0.27</v>
      </c>
      <c r="M545" s="676">
        <v>0.27</v>
      </c>
      <c r="N545" s="676">
        <v>0.25</v>
      </c>
      <c r="O545" s="676">
        <v>0.25</v>
      </c>
      <c r="P545" s="676">
        <v>0.25</v>
      </c>
      <c r="Q545" s="676">
        <v>0.25</v>
      </c>
      <c r="R545" s="676">
        <v>0.25</v>
      </c>
      <c r="S545" s="676">
        <v>0.25</v>
      </c>
      <c r="T545" s="676">
        <v>0.25</v>
      </c>
      <c r="U545" s="676">
        <v>0.25</v>
      </c>
      <c r="V545" s="676">
        <v>0.25</v>
      </c>
      <c r="W545" s="676">
        <v>0.25</v>
      </c>
      <c r="X545" s="676">
        <v>0.25</v>
      </c>
      <c r="Y545" s="676">
        <v>0.25</v>
      </c>
      <c r="Z545" s="676">
        <v>0.25</v>
      </c>
      <c r="AA545" s="676">
        <v>0.25</v>
      </c>
      <c r="AB545" s="676">
        <v>0.25</v>
      </c>
      <c r="AC545" s="676">
        <v>0.25</v>
      </c>
      <c r="AD545" s="677">
        <v>0.25</v>
      </c>
      <c r="AE545" s="677">
        <v>0.25</v>
      </c>
    </row>
    <row r="546" spans="1:31" ht="15" customHeight="1">
      <c r="A546" s="399" t="s">
        <v>908</v>
      </c>
      <c r="B546" s="541" t="s">
        <v>434</v>
      </c>
      <c r="C546" s="399" t="s">
        <v>861</v>
      </c>
      <c r="D546" s="399" t="s">
        <v>461</v>
      </c>
      <c r="E546" s="399" t="s">
        <v>462</v>
      </c>
      <c r="F546" s="399" t="s">
        <v>700</v>
      </c>
      <c r="G546" s="399" t="s">
        <v>862</v>
      </c>
      <c r="H546" s="541">
        <v>15</v>
      </c>
      <c r="I546" s="543">
        <v>0.7</v>
      </c>
      <c r="J546" s="676">
        <v>0.12</v>
      </c>
      <c r="K546" s="676">
        <v>0.27</v>
      </c>
      <c r="L546" s="676">
        <v>0.27</v>
      </c>
      <c r="M546" s="676">
        <v>0.27</v>
      </c>
      <c r="N546" s="676">
        <v>0.25</v>
      </c>
      <c r="O546" s="676">
        <v>0.25</v>
      </c>
      <c r="P546" s="676">
        <v>0.25</v>
      </c>
      <c r="Q546" s="676">
        <v>0.25</v>
      </c>
      <c r="R546" s="676">
        <v>0.25</v>
      </c>
      <c r="S546" s="676">
        <v>0.25</v>
      </c>
      <c r="T546" s="676">
        <v>0.25</v>
      </c>
      <c r="U546" s="676">
        <v>0.25</v>
      </c>
      <c r="V546" s="676">
        <v>0.25</v>
      </c>
      <c r="W546" s="676">
        <v>0.25</v>
      </c>
      <c r="X546" s="676">
        <v>0.25</v>
      </c>
      <c r="Y546" s="676">
        <v>0.25</v>
      </c>
      <c r="Z546" s="676">
        <v>0.25</v>
      </c>
      <c r="AA546" s="676">
        <v>0.25</v>
      </c>
      <c r="AB546" s="676">
        <v>0.25</v>
      </c>
      <c r="AC546" s="676">
        <v>0.25</v>
      </c>
      <c r="AD546" s="677">
        <v>0.25</v>
      </c>
      <c r="AE546" s="677">
        <v>0.25</v>
      </c>
    </row>
    <row r="547" spans="1:31" ht="15" customHeight="1">
      <c r="A547" s="399" t="s">
        <v>909</v>
      </c>
      <c r="B547" s="541" t="s">
        <v>434</v>
      </c>
      <c r="C547" s="399" t="s">
        <v>861</v>
      </c>
      <c r="D547" s="399" t="s">
        <v>461</v>
      </c>
      <c r="E547" s="399" t="s">
        <v>462</v>
      </c>
      <c r="F547" s="399" t="s">
        <v>702</v>
      </c>
      <c r="G547" s="399" t="s">
        <v>862</v>
      </c>
      <c r="H547" s="541">
        <v>15</v>
      </c>
      <c r="I547" s="543">
        <v>0.7</v>
      </c>
      <c r="J547" s="676">
        <v>0.12</v>
      </c>
      <c r="K547" s="676">
        <v>0.27</v>
      </c>
      <c r="L547" s="676">
        <v>0.27</v>
      </c>
      <c r="M547" s="676">
        <v>0.27</v>
      </c>
      <c r="N547" s="676">
        <v>0.25</v>
      </c>
      <c r="O547" s="676">
        <v>0.25</v>
      </c>
      <c r="P547" s="676">
        <v>0.25</v>
      </c>
      <c r="Q547" s="676">
        <v>0.25</v>
      </c>
      <c r="R547" s="676">
        <v>0.25</v>
      </c>
      <c r="S547" s="676">
        <v>0.25</v>
      </c>
      <c r="T547" s="676">
        <v>0.25</v>
      </c>
      <c r="U547" s="676">
        <v>0.25</v>
      </c>
      <c r="V547" s="676">
        <v>0.25</v>
      </c>
      <c r="W547" s="676">
        <v>0.25</v>
      </c>
      <c r="X547" s="676">
        <v>0.25</v>
      </c>
      <c r="Y547" s="676">
        <v>0.25</v>
      </c>
      <c r="Z547" s="676">
        <v>0.25</v>
      </c>
      <c r="AA547" s="676">
        <v>0.25</v>
      </c>
      <c r="AB547" s="676">
        <v>0.25</v>
      </c>
      <c r="AC547" s="676">
        <v>0.25</v>
      </c>
      <c r="AD547" s="677">
        <v>0.25</v>
      </c>
      <c r="AE547" s="677">
        <v>0.25</v>
      </c>
    </row>
    <row r="548" spans="1:31" ht="15" customHeight="1">
      <c r="A548" s="399" t="s">
        <v>910</v>
      </c>
      <c r="B548" s="541" t="s">
        <v>434</v>
      </c>
      <c r="C548" s="399" t="s">
        <v>861</v>
      </c>
      <c r="D548" s="399" t="s">
        <v>461</v>
      </c>
      <c r="E548" s="399" t="s">
        <v>462</v>
      </c>
      <c r="F548" s="399" t="s">
        <v>704</v>
      </c>
      <c r="G548" s="399" t="s">
        <v>862</v>
      </c>
      <c r="H548" s="541">
        <v>10</v>
      </c>
      <c r="I548" s="543">
        <v>0.7</v>
      </c>
      <c r="J548" s="676">
        <v>0.12</v>
      </c>
      <c r="K548" s="676">
        <v>0.27</v>
      </c>
      <c r="L548" s="676">
        <v>0.27</v>
      </c>
      <c r="M548" s="676">
        <v>0.27</v>
      </c>
      <c r="N548" s="676">
        <v>0.25</v>
      </c>
      <c r="O548" s="676">
        <v>0.25</v>
      </c>
      <c r="P548" s="676">
        <v>0.25</v>
      </c>
      <c r="Q548" s="676">
        <v>0.25</v>
      </c>
      <c r="R548" s="676">
        <v>0.25</v>
      </c>
      <c r="S548" s="676">
        <v>0.25</v>
      </c>
      <c r="T548" s="676">
        <v>0.25</v>
      </c>
      <c r="U548" s="676">
        <v>0.25</v>
      </c>
      <c r="V548" s="676">
        <v>0.25</v>
      </c>
      <c r="W548" s="676">
        <v>0.25</v>
      </c>
      <c r="X548" s="676">
        <v>0.25</v>
      </c>
      <c r="Y548" s="676">
        <v>0.25</v>
      </c>
      <c r="Z548" s="676">
        <v>0.25</v>
      </c>
      <c r="AA548" s="676">
        <v>0.25</v>
      </c>
      <c r="AB548" s="676">
        <v>0.25</v>
      </c>
      <c r="AC548" s="676">
        <v>0.25</v>
      </c>
      <c r="AD548" s="677">
        <v>0.25</v>
      </c>
      <c r="AE548" s="677">
        <v>0.25</v>
      </c>
    </row>
    <row r="549" spans="1:31" ht="15" customHeight="1">
      <c r="A549" s="399" t="s">
        <v>911</v>
      </c>
      <c r="B549" s="541" t="s">
        <v>434</v>
      </c>
      <c r="C549" s="399" t="s">
        <v>861</v>
      </c>
      <c r="D549" s="399" t="s">
        <v>461</v>
      </c>
      <c r="E549" s="399" t="s">
        <v>462</v>
      </c>
      <c r="F549" s="399" t="s">
        <v>790</v>
      </c>
      <c r="G549" s="399" t="s">
        <v>862</v>
      </c>
      <c r="H549" s="541">
        <v>15</v>
      </c>
      <c r="I549" s="543">
        <v>0.7</v>
      </c>
      <c r="J549" s="676">
        <v>0.12</v>
      </c>
      <c r="K549" s="676">
        <v>0.27</v>
      </c>
      <c r="L549" s="676">
        <v>0.27</v>
      </c>
      <c r="M549" s="676">
        <v>0.27</v>
      </c>
      <c r="N549" s="676">
        <v>0.25</v>
      </c>
      <c r="O549" s="676">
        <v>0.25</v>
      </c>
      <c r="P549" s="676">
        <v>0.25</v>
      </c>
      <c r="Q549" s="676">
        <v>0.25</v>
      </c>
      <c r="R549" s="676">
        <v>0.25</v>
      </c>
      <c r="S549" s="676">
        <v>0.25</v>
      </c>
      <c r="T549" s="676">
        <v>0.25</v>
      </c>
      <c r="U549" s="676">
        <v>0.25</v>
      </c>
      <c r="V549" s="676">
        <v>0.25</v>
      </c>
      <c r="W549" s="676">
        <v>0.25</v>
      </c>
      <c r="X549" s="676">
        <v>0.25</v>
      </c>
      <c r="Y549" s="676">
        <v>0.25</v>
      </c>
      <c r="Z549" s="676">
        <v>0.25</v>
      </c>
      <c r="AA549" s="676">
        <v>0.25</v>
      </c>
      <c r="AB549" s="676">
        <v>0.25</v>
      </c>
      <c r="AC549" s="676">
        <v>0.25</v>
      </c>
      <c r="AD549" s="677">
        <v>0.25</v>
      </c>
      <c r="AE549" s="677">
        <v>0.25</v>
      </c>
    </row>
    <row r="550" spans="1:31" ht="15" customHeight="1">
      <c r="A550" s="399" t="s">
        <v>912</v>
      </c>
      <c r="B550" s="541" t="s">
        <v>434</v>
      </c>
      <c r="C550" s="399" t="s">
        <v>861</v>
      </c>
      <c r="D550" s="399" t="s">
        <v>461</v>
      </c>
      <c r="E550" s="399" t="s">
        <v>462</v>
      </c>
      <c r="F550" s="399" t="s">
        <v>792</v>
      </c>
      <c r="G550" s="399" t="s">
        <v>862</v>
      </c>
      <c r="H550" s="541">
        <v>10</v>
      </c>
      <c r="I550" s="543">
        <v>0.7</v>
      </c>
      <c r="J550" s="676">
        <v>0.12</v>
      </c>
      <c r="K550" s="676">
        <v>0.27</v>
      </c>
      <c r="L550" s="676">
        <v>0.27</v>
      </c>
      <c r="M550" s="676">
        <v>0.27</v>
      </c>
      <c r="N550" s="676">
        <v>0.25</v>
      </c>
      <c r="O550" s="676">
        <v>0.25</v>
      </c>
      <c r="P550" s="676">
        <v>0.25</v>
      </c>
      <c r="Q550" s="676">
        <v>0.25</v>
      </c>
      <c r="R550" s="676">
        <v>0.25</v>
      </c>
      <c r="S550" s="676">
        <v>0.25</v>
      </c>
      <c r="T550" s="676">
        <v>0.25</v>
      </c>
      <c r="U550" s="676">
        <v>0.25</v>
      </c>
      <c r="V550" s="676">
        <v>0.25</v>
      </c>
      <c r="W550" s="676">
        <v>0.25</v>
      </c>
      <c r="X550" s="676">
        <v>0.25</v>
      </c>
      <c r="Y550" s="676">
        <v>0.25</v>
      </c>
      <c r="Z550" s="676">
        <v>0.25</v>
      </c>
      <c r="AA550" s="676">
        <v>0.25</v>
      </c>
      <c r="AB550" s="676">
        <v>0.25</v>
      </c>
      <c r="AC550" s="676">
        <v>0.25</v>
      </c>
      <c r="AD550" s="677">
        <v>0.25</v>
      </c>
      <c r="AE550" s="677">
        <v>0.25</v>
      </c>
    </row>
    <row r="551" spans="1:31" ht="15" customHeight="1">
      <c r="A551" s="399" t="s">
        <v>913</v>
      </c>
      <c r="B551" s="541" t="s">
        <v>434</v>
      </c>
      <c r="C551" s="399" t="s">
        <v>861</v>
      </c>
      <c r="D551" s="399" t="s">
        <v>461</v>
      </c>
      <c r="E551" s="399" t="s">
        <v>462</v>
      </c>
      <c r="F551" s="399" t="s">
        <v>795</v>
      </c>
      <c r="G551" s="399" t="s">
        <v>862</v>
      </c>
      <c r="H551" s="541">
        <v>15</v>
      </c>
      <c r="I551" s="543">
        <v>0.7</v>
      </c>
      <c r="J551" s="676">
        <v>0.12</v>
      </c>
      <c r="K551" s="676">
        <v>0.27</v>
      </c>
      <c r="L551" s="676">
        <v>0.27</v>
      </c>
      <c r="M551" s="676">
        <v>0.27</v>
      </c>
      <c r="N551" s="676">
        <v>0.25</v>
      </c>
      <c r="O551" s="676">
        <v>0.25</v>
      </c>
      <c r="P551" s="676">
        <v>0.25</v>
      </c>
      <c r="Q551" s="676">
        <v>0.25</v>
      </c>
      <c r="R551" s="676">
        <v>0.25</v>
      </c>
      <c r="S551" s="676">
        <v>0.25</v>
      </c>
      <c r="T551" s="676">
        <v>0.25</v>
      </c>
      <c r="U551" s="676">
        <v>0.25</v>
      </c>
      <c r="V551" s="676">
        <v>0.25</v>
      </c>
      <c r="W551" s="676">
        <v>0.25</v>
      </c>
      <c r="X551" s="676">
        <v>0.25</v>
      </c>
      <c r="Y551" s="676">
        <v>0.25</v>
      </c>
      <c r="Z551" s="676">
        <v>0.25</v>
      </c>
      <c r="AA551" s="676">
        <v>0.25</v>
      </c>
      <c r="AB551" s="676">
        <v>0.25</v>
      </c>
      <c r="AC551" s="676">
        <v>0.25</v>
      </c>
      <c r="AD551" s="677">
        <v>0.25</v>
      </c>
      <c r="AE551" s="677">
        <v>0.25</v>
      </c>
    </row>
    <row r="552" spans="1:31" ht="15" customHeight="1">
      <c r="A552" s="399" t="s">
        <v>1351</v>
      </c>
      <c r="B552" s="541" t="s">
        <v>997</v>
      </c>
      <c r="C552" s="399" t="s">
        <v>861</v>
      </c>
      <c r="D552" s="399" t="s">
        <v>461</v>
      </c>
      <c r="E552" s="399" t="s">
        <v>458</v>
      </c>
      <c r="F552" s="399" t="s">
        <v>459</v>
      </c>
      <c r="G552" s="399" t="s">
        <v>862</v>
      </c>
      <c r="H552" s="541">
        <v>10</v>
      </c>
      <c r="I552" s="543">
        <v>0.7</v>
      </c>
      <c r="J552" s="676">
        <v>0.12</v>
      </c>
      <c r="K552" s="676">
        <v>0.17</v>
      </c>
      <c r="L552" s="676">
        <v>0.17</v>
      </c>
      <c r="M552" s="676">
        <v>0.25</v>
      </c>
      <c r="N552" s="676">
        <v>0.25</v>
      </c>
      <c r="O552" s="676">
        <v>0.25</v>
      </c>
      <c r="P552" s="676">
        <v>0.25</v>
      </c>
      <c r="Q552" s="676">
        <v>0.25</v>
      </c>
      <c r="R552" s="676">
        <v>0.25</v>
      </c>
      <c r="S552" s="676">
        <v>0.25</v>
      </c>
      <c r="T552" s="676">
        <v>0.25</v>
      </c>
      <c r="U552" s="676">
        <v>0.25</v>
      </c>
      <c r="V552" s="676">
        <v>0.25</v>
      </c>
      <c r="W552" s="676">
        <v>0.25</v>
      </c>
      <c r="X552" s="676">
        <v>0.25</v>
      </c>
      <c r="Y552" s="676">
        <v>0.25</v>
      </c>
      <c r="Z552" s="676">
        <v>0.25</v>
      </c>
      <c r="AA552" s="676">
        <v>0.25</v>
      </c>
      <c r="AB552" s="676">
        <v>0.25</v>
      </c>
      <c r="AC552" s="676">
        <v>0.25</v>
      </c>
      <c r="AD552" s="677">
        <v>0.25</v>
      </c>
      <c r="AE552" s="677">
        <v>0.25</v>
      </c>
    </row>
    <row r="553" spans="1:31" ht="15" customHeight="1">
      <c r="A553" s="399" t="s">
        <v>1352</v>
      </c>
      <c r="B553" s="541" t="s">
        <v>997</v>
      </c>
      <c r="C553" s="399" t="s">
        <v>861</v>
      </c>
      <c r="D553" s="399" t="s">
        <v>461</v>
      </c>
      <c r="E553" s="399" t="s">
        <v>458</v>
      </c>
      <c r="F553" s="399" t="s">
        <v>670</v>
      </c>
      <c r="G553" s="399" t="s">
        <v>862</v>
      </c>
      <c r="H553" s="541">
        <v>10</v>
      </c>
      <c r="I553" s="543">
        <v>0.7</v>
      </c>
      <c r="J553" s="676">
        <v>0.12</v>
      </c>
      <c r="K553" s="676">
        <v>0.17</v>
      </c>
      <c r="L553" s="676">
        <v>0.17</v>
      </c>
      <c r="M553" s="676">
        <v>0.25</v>
      </c>
      <c r="N553" s="676">
        <v>0.25</v>
      </c>
      <c r="O553" s="676">
        <v>0.25</v>
      </c>
      <c r="P553" s="676">
        <v>0.25</v>
      </c>
      <c r="Q553" s="676">
        <v>0.25</v>
      </c>
      <c r="R553" s="676">
        <v>0.25</v>
      </c>
      <c r="S553" s="676">
        <v>0.25</v>
      </c>
      <c r="T553" s="676">
        <v>0.25</v>
      </c>
      <c r="U553" s="676">
        <v>0.25</v>
      </c>
      <c r="V553" s="676">
        <v>0.25</v>
      </c>
      <c r="W553" s="676">
        <v>0.25</v>
      </c>
      <c r="X553" s="676">
        <v>0.25</v>
      </c>
      <c r="Y553" s="676">
        <v>0.25</v>
      </c>
      <c r="Z553" s="676">
        <v>0.25</v>
      </c>
      <c r="AA553" s="676">
        <v>0.25</v>
      </c>
      <c r="AB553" s="676">
        <v>0.25</v>
      </c>
      <c r="AC553" s="676">
        <v>0.25</v>
      </c>
      <c r="AD553" s="677">
        <v>0.25</v>
      </c>
      <c r="AE553" s="677">
        <v>0.25</v>
      </c>
    </row>
    <row r="554" spans="1:31" ht="15" customHeight="1">
      <c r="A554" s="399" t="s">
        <v>893</v>
      </c>
      <c r="B554" s="541" t="s">
        <v>434</v>
      </c>
      <c r="C554" s="399" t="s">
        <v>861</v>
      </c>
      <c r="D554" s="399" t="s">
        <v>461</v>
      </c>
      <c r="E554" s="399" t="s">
        <v>458</v>
      </c>
      <c r="F554" s="399" t="s">
        <v>459</v>
      </c>
      <c r="G554" s="399" t="s">
        <v>862</v>
      </c>
      <c r="H554" s="541">
        <v>10</v>
      </c>
      <c r="I554" s="543">
        <v>0.7</v>
      </c>
      <c r="J554" s="676">
        <v>0.12</v>
      </c>
      <c r="K554" s="676">
        <v>0.27</v>
      </c>
      <c r="L554" s="676">
        <v>0.27</v>
      </c>
      <c r="M554" s="676">
        <v>0.27</v>
      </c>
      <c r="N554" s="676">
        <v>0.25</v>
      </c>
      <c r="O554" s="676">
        <v>0.25</v>
      </c>
      <c r="P554" s="676">
        <v>0.25</v>
      </c>
      <c r="Q554" s="676">
        <v>0.25</v>
      </c>
      <c r="R554" s="676">
        <v>0.25</v>
      </c>
      <c r="S554" s="676">
        <v>0.25</v>
      </c>
      <c r="T554" s="676">
        <v>0.25</v>
      </c>
      <c r="U554" s="676">
        <v>0.25</v>
      </c>
      <c r="V554" s="676">
        <v>0.25</v>
      </c>
      <c r="W554" s="676">
        <v>0.25</v>
      </c>
      <c r="X554" s="676">
        <v>0.25</v>
      </c>
      <c r="Y554" s="676">
        <v>0.25</v>
      </c>
      <c r="Z554" s="676">
        <v>0.25</v>
      </c>
      <c r="AA554" s="676">
        <v>0.25</v>
      </c>
      <c r="AB554" s="676">
        <v>0.25</v>
      </c>
      <c r="AC554" s="676">
        <v>0.25</v>
      </c>
      <c r="AD554" s="677">
        <v>0.25</v>
      </c>
      <c r="AE554" s="677">
        <v>0.25</v>
      </c>
    </row>
    <row r="555" spans="1:31" ht="15" customHeight="1">
      <c r="A555" s="399" t="s">
        <v>894</v>
      </c>
      <c r="B555" s="541" t="s">
        <v>434</v>
      </c>
      <c r="C555" s="399" t="s">
        <v>861</v>
      </c>
      <c r="D555" s="399" t="s">
        <v>461</v>
      </c>
      <c r="E555" s="399" t="s">
        <v>458</v>
      </c>
      <c r="F555" s="399" t="s">
        <v>670</v>
      </c>
      <c r="G555" s="399" t="s">
        <v>862</v>
      </c>
      <c r="H555" s="541">
        <v>10</v>
      </c>
      <c r="I555" s="543">
        <v>0.7</v>
      </c>
      <c r="J555" s="676">
        <v>0.12</v>
      </c>
      <c r="K555" s="676">
        <v>0.27</v>
      </c>
      <c r="L555" s="676">
        <v>0.27</v>
      </c>
      <c r="M555" s="676">
        <v>0.27</v>
      </c>
      <c r="N555" s="676">
        <v>0.25</v>
      </c>
      <c r="O555" s="676">
        <v>0.25</v>
      </c>
      <c r="P555" s="676">
        <v>0.25</v>
      </c>
      <c r="Q555" s="676">
        <v>0.25</v>
      </c>
      <c r="R555" s="676">
        <v>0.25</v>
      </c>
      <c r="S555" s="676">
        <v>0.25</v>
      </c>
      <c r="T555" s="676">
        <v>0.25</v>
      </c>
      <c r="U555" s="676">
        <v>0.25</v>
      </c>
      <c r="V555" s="676">
        <v>0.25</v>
      </c>
      <c r="W555" s="676">
        <v>0.25</v>
      </c>
      <c r="X555" s="676">
        <v>0.25</v>
      </c>
      <c r="Y555" s="676">
        <v>0.25</v>
      </c>
      <c r="Z555" s="676">
        <v>0.25</v>
      </c>
      <c r="AA555" s="676">
        <v>0.25</v>
      </c>
      <c r="AB555" s="676">
        <v>0.25</v>
      </c>
      <c r="AC555" s="676">
        <v>0.25</v>
      </c>
      <c r="AD555" s="677">
        <v>0.25</v>
      </c>
      <c r="AE555" s="677">
        <v>0.25</v>
      </c>
    </row>
    <row r="556" spans="1:31" ht="15" customHeight="1">
      <c r="A556" s="399" t="s">
        <v>1372</v>
      </c>
      <c r="B556" s="541" t="s">
        <v>997</v>
      </c>
      <c r="C556" s="399" t="s">
        <v>861</v>
      </c>
      <c r="D556" s="399" t="s">
        <v>528</v>
      </c>
      <c r="E556" s="399" t="s">
        <v>529</v>
      </c>
      <c r="F556" s="399" t="s">
        <v>529</v>
      </c>
      <c r="G556" s="399" t="s">
        <v>862</v>
      </c>
      <c r="H556" s="541">
        <v>12</v>
      </c>
      <c r="I556" s="543">
        <v>0.7</v>
      </c>
      <c r="J556" s="676">
        <v>0.12</v>
      </c>
      <c r="K556" s="676">
        <v>0.17</v>
      </c>
      <c r="L556" s="676">
        <v>0.17</v>
      </c>
      <c r="M556" s="676">
        <v>0.25</v>
      </c>
      <c r="N556" s="676">
        <v>0.25</v>
      </c>
      <c r="O556" s="676">
        <v>0.25</v>
      </c>
      <c r="P556" s="676">
        <v>0.25</v>
      </c>
      <c r="Q556" s="676">
        <v>0.18</v>
      </c>
      <c r="R556" s="676">
        <v>0.18</v>
      </c>
      <c r="S556" s="676">
        <v>0.18</v>
      </c>
      <c r="T556" s="676">
        <v>0.18</v>
      </c>
      <c r="U556" s="676">
        <v>0.18</v>
      </c>
      <c r="V556" s="676">
        <v>0.18</v>
      </c>
      <c r="W556" s="676">
        <v>0.18</v>
      </c>
      <c r="X556" s="676">
        <v>0.18</v>
      </c>
      <c r="Y556" s="676">
        <v>0.18</v>
      </c>
      <c r="Z556" s="676">
        <v>0.18</v>
      </c>
      <c r="AA556" s="676" t="s">
        <v>240</v>
      </c>
      <c r="AB556" s="676" t="s">
        <v>240</v>
      </c>
      <c r="AC556" s="676" t="s">
        <v>240</v>
      </c>
      <c r="AD556" s="677" t="s">
        <v>240</v>
      </c>
      <c r="AE556" s="677" t="s">
        <v>240</v>
      </c>
    </row>
    <row r="557" spans="1:31" ht="15" customHeight="1">
      <c r="A557" s="399" t="s">
        <v>914</v>
      </c>
      <c r="B557" s="541" t="s">
        <v>434</v>
      </c>
      <c r="C557" s="399" t="s">
        <v>861</v>
      </c>
      <c r="D557" s="399" t="s">
        <v>528</v>
      </c>
      <c r="E557" s="399" t="s">
        <v>529</v>
      </c>
      <c r="F557" s="399" t="s">
        <v>529</v>
      </c>
      <c r="G557" s="399" t="s">
        <v>862</v>
      </c>
      <c r="H557" s="541">
        <v>12</v>
      </c>
      <c r="I557" s="543">
        <v>0.7</v>
      </c>
      <c r="J557" s="676">
        <v>0.12</v>
      </c>
      <c r="K557" s="676">
        <v>0.27</v>
      </c>
      <c r="L557" s="676">
        <v>0.27</v>
      </c>
      <c r="M557" s="676">
        <v>0.27</v>
      </c>
      <c r="N557" s="676">
        <v>0.25</v>
      </c>
      <c r="O557" s="676">
        <v>0.25</v>
      </c>
      <c r="P557" s="676">
        <v>0.25</v>
      </c>
      <c r="Q557" s="676">
        <v>0.18</v>
      </c>
      <c r="R557" s="676">
        <v>0.18</v>
      </c>
      <c r="S557" s="676">
        <v>0.18</v>
      </c>
      <c r="T557" s="676">
        <v>0.18</v>
      </c>
      <c r="U557" s="676">
        <v>0.18</v>
      </c>
      <c r="V557" s="676">
        <v>0.18</v>
      </c>
      <c r="W557" s="676">
        <v>0.18</v>
      </c>
      <c r="X557" s="676">
        <v>0.18</v>
      </c>
      <c r="Y557" s="676">
        <v>0.18</v>
      </c>
      <c r="Z557" s="676">
        <v>0.18</v>
      </c>
      <c r="AA557" s="676" t="s">
        <v>240</v>
      </c>
      <c r="AB557" s="676" t="s">
        <v>240</v>
      </c>
      <c r="AC557" s="676" t="s">
        <v>240</v>
      </c>
      <c r="AD557" s="677" t="s">
        <v>240</v>
      </c>
      <c r="AE557" s="677" t="s">
        <v>240</v>
      </c>
    </row>
    <row r="558" spans="1:31" ht="15" customHeight="1">
      <c r="A558" s="399" t="s">
        <v>1692</v>
      </c>
      <c r="B558" s="541" t="s">
        <v>997</v>
      </c>
      <c r="C558" s="399" t="s">
        <v>861</v>
      </c>
      <c r="D558" s="399" t="s">
        <v>528</v>
      </c>
      <c r="E558" s="399" t="s">
        <v>531</v>
      </c>
      <c r="F558" s="399" t="s">
        <v>1710</v>
      </c>
      <c r="G558" s="399" t="s">
        <v>530</v>
      </c>
      <c r="H558" s="541">
        <v>12</v>
      </c>
      <c r="I558" s="543">
        <v>0.7</v>
      </c>
      <c r="J558" s="676">
        <v>0.2</v>
      </c>
      <c r="K558" s="676">
        <v>0.27</v>
      </c>
      <c r="L558" s="676">
        <v>0.27</v>
      </c>
      <c r="M558" s="676">
        <v>0.27</v>
      </c>
      <c r="N558" s="676">
        <v>0.27</v>
      </c>
      <c r="O558" s="676">
        <v>0.27</v>
      </c>
      <c r="P558" s="676">
        <v>0.27</v>
      </c>
      <c r="Q558" s="676">
        <v>0.18</v>
      </c>
      <c r="R558" s="676">
        <v>0.18</v>
      </c>
      <c r="S558" s="676">
        <v>0.18</v>
      </c>
      <c r="T558" s="676">
        <v>0.18</v>
      </c>
      <c r="U558" s="676">
        <v>0.18</v>
      </c>
      <c r="V558" s="676">
        <v>0.18</v>
      </c>
      <c r="W558" s="676">
        <v>0.18</v>
      </c>
      <c r="X558" s="676">
        <v>0.18</v>
      </c>
      <c r="Y558" s="676">
        <v>0.18</v>
      </c>
      <c r="Z558" s="676">
        <v>0.18</v>
      </c>
      <c r="AA558" s="676" t="s">
        <v>240</v>
      </c>
      <c r="AB558" s="676" t="s">
        <v>240</v>
      </c>
      <c r="AC558" s="676" t="s">
        <v>240</v>
      </c>
      <c r="AD558" s="677" t="s">
        <v>240</v>
      </c>
      <c r="AE558" s="677" t="s">
        <v>240</v>
      </c>
    </row>
    <row r="559" spans="1:31" ht="15" customHeight="1">
      <c r="A559" s="399" t="s">
        <v>1693</v>
      </c>
      <c r="B559" s="541" t="s">
        <v>997</v>
      </c>
      <c r="C559" s="399" t="s">
        <v>861</v>
      </c>
      <c r="D559" s="399" t="s">
        <v>528</v>
      </c>
      <c r="E559" s="399" t="s">
        <v>531</v>
      </c>
      <c r="F559" s="399" t="s">
        <v>1708</v>
      </c>
      <c r="G559" s="399" t="s">
        <v>530</v>
      </c>
      <c r="H559" s="541">
        <v>12</v>
      </c>
      <c r="I559" s="543">
        <v>0.7</v>
      </c>
      <c r="J559" s="676">
        <v>0.2</v>
      </c>
      <c r="K559" s="676">
        <v>0.27</v>
      </c>
      <c r="L559" s="676">
        <v>0.27</v>
      </c>
      <c r="M559" s="676">
        <v>0.27</v>
      </c>
      <c r="N559" s="676">
        <v>0.27</v>
      </c>
      <c r="O559" s="676">
        <v>0.27</v>
      </c>
      <c r="P559" s="676">
        <v>0.27</v>
      </c>
      <c r="Q559" s="676">
        <v>0.18</v>
      </c>
      <c r="R559" s="676">
        <v>0.18</v>
      </c>
      <c r="S559" s="676">
        <v>0.18</v>
      </c>
      <c r="T559" s="676">
        <v>0.18</v>
      </c>
      <c r="U559" s="676">
        <v>0.18</v>
      </c>
      <c r="V559" s="676">
        <v>0.18</v>
      </c>
      <c r="W559" s="676">
        <v>0.18</v>
      </c>
      <c r="X559" s="676">
        <v>0.18</v>
      </c>
      <c r="Y559" s="676">
        <v>0.18</v>
      </c>
      <c r="Z559" s="676">
        <v>0.18</v>
      </c>
      <c r="AA559" s="676" t="s">
        <v>240</v>
      </c>
      <c r="AB559" s="676" t="s">
        <v>240</v>
      </c>
      <c r="AC559" s="676" t="s">
        <v>240</v>
      </c>
      <c r="AD559" s="677" t="s">
        <v>240</v>
      </c>
      <c r="AE559" s="677" t="s">
        <v>240</v>
      </c>
    </row>
    <row r="560" spans="1:31" ht="15" customHeight="1">
      <c r="A560" s="399" t="s">
        <v>1694</v>
      </c>
      <c r="B560" s="541" t="s">
        <v>997</v>
      </c>
      <c r="C560" s="399" t="s">
        <v>861</v>
      </c>
      <c r="D560" s="399" t="s">
        <v>528</v>
      </c>
      <c r="E560" s="399" t="s">
        <v>531</v>
      </c>
      <c r="F560" s="399" t="s">
        <v>1664</v>
      </c>
      <c r="G560" s="399" t="s">
        <v>530</v>
      </c>
      <c r="H560" s="541">
        <v>12</v>
      </c>
      <c r="I560" s="543">
        <v>0.7</v>
      </c>
      <c r="J560" s="676">
        <v>0.2</v>
      </c>
      <c r="K560" s="676">
        <v>0.27</v>
      </c>
      <c r="L560" s="676">
        <v>0.27</v>
      </c>
      <c r="M560" s="676">
        <v>0.27</v>
      </c>
      <c r="N560" s="676">
        <v>0.27</v>
      </c>
      <c r="O560" s="676">
        <v>0.27</v>
      </c>
      <c r="P560" s="676">
        <v>0.27</v>
      </c>
      <c r="Q560" s="676">
        <v>0.18</v>
      </c>
      <c r="R560" s="676">
        <v>0.18</v>
      </c>
      <c r="S560" s="676">
        <v>0.18</v>
      </c>
      <c r="T560" s="676">
        <v>0.18</v>
      </c>
      <c r="U560" s="676">
        <v>0.18</v>
      </c>
      <c r="V560" s="676">
        <v>0.18</v>
      </c>
      <c r="W560" s="676">
        <v>0.18</v>
      </c>
      <c r="X560" s="676">
        <v>0.18</v>
      </c>
      <c r="Y560" s="676">
        <v>0.18</v>
      </c>
      <c r="Z560" s="676">
        <v>0.18</v>
      </c>
      <c r="AA560" s="676" t="s">
        <v>240</v>
      </c>
      <c r="AB560" s="676" t="s">
        <v>240</v>
      </c>
      <c r="AC560" s="676" t="s">
        <v>240</v>
      </c>
      <c r="AD560" s="677" t="s">
        <v>240</v>
      </c>
      <c r="AE560" s="677" t="s">
        <v>240</v>
      </c>
    </row>
    <row r="561" spans="1:31" ht="15" customHeight="1">
      <c r="A561" s="399" t="s">
        <v>1695</v>
      </c>
      <c r="B561" s="541" t="s">
        <v>997</v>
      </c>
      <c r="C561" s="399" t="s">
        <v>861</v>
      </c>
      <c r="D561" s="399" t="s">
        <v>528</v>
      </c>
      <c r="E561" s="399" t="s">
        <v>531</v>
      </c>
      <c r="F561" s="399" t="s">
        <v>1665</v>
      </c>
      <c r="G561" s="399" t="s">
        <v>530</v>
      </c>
      <c r="H561" s="541">
        <v>12</v>
      </c>
      <c r="I561" s="543">
        <v>0.7</v>
      </c>
      <c r="J561" s="676">
        <v>0.2</v>
      </c>
      <c r="K561" s="676">
        <v>0.27</v>
      </c>
      <c r="L561" s="676">
        <v>0.27</v>
      </c>
      <c r="M561" s="676">
        <v>0.27</v>
      </c>
      <c r="N561" s="676">
        <v>0.27</v>
      </c>
      <c r="O561" s="676">
        <v>0.27</v>
      </c>
      <c r="P561" s="676">
        <v>0.27</v>
      </c>
      <c r="Q561" s="676">
        <v>0.18</v>
      </c>
      <c r="R561" s="676">
        <v>0.18</v>
      </c>
      <c r="S561" s="676">
        <v>0.18</v>
      </c>
      <c r="T561" s="676">
        <v>0.18</v>
      </c>
      <c r="U561" s="676">
        <v>0.18</v>
      </c>
      <c r="V561" s="676">
        <v>0.18</v>
      </c>
      <c r="W561" s="676">
        <v>0.18</v>
      </c>
      <c r="X561" s="676">
        <v>0.18</v>
      </c>
      <c r="Y561" s="676">
        <v>0.18</v>
      </c>
      <c r="Z561" s="676">
        <v>0.18</v>
      </c>
      <c r="AA561" s="676" t="s">
        <v>240</v>
      </c>
      <c r="AB561" s="676" t="s">
        <v>240</v>
      </c>
      <c r="AC561" s="676" t="s">
        <v>240</v>
      </c>
      <c r="AD561" s="677" t="s">
        <v>240</v>
      </c>
      <c r="AE561" s="677" t="s">
        <v>240</v>
      </c>
    </row>
    <row r="562" spans="1:31" ht="15" customHeight="1">
      <c r="A562" s="399" t="s">
        <v>1696</v>
      </c>
      <c r="B562" s="541" t="s">
        <v>997</v>
      </c>
      <c r="C562" s="399" t="s">
        <v>861</v>
      </c>
      <c r="D562" s="399" t="s">
        <v>528</v>
      </c>
      <c r="E562" s="399" t="s">
        <v>531</v>
      </c>
      <c r="F562" s="399" t="s">
        <v>1666</v>
      </c>
      <c r="G562" s="399" t="s">
        <v>530</v>
      </c>
      <c r="H562" s="541">
        <v>12</v>
      </c>
      <c r="I562" s="543">
        <v>0.7</v>
      </c>
      <c r="J562" s="676">
        <v>0.2</v>
      </c>
      <c r="K562" s="676">
        <v>0.27</v>
      </c>
      <c r="L562" s="676">
        <v>0.27</v>
      </c>
      <c r="M562" s="676">
        <v>0.27</v>
      </c>
      <c r="N562" s="676">
        <v>0.27</v>
      </c>
      <c r="O562" s="676">
        <v>0.27</v>
      </c>
      <c r="P562" s="676">
        <v>0.27</v>
      </c>
      <c r="Q562" s="676">
        <v>0.18</v>
      </c>
      <c r="R562" s="676">
        <v>0.18</v>
      </c>
      <c r="S562" s="676">
        <v>0.18</v>
      </c>
      <c r="T562" s="676">
        <v>0.18</v>
      </c>
      <c r="U562" s="676">
        <v>0.18</v>
      </c>
      <c r="V562" s="676">
        <v>0.18</v>
      </c>
      <c r="W562" s="676">
        <v>0.18</v>
      </c>
      <c r="X562" s="676">
        <v>0.18</v>
      </c>
      <c r="Y562" s="676">
        <v>0.18</v>
      </c>
      <c r="Z562" s="676">
        <v>0.18</v>
      </c>
      <c r="AA562" s="676" t="s">
        <v>240</v>
      </c>
      <c r="AB562" s="676" t="s">
        <v>240</v>
      </c>
      <c r="AC562" s="676" t="s">
        <v>240</v>
      </c>
      <c r="AD562" s="677" t="s">
        <v>240</v>
      </c>
      <c r="AE562" s="677" t="s">
        <v>240</v>
      </c>
    </row>
    <row r="563" spans="1:31" ht="15" customHeight="1">
      <c r="A563" s="399" t="s">
        <v>1697</v>
      </c>
      <c r="B563" s="541" t="s">
        <v>997</v>
      </c>
      <c r="C563" s="399" t="s">
        <v>861</v>
      </c>
      <c r="D563" s="399" t="s">
        <v>528</v>
      </c>
      <c r="E563" s="399" t="s">
        <v>531</v>
      </c>
      <c r="F563" s="399" t="s">
        <v>1860</v>
      </c>
      <c r="G563" s="399" t="s">
        <v>530</v>
      </c>
      <c r="H563" s="541">
        <v>12</v>
      </c>
      <c r="I563" s="543">
        <v>0.7</v>
      </c>
      <c r="J563" s="676">
        <v>0.2</v>
      </c>
      <c r="K563" s="676">
        <v>0.27</v>
      </c>
      <c r="L563" s="676">
        <v>0.27</v>
      </c>
      <c r="M563" s="676">
        <v>0.27</v>
      </c>
      <c r="N563" s="676">
        <v>0.27</v>
      </c>
      <c r="O563" s="676">
        <v>0.27</v>
      </c>
      <c r="P563" s="676">
        <v>0.27</v>
      </c>
      <c r="Q563" s="676">
        <v>0.18</v>
      </c>
      <c r="R563" s="676">
        <v>0.18</v>
      </c>
      <c r="S563" s="676">
        <v>0.18</v>
      </c>
      <c r="T563" s="676">
        <v>0.18</v>
      </c>
      <c r="U563" s="676">
        <v>0.18</v>
      </c>
      <c r="V563" s="676">
        <v>0.18</v>
      </c>
      <c r="W563" s="676">
        <v>0.18</v>
      </c>
      <c r="X563" s="676">
        <v>0.18</v>
      </c>
      <c r="Y563" s="676">
        <v>0.18</v>
      </c>
      <c r="Z563" s="676">
        <v>0.18</v>
      </c>
      <c r="AA563" s="676">
        <v>0.18</v>
      </c>
      <c r="AB563" s="676">
        <v>0.18</v>
      </c>
      <c r="AC563" s="676">
        <v>0.13</v>
      </c>
      <c r="AD563" s="677">
        <v>0.13</v>
      </c>
      <c r="AE563" s="677">
        <v>0.13</v>
      </c>
    </row>
    <row r="564" spans="1:31" ht="15" customHeight="1">
      <c r="A564" s="399" t="s">
        <v>1698</v>
      </c>
      <c r="B564" s="541" t="s">
        <v>997</v>
      </c>
      <c r="C564" s="399" t="s">
        <v>861</v>
      </c>
      <c r="D564" s="399" t="s">
        <v>528</v>
      </c>
      <c r="E564" s="399" t="s">
        <v>531</v>
      </c>
      <c r="F564" s="399" t="s">
        <v>1861</v>
      </c>
      <c r="G564" s="399" t="s">
        <v>530</v>
      </c>
      <c r="H564" s="541">
        <v>12</v>
      </c>
      <c r="I564" s="543">
        <v>0.7</v>
      </c>
      <c r="J564" s="676">
        <v>0.2</v>
      </c>
      <c r="K564" s="676">
        <v>0.27</v>
      </c>
      <c r="L564" s="676">
        <v>0.27</v>
      </c>
      <c r="M564" s="676">
        <v>0.27</v>
      </c>
      <c r="N564" s="676">
        <v>0.27</v>
      </c>
      <c r="O564" s="676">
        <v>0.27</v>
      </c>
      <c r="P564" s="676">
        <v>0.27</v>
      </c>
      <c r="Q564" s="676">
        <v>0.18</v>
      </c>
      <c r="R564" s="676">
        <v>0.18</v>
      </c>
      <c r="S564" s="676">
        <v>0.18</v>
      </c>
      <c r="T564" s="676">
        <v>0.18</v>
      </c>
      <c r="U564" s="676">
        <v>0.18</v>
      </c>
      <c r="V564" s="676">
        <v>0.18</v>
      </c>
      <c r="W564" s="676">
        <v>0.18</v>
      </c>
      <c r="X564" s="676">
        <v>0.18</v>
      </c>
      <c r="Y564" s="676">
        <v>0.18</v>
      </c>
      <c r="Z564" s="676">
        <v>0.18</v>
      </c>
      <c r="AA564" s="676">
        <v>0.18</v>
      </c>
      <c r="AB564" s="676">
        <v>0.18</v>
      </c>
      <c r="AC564" s="676">
        <v>0.13</v>
      </c>
      <c r="AD564" s="677">
        <v>0.13</v>
      </c>
      <c r="AE564" s="677">
        <v>0.13</v>
      </c>
    </row>
    <row r="565" spans="1:31" ht="15" customHeight="1">
      <c r="A565" s="399" t="s">
        <v>1699</v>
      </c>
      <c r="B565" s="541" t="s">
        <v>997</v>
      </c>
      <c r="C565" s="399" t="s">
        <v>861</v>
      </c>
      <c r="D565" s="399" t="s">
        <v>528</v>
      </c>
      <c r="E565" s="399" t="s">
        <v>531</v>
      </c>
      <c r="F565" s="399" t="s">
        <v>1862</v>
      </c>
      <c r="G565" s="399" t="s">
        <v>530</v>
      </c>
      <c r="H565" s="541">
        <v>12</v>
      </c>
      <c r="I565" s="543">
        <v>0.7</v>
      </c>
      <c r="J565" s="676">
        <v>0.2</v>
      </c>
      <c r="K565" s="676">
        <v>0.27</v>
      </c>
      <c r="L565" s="676">
        <v>0.27</v>
      </c>
      <c r="M565" s="676">
        <v>0.27</v>
      </c>
      <c r="N565" s="676">
        <v>0.27</v>
      </c>
      <c r="O565" s="676">
        <v>0.27</v>
      </c>
      <c r="P565" s="676">
        <v>0.27</v>
      </c>
      <c r="Q565" s="676">
        <v>0.18</v>
      </c>
      <c r="R565" s="676">
        <v>0.18</v>
      </c>
      <c r="S565" s="676">
        <v>0.18</v>
      </c>
      <c r="T565" s="676">
        <v>0.18</v>
      </c>
      <c r="U565" s="676">
        <v>0.18</v>
      </c>
      <c r="V565" s="676">
        <v>0.18</v>
      </c>
      <c r="W565" s="676">
        <v>0.18</v>
      </c>
      <c r="X565" s="676">
        <v>0.18</v>
      </c>
      <c r="Y565" s="676">
        <v>0.18</v>
      </c>
      <c r="Z565" s="676">
        <v>0.18</v>
      </c>
      <c r="AA565" s="676">
        <v>0.18</v>
      </c>
      <c r="AB565" s="676">
        <v>0.18</v>
      </c>
      <c r="AC565" s="676">
        <v>0.13</v>
      </c>
      <c r="AD565" s="677">
        <v>0.13</v>
      </c>
      <c r="AE565" s="677">
        <v>0.13</v>
      </c>
    </row>
    <row r="566" spans="1:31" ht="15" customHeight="1">
      <c r="A566" s="399" t="s">
        <v>1700</v>
      </c>
      <c r="B566" s="541" t="s">
        <v>997</v>
      </c>
      <c r="C566" s="399" t="s">
        <v>861</v>
      </c>
      <c r="D566" s="399" t="s">
        <v>528</v>
      </c>
      <c r="E566" s="399" t="s">
        <v>531</v>
      </c>
      <c r="F566" s="399" t="s">
        <v>1667</v>
      </c>
      <c r="G566" s="399" t="s">
        <v>530</v>
      </c>
      <c r="H566" s="541">
        <v>12</v>
      </c>
      <c r="I566" s="543">
        <v>0.7</v>
      </c>
      <c r="J566" s="676">
        <v>0.2</v>
      </c>
      <c r="K566" s="676">
        <v>0.27</v>
      </c>
      <c r="L566" s="676">
        <v>0.27</v>
      </c>
      <c r="M566" s="676">
        <v>0.27</v>
      </c>
      <c r="N566" s="676">
        <v>0.27</v>
      </c>
      <c r="O566" s="676">
        <v>0.27</v>
      </c>
      <c r="P566" s="676">
        <v>0.27</v>
      </c>
      <c r="Q566" s="676">
        <v>0.18</v>
      </c>
      <c r="R566" s="676">
        <v>0.18</v>
      </c>
      <c r="S566" s="676">
        <v>0.18</v>
      </c>
      <c r="T566" s="676">
        <v>0.18</v>
      </c>
      <c r="U566" s="676">
        <v>0.18</v>
      </c>
      <c r="V566" s="676">
        <v>0.18</v>
      </c>
      <c r="W566" s="676">
        <v>0.18</v>
      </c>
      <c r="X566" s="676">
        <v>0.18</v>
      </c>
      <c r="Y566" s="676">
        <v>0.18</v>
      </c>
      <c r="Z566" s="676">
        <v>0.18</v>
      </c>
      <c r="AA566" s="676">
        <v>0.18</v>
      </c>
      <c r="AB566" s="676">
        <v>0.18</v>
      </c>
      <c r="AC566" s="676">
        <v>0.13</v>
      </c>
      <c r="AD566" s="677">
        <v>0.13</v>
      </c>
      <c r="AE566" s="677">
        <v>0.13</v>
      </c>
    </row>
    <row r="567" spans="1:31" ht="15" customHeight="1">
      <c r="A567" s="399" t="s">
        <v>1701</v>
      </c>
      <c r="B567" s="541" t="s">
        <v>997</v>
      </c>
      <c r="C567" s="399" t="s">
        <v>861</v>
      </c>
      <c r="D567" s="399" t="s">
        <v>528</v>
      </c>
      <c r="E567" s="399" t="s">
        <v>531</v>
      </c>
      <c r="F567" s="399" t="s">
        <v>1668</v>
      </c>
      <c r="G567" s="399" t="s">
        <v>530</v>
      </c>
      <c r="H567" s="541">
        <v>12</v>
      </c>
      <c r="I567" s="543">
        <v>0.7</v>
      </c>
      <c r="J567" s="676">
        <v>0.2</v>
      </c>
      <c r="K567" s="676">
        <v>0.27</v>
      </c>
      <c r="L567" s="676">
        <v>0.27</v>
      </c>
      <c r="M567" s="676">
        <v>0.27</v>
      </c>
      <c r="N567" s="676">
        <v>0.27</v>
      </c>
      <c r="O567" s="676">
        <v>0.27</v>
      </c>
      <c r="P567" s="676">
        <v>0.27</v>
      </c>
      <c r="Q567" s="676">
        <v>0.18</v>
      </c>
      <c r="R567" s="676">
        <v>0.18</v>
      </c>
      <c r="S567" s="676">
        <v>0.18</v>
      </c>
      <c r="T567" s="676">
        <v>0.18</v>
      </c>
      <c r="U567" s="676">
        <v>0.18</v>
      </c>
      <c r="V567" s="676">
        <v>0.18</v>
      </c>
      <c r="W567" s="676">
        <v>0.18</v>
      </c>
      <c r="X567" s="676">
        <v>0.18</v>
      </c>
      <c r="Y567" s="676">
        <v>0.18</v>
      </c>
      <c r="Z567" s="676">
        <v>0.18</v>
      </c>
      <c r="AA567" s="676" t="s">
        <v>240</v>
      </c>
      <c r="AB567" s="676" t="s">
        <v>240</v>
      </c>
      <c r="AC567" s="676" t="s">
        <v>240</v>
      </c>
      <c r="AD567" s="677" t="s">
        <v>240</v>
      </c>
      <c r="AE567" s="677" t="s">
        <v>240</v>
      </c>
    </row>
    <row r="568" spans="1:31" ht="15" customHeight="1">
      <c r="A568" s="399" t="s">
        <v>1702</v>
      </c>
      <c r="B568" s="541" t="s">
        <v>997</v>
      </c>
      <c r="C568" s="399" t="s">
        <v>861</v>
      </c>
      <c r="D568" s="399" t="s">
        <v>528</v>
      </c>
      <c r="E568" s="399" t="s">
        <v>531</v>
      </c>
      <c r="F568" s="399" t="s">
        <v>1859</v>
      </c>
      <c r="G568" s="399" t="s">
        <v>530</v>
      </c>
      <c r="H568" s="541">
        <v>12</v>
      </c>
      <c r="I568" s="543">
        <v>0.7</v>
      </c>
      <c r="J568" s="676">
        <v>0.2</v>
      </c>
      <c r="K568" s="676">
        <v>0.27</v>
      </c>
      <c r="L568" s="676">
        <v>0.27</v>
      </c>
      <c r="M568" s="676">
        <v>0.27</v>
      </c>
      <c r="N568" s="676">
        <v>0.27</v>
      </c>
      <c r="O568" s="676">
        <v>0.27</v>
      </c>
      <c r="P568" s="676">
        <v>0.27</v>
      </c>
      <c r="Q568" s="676">
        <v>0.18</v>
      </c>
      <c r="R568" s="676">
        <v>0.18</v>
      </c>
      <c r="S568" s="676">
        <v>0.18</v>
      </c>
      <c r="T568" s="676">
        <v>0.18</v>
      </c>
      <c r="U568" s="676">
        <v>0.18</v>
      </c>
      <c r="V568" s="676">
        <v>0.18</v>
      </c>
      <c r="W568" s="676">
        <v>0.18</v>
      </c>
      <c r="X568" s="676">
        <v>0.18</v>
      </c>
      <c r="Y568" s="676">
        <v>0.18</v>
      </c>
      <c r="Z568" s="676">
        <v>0.18</v>
      </c>
      <c r="AA568" s="676">
        <v>0.18</v>
      </c>
      <c r="AB568" s="676">
        <v>0.18</v>
      </c>
      <c r="AC568" s="676">
        <v>0.13</v>
      </c>
      <c r="AD568" s="677">
        <v>0.13</v>
      </c>
      <c r="AE568" s="677">
        <v>0.13</v>
      </c>
    </row>
    <row r="569" spans="1:31" ht="15" customHeight="1">
      <c r="A569" s="399" t="s">
        <v>1703</v>
      </c>
      <c r="B569" s="541" t="s">
        <v>997</v>
      </c>
      <c r="C569" s="399" t="s">
        <v>861</v>
      </c>
      <c r="D569" s="399" t="s">
        <v>528</v>
      </c>
      <c r="E569" s="399" t="s">
        <v>531</v>
      </c>
      <c r="F569" s="399" t="s">
        <v>315</v>
      </c>
      <c r="G569" s="399" t="s">
        <v>530</v>
      </c>
      <c r="H569" s="541">
        <v>12</v>
      </c>
      <c r="I569" s="543">
        <v>0.7</v>
      </c>
      <c r="J569" s="676">
        <v>0.2</v>
      </c>
      <c r="K569" s="676">
        <v>0.27</v>
      </c>
      <c r="L569" s="676">
        <v>0.27</v>
      </c>
      <c r="M569" s="676">
        <v>0.27</v>
      </c>
      <c r="N569" s="676">
        <v>0.27</v>
      </c>
      <c r="O569" s="676">
        <v>0.27</v>
      </c>
      <c r="P569" s="676">
        <v>0.27</v>
      </c>
      <c r="Q569" s="676">
        <v>0.18</v>
      </c>
      <c r="R569" s="676">
        <v>0.18</v>
      </c>
      <c r="S569" s="676">
        <v>0.18</v>
      </c>
      <c r="T569" s="676">
        <v>0.18</v>
      </c>
      <c r="U569" s="676">
        <v>0.18</v>
      </c>
      <c r="V569" s="676">
        <v>0.18</v>
      </c>
      <c r="W569" s="676">
        <v>0.18</v>
      </c>
      <c r="X569" s="676">
        <v>0.18</v>
      </c>
      <c r="Y569" s="676">
        <v>0.18</v>
      </c>
      <c r="Z569" s="676">
        <v>0.18</v>
      </c>
      <c r="AA569" s="676">
        <v>0.18</v>
      </c>
      <c r="AB569" s="676">
        <v>0.18</v>
      </c>
      <c r="AC569" s="676">
        <v>0.13</v>
      </c>
      <c r="AD569" s="677">
        <v>0.13</v>
      </c>
      <c r="AE569" s="677">
        <v>0.13</v>
      </c>
    </row>
    <row r="570" spans="1:31" ht="15" customHeight="1">
      <c r="A570" s="399" t="s">
        <v>1705</v>
      </c>
      <c r="B570" s="541" t="s">
        <v>997</v>
      </c>
      <c r="C570" s="399" t="s">
        <v>861</v>
      </c>
      <c r="D570" s="399" t="s">
        <v>528</v>
      </c>
      <c r="E570" s="399" t="s">
        <v>531</v>
      </c>
      <c r="F570" s="399" t="s">
        <v>1709</v>
      </c>
      <c r="G570" s="399" t="s">
        <v>530</v>
      </c>
      <c r="H570" s="541">
        <v>12</v>
      </c>
      <c r="I570" s="543">
        <v>0.7</v>
      </c>
      <c r="J570" s="676">
        <v>0.2</v>
      </c>
      <c r="K570" s="676">
        <v>0.27</v>
      </c>
      <c r="L570" s="676">
        <v>0.27</v>
      </c>
      <c r="M570" s="676">
        <v>0.27</v>
      </c>
      <c r="N570" s="676">
        <v>0.27</v>
      </c>
      <c r="O570" s="676">
        <v>0.27</v>
      </c>
      <c r="P570" s="676">
        <v>0.27</v>
      </c>
      <c r="Q570" s="676">
        <v>0.18</v>
      </c>
      <c r="R570" s="676">
        <v>0.18</v>
      </c>
      <c r="S570" s="676">
        <v>0.18</v>
      </c>
      <c r="T570" s="676">
        <v>0.18</v>
      </c>
      <c r="U570" s="676">
        <v>0.18</v>
      </c>
      <c r="V570" s="676">
        <v>0.18</v>
      </c>
      <c r="W570" s="676">
        <v>0.18</v>
      </c>
      <c r="X570" s="676">
        <v>0.18</v>
      </c>
      <c r="Y570" s="676">
        <v>0.18</v>
      </c>
      <c r="Z570" s="676">
        <v>0.18</v>
      </c>
      <c r="AA570" s="676" t="s">
        <v>240</v>
      </c>
      <c r="AB570" s="676" t="s">
        <v>240</v>
      </c>
      <c r="AC570" s="676" t="s">
        <v>240</v>
      </c>
      <c r="AD570" s="677" t="s">
        <v>240</v>
      </c>
      <c r="AE570" s="677" t="s">
        <v>240</v>
      </c>
    </row>
    <row r="571" spans="1:31" ht="15" customHeight="1">
      <c r="A571" s="399" t="s">
        <v>1706</v>
      </c>
      <c r="B571" s="541" t="s">
        <v>997</v>
      </c>
      <c r="C571" s="399" t="s">
        <v>861</v>
      </c>
      <c r="D571" s="399" t="s">
        <v>528</v>
      </c>
      <c r="E571" s="399" t="s">
        <v>531</v>
      </c>
      <c r="F571" s="399" t="s">
        <v>1758</v>
      </c>
      <c r="G571" s="399" t="s">
        <v>530</v>
      </c>
      <c r="H571" s="541">
        <v>12</v>
      </c>
      <c r="I571" s="543">
        <v>0.7</v>
      </c>
      <c r="J571" s="676">
        <v>0.2</v>
      </c>
      <c r="K571" s="676">
        <v>0.27</v>
      </c>
      <c r="L571" s="676">
        <v>0.27</v>
      </c>
      <c r="M571" s="676">
        <v>0.27</v>
      </c>
      <c r="N571" s="676">
        <v>0.27</v>
      </c>
      <c r="O571" s="676">
        <v>0.27</v>
      </c>
      <c r="P571" s="676">
        <v>0.27</v>
      </c>
      <c r="Q571" s="676">
        <v>0.18</v>
      </c>
      <c r="R571" s="676">
        <v>0.18</v>
      </c>
      <c r="S571" s="676">
        <v>0.18</v>
      </c>
      <c r="T571" s="676">
        <v>0.18</v>
      </c>
      <c r="U571" s="676">
        <v>0.18</v>
      </c>
      <c r="V571" s="676">
        <v>0.18</v>
      </c>
      <c r="W571" s="676">
        <v>0.18</v>
      </c>
      <c r="X571" s="676">
        <v>0.18</v>
      </c>
      <c r="Y571" s="676">
        <v>0.18</v>
      </c>
      <c r="Z571" s="676">
        <v>0.18</v>
      </c>
      <c r="AA571" s="676" t="s">
        <v>240</v>
      </c>
      <c r="AB571" s="676" t="s">
        <v>240</v>
      </c>
      <c r="AC571" s="676" t="s">
        <v>240</v>
      </c>
      <c r="AD571" s="677" t="s">
        <v>240</v>
      </c>
      <c r="AE571" s="677" t="s">
        <v>240</v>
      </c>
    </row>
    <row r="572" spans="1:31" ht="15" customHeight="1">
      <c r="A572" s="399" t="s">
        <v>1830</v>
      </c>
      <c r="B572" s="541" t="s">
        <v>997</v>
      </c>
      <c r="C572" s="399" t="s">
        <v>861</v>
      </c>
      <c r="D572" s="399" t="s">
        <v>528</v>
      </c>
      <c r="E572" s="399" t="s">
        <v>531</v>
      </c>
      <c r="F572" s="399" t="s">
        <v>1825</v>
      </c>
      <c r="G572" s="399" t="s">
        <v>530</v>
      </c>
      <c r="H572" s="541">
        <v>12</v>
      </c>
      <c r="I572" s="543">
        <v>0.7</v>
      </c>
      <c r="J572" s="676" t="s">
        <v>240</v>
      </c>
      <c r="K572" s="676" t="s">
        <v>240</v>
      </c>
      <c r="L572" s="676" t="s">
        <v>240</v>
      </c>
      <c r="M572" s="676" t="s">
        <v>240</v>
      </c>
      <c r="N572" s="676" t="s">
        <v>240</v>
      </c>
      <c r="O572" s="676" t="s">
        <v>240</v>
      </c>
      <c r="P572" s="676" t="s">
        <v>240</v>
      </c>
      <c r="Q572" s="676" t="s">
        <v>240</v>
      </c>
      <c r="R572" s="676" t="s">
        <v>240</v>
      </c>
      <c r="S572" s="676" t="s">
        <v>240</v>
      </c>
      <c r="T572" s="676" t="s">
        <v>240</v>
      </c>
      <c r="U572" s="676" t="s">
        <v>240</v>
      </c>
      <c r="V572" s="676" t="s">
        <v>240</v>
      </c>
      <c r="W572" s="676" t="s">
        <v>240</v>
      </c>
      <c r="X572" s="676" t="s">
        <v>240</v>
      </c>
      <c r="Y572" s="676" t="s">
        <v>240</v>
      </c>
      <c r="Z572" s="676" t="s">
        <v>240</v>
      </c>
      <c r="AA572" s="676">
        <v>0.18</v>
      </c>
      <c r="AB572" s="676">
        <v>0.18</v>
      </c>
      <c r="AC572" s="676">
        <v>0.13</v>
      </c>
      <c r="AD572" s="677">
        <v>0.13</v>
      </c>
      <c r="AE572" s="677">
        <v>0.13</v>
      </c>
    </row>
    <row r="573" spans="1:31" ht="15" customHeight="1">
      <c r="A573" s="399" t="s">
        <v>1837</v>
      </c>
      <c r="B573" s="541" t="s">
        <v>997</v>
      </c>
      <c r="C573" s="399" t="s">
        <v>861</v>
      </c>
      <c r="D573" s="399" t="s">
        <v>528</v>
      </c>
      <c r="E573" s="399" t="s">
        <v>531</v>
      </c>
      <c r="F573" s="399" t="s">
        <v>1832</v>
      </c>
      <c r="G573" s="399" t="s">
        <v>530</v>
      </c>
      <c r="H573" s="541">
        <v>12</v>
      </c>
      <c r="I573" s="543">
        <v>0.7</v>
      </c>
      <c r="J573" s="676" t="s">
        <v>240</v>
      </c>
      <c r="K573" s="676" t="s">
        <v>240</v>
      </c>
      <c r="L573" s="676" t="s">
        <v>240</v>
      </c>
      <c r="M573" s="676" t="s">
        <v>240</v>
      </c>
      <c r="N573" s="676" t="s">
        <v>240</v>
      </c>
      <c r="O573" s="676" t="s">
        <v>240</v>
      </c>
      <c r="P573" s="676" t="s">
        <v>240</v>
      </c>
      <c r="Q573" s="676" t="s">
        <v>240</v>
      </c>
      <c r="R573" s="676" t="s">
        <v>240</v>
      </c>
      <c r="S573" s="676" t="s">
        <v>240</v>
      </c>
      <c r="T573" s="676" t="s">
        <v>240</v>
      </c>
      <c r="U573" s="676" t="s">
        <v>240</v>
      </c>
      <c r="V573" s="676" t="s">
        <v>240</v>
      </c>
      <c r="W573" s="676" t="s">
        <v>240</v>
      </c>
      <c r="X573" s="676" t="s">
        <v>240</v>
      </c>
      <c r="Y573" s="676" t="s">
        <v>240</v>
      </c>
      <c r="Z573" s="676" t="s">
        <v>240</v>
      </c>
      <c r="AA573" s="676">
        <v>0.18</v>
      </c>
      <c r="AB573" s="676">
        <v>0.18</v>
      </c>
      <c r="AC573" s="676">
        <v>0.13</v>
      </c>
      <c r="AD573" s="677">
        <v>0.13</v>
      </c>
      <c r="AE573" s="677">
        <v>0.13</v>
      </c>
    </row>
    <row r="574" spans="1:31" ht="15" customHeight="1">
      <c r="A574" s="399" t="s">
        <v>1844</v>
      </c>
      <c r="B574" s="541" t="s">
        <v>997</v>
      </c>
      <c r="C574" s="399" t="s">
        <v>861</v>
      </c>
      <c r="D574" s="399" t="s">
        <v>528</v>
      </c>
      <c r="E574" s="399" t="s">
        <v>531</v>
      </c>
      <c r="F574" s="399" t="s">
        <v>1839</v>
      </c>
      <c r="G574" s="399" t="s">
        <v>530</v>
      </c>
      <c r="H574" s="541">
        <v>12</v>
      </c>
      <c r="I574" s="543">
        <v>0.7</v>
      </c>
      <c r="J574" s="676" t="s">
        <v>240</v>
      </c>
      <c r="K574" s="676" t="s">
        <v>240</v>
      </c>
      <c r="L574" s="676" t="s">
        <v>240</v>
      </c>
      <c r="M574" s="676" t="s">
        <v>240</v>
      </c>
      <c r="N574" s="676" t="s">
        <v>240</v>
      </c>
      <c r="O574" s="676" t="s">
        <v>240</v>
      </c>
      <c r="P574" s="676" t="s">
        <v>240</v>
      </c>
      <c r="Q574" s="676" t="s">
        <v>240</v>
      </c>
      <c r="R574" s="676" t="s">
        <v>240</v>
      </c>
      <c r="S574" s="676" t="s">
        <v>240</v>
      </c>
      <c r="T574" s="676" t="s">
        <v>240</v>
      </c>
      <c r="U574" s="676" t="s">
        <v>240</v>
      </c>
      <c r="V574" s="676" t="s">
        <v>240</v>
      </c>
      <c r="W574" s="676" t="s">
        <v>240</v>
      </c>
      <c r="X574" s="676" t="s">
        <v>240</v>
      </c>
      <c r="Y574" s="676" t="s">
        <v>240</v>
      </c>
      <c r="Z574" s="676" t="s">
        <v>240</v>
      </c>
      <c r="AA574" s="676">
        <v>0.18</v>
      </c>
      <c r="AB574" s="676">
        <v>0.18</v>
      </c>
      <c r="AC574" s="676">
        <v>0.13</v>
      </c>
      <c r="AD574" s="677">
        <v>0.13</v>
      </c>
      <c r="AE574" s="677">
        <v>0.13</v>
      </c>
    </row>
    <row r="575" spans="1:31" ht="15" customHeight="1">
      <c r="A575" s="399" t="s">
        <v>1851</v>
      </c>
      <c r="B575" s="541" t="s">
        <v>997</v>
      </c>
      <c r="C575" s="399" t="s">
        <v>861</v>
      </c>
      <c r="D575" s="399" t="s">
        <v>528</v>
      </c>
      <c r="E575" s="399" t="s">
        <v>531</v>
      </c>
      <c r="F575" s="399" t="s">
        <v>1846</v>
      </c>
      <c r="G575" s="399" t="s">
        <v>530</v>
      </c>
      <c r="H575" s="541">
        <v>12</v>
      </c>
      <c r="I575" s="543">
        <v>0.7</v>
      </c>
      <c r="J575" s="676" t="s">
        <v>240</v>
      </c>
      <c r="K575" s="676" t="s">
        <v>240</v>
      </c>
      <c r="L575" s="676" t="s">
        <v>240</v>
      </c>
      <c r="M575" s="676" t="s">
        <v>240</v>
      </c>
      <c r="N575" s="676" t="s">
        <v>240</v>
      </c>
      <c r="O575" s="676" t="s">
        <v>240</v>
      </c>
      <c r="P575" s="676" t="s">
        <v>240</v>
      </c>
      <c r="Q575" s="676" t="s">
        <v>240</v>
      </c>
      <c r="R575" s="676" t="s">
        <v>240</v>
      </c>
      <c r="S575" s="676" t="s">
        <v>240</v>
      </c>
      <c r="T575" s="676" t="s">
        <v>240</v>
      </c>
      <c r="U575" s="676" t="s">
        <v>240</v>
      </c>
      <c r="V575" s="676" t="s">
        <v>240</v>
      </c>
      <c r="W575" s="676" t="s">
        <v>240</v>
      </c>
      <c r="X575" s="676" t="s">
        <v>240</v>
      </c>
      <c r="Y575" s="676" t="s">
        <v>240</v>
      </c>
      <c r="Z575" s="676" t="s">
        <v>240</v>
      </c>
      <c r="AA575" s="676">
        <v>0.18</v>
      </c>
      <c r="AB575" s="676">
        <v>0.18</v>
      </c>
      <c r="AC575" s="676">
        <v>0.13</v>
      </c>
      <c r="AD575" s="677">
        <v>0.13</v>
      </c>
      <c r="AE575" s="677">
        <v>0.13</v>
      </c>
    </row>
    <row r="576" spans="1:31" ht="15" customHeight="1">
      <c r="A576" s="399" t="s">
        <v>1858</v>
      </c>
      <c r="B576" s="541" t="s">
        <v>997</v>
      </c>
      <c r="C576" s="399" t="s">
        <v>861</v>
      </c>
      <c r="D576" s="399" t="s">
        <v>528</v>
      </c>
      <c r="E576" s="399" t="s">
        <v>531</v>
      </c>
      <c r="F576" s="399" t="s">
        <v>1853</v>
      </c>
      <c r="G576" s="399" t="s">
        <v>530</v>
      </c>
      <c r="H576" s="541">
        <v>12</v>
      </c>
      <c r="I576" s="543">
        <v>0.7</v>
      </c>
      <c r="J576" s="676" t="s">
        <v>240</v>
      </c>
      <c r="K576" s="676" t="s">
        <v>240</v>
      </c>
      <c r="L576" s="676" t="s">
        <v>240</v>
      </c>
      <c r="M576" s="676" t="s">
        <v>240</v>
      </c>
      <c r="N576" s="676" t="s">
        <v>240</v>
      </c>
      <c r="O576" s="676" t="s">
        <v>240</v>
      </c>
      <c r="P576" s="676" t="s">
        <v>240</v>
      </c>
      <c r="Q576" s="676" t="s">
        <v>240</v>
      </c>
      <c r="R576" s="676" t="s">
        <v>240</v>
      </c>
      <c r="S576" s="676" t="s">
        <v>240</v>
      </c>
      <c r="T576" s="676" t="s">
        <v>240</v>
      </c>
      <c r="U576" s="676" t="s">
        <v>240</v>
      </c>
      <c r="V576" s="676" t="s">
        <v>240</v>
      </c>
      <c r="W576" s="676" t="s">
        <v>240</v>
      </c>
      <c r="X576" s="676" t="s">
        <v>240</v>
      </c>
      <c r="Y576" s="676" t="s">
        <v>240</v>
      </c>
      <c r="Z576" s="676" t="s">
        <v>240</v>
      </c>
      <c r="AA576" s="676">
        <v>0.18</v>
      </c>
      <c r="AB576" s="676">
        <v>0.18</v>
      </c>
      <c r="AC576" s="676">
        <v>0.13</v>
      </c>
      <c r="AD576" s="677">
        <v>0.13</v>
      </c>
      <c r="AE576" s="677">
        <v>0.13</v>
      </c>
    </row>
    <row r="577" spans="1:31" ht="15" customHeight="1">
      <c r="A577" s="399" t="s">
        <v>1728</v>
      </c>
      <c r="B577" s="541" t="s">
        <v>434</v>
      </c>
      <c r="C577" s="399" t="s">
        <v>861</v>
      </c>
      <c r="D577" s="399" t="s">
        <v>528</v>
      </c>
      <c r="E577" s="399" t="s">
        <v>531</v>
      </c>
      <c r="F577" s="399" t="s">
        <v>1710</v>
      </c>
      <c r="G577" s="399" t="s">
        <v>53</v>
      </c>
      <c r="H577" s="541">
        <v>12</v>
      </c>
      <c r="I577" s="543">
        <v>0.7</v>
      </c>
      <c r="J577" s="676">
        <v>0.2</v>
      </c>
      <c r="K577" s="676">
        <v>0.27</v>
      </c>
      <c r="L577" s="676">
        <v>0.27</v>
      </c>
      <c r="M577" s="676">
        <v>0.27</v>
      </c>
      <c r="N577" s="676">
        <v>0.27</v>
      </c>
      <c r="O577" s="676">
        <v>0.27</v>
      </c>
      <c r="P577" s="676">
        <v>0.27</v>
      </c>
      <c r="Q577" s="676">
        <v>0.18</v>
      </c>
      <c r="R577" s="676">
        <v>0.18</v>
      </c>
      <c r="S577" s="676">
        <v>0.18</v>
      </c>
      <c r="T577" s="676">
        <v>0.18</v>
      </c>
      <c r="U577" s="676">
        <v>0.18</v>
      </c>
      <c r="V577" s="676">
        <v>0.18</v>
      </c>
      <c r="W577" s="676">
        <v>0.18</v>
      </c>
      <c r="X577" s="676">
        <v>0.18</v>
      </c>
      <c r="Y577" s="676">
        <v>0.18</v>
      </c>
      <c r="Z577" s="676">
        <v>0.18</v>
      </c>
      <c r="AA577" s="676" t="s">
        <v>240</v>
      </c>
      <c r="AB577" s="676" t="s">
        <v>240</v>
      </c>
      <c r="AC577" s="676" t="s">
        <v>240</v>
      </c>
      <c r="AD577" s="677" t="s">
        <v>240</v>
      </c>
      <c r="AE577" s="677" t="s">
        <v>240</v>
      </c>
    </row>
    <row r="578" spans="1:31" ht="15" customHeight="1">
      <c r="A578" s="399" t="s">
        <v>1729</v>
      </c>
      <c r="B578" s="541" t="s">
        <v>434</v>
      </c>
      <c r="C578" s="399" t="s">
        <v>861</v>
      </c>
      <c r="D578" s="399" t="s">
        <v>528</v>
      </c>
      <c r="E578" s="399" t="s">
        <v>531</v>
      </c>
      <c r="F578" s="399" t="s">
        <v>1708</v>
      </c>
      <c r="G578" s="399" t="s">
        <v>53</v>
      </c>
      <c r="H578" s="541">
        <v>12</v>
      </c>
      <c r="I578" s="543">
        <v>0.7</v>
      </c>
      <c r="J578" s="676">
        <v>0.2</v>
      </c>
      <c r="K578" s="676">
        <v>0.27</v>
      </c>
      <c r="L578" s="676">
        <v>0.27</v>
      </c>
      <c r="M578" s="676">
        <v>0.27</v>
      </c>
      <c r="N578" s="676">
        <v>0.27</v>
      </c>
      <c r="O578" s="676">
        <v>0.27</v>
      </c>
      <c r="P578" s="676">
        <v>0.27</v>
      </c>
      <c r="Q578" s="676">
        <v>0.18</v>
      </c>
      <c r="R578" s="676">
        <v>0.18</v>
      </c>
      <c r="S578" s="676">
        <v>0.18</v>
      </c>
      <c r="T578" s="676">
        <v>0.18</v>
      </c>
      <c r="U578" s="676">
        <v>0.18</v>
      </c>
      <c r="V578" s="676">
        <v>0.18</v>
      </c>
      <c r="W578" s="676">
        <v>0.18</v>
      </c>
      <c r="X578" s="676">
        <v>0.18</v>
      </c>
      <c r="Y578" s="676">
        <v>0.18</v>
      </c>
      <c r="Z578" s="676">
        <v>0.18</v>
      </c>
      <c r="AA578" s="676" t="s">
        <v>240</v>
      </c>
      <c r="AB578" s="676" t="s">
        <v>240</v>
      </c>
      <c r="AC578" s="676" t="s">
        <v>240</v>
      </c>
      <c r="AD578" s="677" t="s">
        <v>240</v>
      </c>
      <c r="AE578" s="677" t="s">
        <v>240</v>
      </c>
    </row>
    <row r="579" spans="1:31" ht="15" customHeight="1">
      <c r="A579" s="399" t="s">
        <v>1730</v>
      </c>
      <c r="B579" s="541" t="s">
        <v>434</v>
      </c>
      <c r="C579" s="399" t="s">
        <v>861</v>
      </c>
      <c r="D579" s="399" t="s">
        <v>528</v>
      </c>
      <c r="E579" s="399" t="s">
        <v>531</v>
      </c>
      <c r="F579" s="399" t="s">
        <v>1664</v>
      </c>
      <c r="G579" s="399" t="s">
        <v>53</v>
      </c>
      <c r="H579" s="541">
        <v>12</v>
      </c>
      <c r="I579" s="543">
        <v>0.7</v>
      </c>
      <c r="J579" s="676">
        <v>0.2</v>
      </c>
      <c r="K579" s="676">
        <v>0.27</v>
      </c>
      <c r="L579" s="676">
        <v>0.27</v>
      </c>
      <c r="M579" s="676">
        <v>0.27</v>
      </c>
      <c r="N579" s="676">
        <v>0.27</v>
      </c>
      <c r="O579" s="676">
        <v>0.27</v>
      </c>
      <c r="P579" s="676">
        <v>0.27</v>
      </c>
      <c r="Q579" s="676">
        <v>0.18</v>
      </c>
      <c r="R579" s="676">
        <v>0.18</v>
      </c>
      <c r="S579" s="676">
        <v>0.18</v>
      </c>
      <c r="T579" s="676">
        <v>0.18</v>
      </c>
      <c r="U579" s="676">
        <v>0.18</v>
      </c>
      <c r="V579" s="676">
        <v>0.18</v>
      </c>
      <c r="W579" s="676">
        <v>0.18</v>
      </c>
      <c r="X579" s="676">
        <v>0.18</v>
      </c>
      <c r="Y579" s="676">
        <v>0.18</v>
      </c>
      <c r="Z579" s="676">
        <v>0.18</v>
      </c>
      <c r="AA579" s="676" t="s">
        <v>240</v>
      </c>
      <c r="AB579" s="676" t="s">
        <v>240</v>
      </c>
      <c r="AC579" s="676" t="s">
        <v>240</v>
      </c>
      <c r="AD579" s="677" t="s">
        <v>240</v>
      </c>
      <c r="AE579" s="677" t="s">
        <v>240</v>
      </c>
    </row>
    <row r="580" spans="1:31" ht="15" customHeight="1">
      <c r="A580" s="399" t="s">
        <v>1731</v>
      </c>
      <c r="B580" s="541" t="s">
        <v>434</v>
      </c>
      <c r="C580" s="399" t="s">
        <v>861</v>
      </c>
      <c r="D580" s="399" t="s">
        <v>528</v>
      </c>
      <c r="E580" s="399" t="s">
        <v>531</v>
      </c>
      <c r="F580" s="399" t="s">
        <v>1665</v>
      </c>
      <c r="G580" s="399" t="s">
        <v>53</v>
      </c>
      <c r="H580" s="541">
        <v>12</v>
      </c>
      <c r="I580" s="543">
        <v>0.7</v>
      </c>
      <c r="J580" s="676">
        <v>0.2</v>
      </c>
      <c r="K580" s="676">
        <v>0.27</v>
      </c>
      <c r="L580" s="676">
        <v>0.27</v>
      </c>
      <c r="M580" s="676">
        <v>0.27</v>
      </c>
      <c r="N580" s="676">
        <v>0.27</v>
      </c>
      <c r="O580" s="676">
        <v>0.27</v>
      </c>
      <c r="P580" s="676">
        <v>0.27</v>
      </c>
      <c r="Q580" s="676">
        <v>0.18</v>
      </c>
      <c r="R580" s="676">
        <v>0.18</v>
      </c>
      <c r="S580" s="676">
        <v>0.18</v>
      </c>
      <c r="T580" s="676">
        <v>0.18</v>
      </c>
      <c r="U580" s="676">
        <v>0.18</v>
      </c>
      <c r="V580" s="676">
        <v>0.18</v>
      </c>
      <c r="W580" s="676">
        <v>0.18</v>
      </c>
      <c r="X580" s="676">
        <v>0.18</v>
      </c>
      <c r="Y580" s="676">
        <v>0.18</v>
      </c>
      <c r="Z580" s="676">
        <v>0.18</v>
      </c>
      <c r="AA580" s="676" t="s">
        <v>240</v>
      </c>
      <c r="AB580" s="676" t="s">
        <v>240</v>
      </c>
      <c r="AC580" s="676" t="s">
        <v>240</v>
      </c>
      <c r="AD580" s="677" t="s">
        <v>240</v>
      </c>
      <c r="AE580" s="677" t="s">
        <v>240</v>
      </c>
    </row>
    <row r="581" spans="1:31" ht="15" customHeight="1">
      <c r="A581" s="399" t="s">
        <v>1732</v>
      </c>
      <c r="B581" s="541" t="s">
        <v>434</v>
      </c>
      <c r="C581" s="399" t="s">
        <v>861</v>
      </c>
      <c r="D581" s="399" t="s">
        <v>528</v>
      </c>
      <c r="E581" s="399" t="s">
        <v>531</v>
      </c>
      <c r="F581" s="399" t="s">
        <v>1666</v>
      </c>
      <c r="G581" s="399" t="s">
        <v>53</v>
      </c>
      <c r="H581" s="541">
        <v>12</v>
      </c>
      <c r="I581" s="543">
        <v>0.7</v>
      </c>
      <c r="J581" s="676">
        <v>0.2</v>
      </c>
      <c r="K581" s="676">
        <v>0.27</v>
      </c>
      <c r="L581" s="676">
        <v>0.27</v>
      </c>
      <c r="M581" s="676">
        <v>0.27</v>
      </c>
      <c r="N581" s="676">
        <v>0.27</v>
      </c>
      <c r="O581" s="676">
        <v>0.27</v>
      </c>
      <c r="P581" s="676">
        <v>0.27</v>
      </c>
      <c r="Q581" s="676">
        <v>0.18</v>
      </c>
      <c r="R581" s="676">
        <v>0.18</v>
      </c>
      <c r="S581" s="676">
        <v>0.18</v>
      </c>
      <c r="T581" s="676">
        <v>0.18</v>
      </c>
      <c r="U581" s="676">
        <v>0.18</v>
      </c>
      <c r="V581" s="676">
        <v>0.18</v>
      </c>
      <c r="W581" s="676">
        <v>0.18</v>
      </c>
      <c r="X581" s="676">
        <v>0.18</v>
      </c>
      <c r="Y581" s="676">
        <v>0.18</v>
      </c>
      <c r="Z581" s="676">
        <v>0.18</v>
      </c>
      <c r="AA581" s="676" t="s">
        <v>240</v>
      </c>
      <c r="AB581" s="676" t="s">
        <v>240</v>
      </c>
      <c r="AC581" s="676" t="s">
        <v>240</v>
      </c>
      <c r="AD581" s="677" t="s">
        <v>240</v>
      </c>
      <c r="AE581" s="677" t="s">
        <v>240</v>
      </c>
    </row>
    <row r="582" spans="1:31" ht="15" customHeight="1">
      <c r="A582" s="399" t="s">
        <v>1733</v>
      </c>
      <c r="B582" s="541" t="s">
        <v>434</v>
      </c>
      <c r="C582" s="399" t="s">
        <v>861</v>
      </c>
      <c r="D582" s="399" t="s">
        <v>528</v>
      </c>
      <c r="E582" s="399" t="s">
        <v>531</v>
      </c>
      <c r="F582" s="399" t="s">
        <v>1860</v>
      </c>
      <c r="G582" s="399" t="s">
        <v>53</v>
      </c>
      <c r="H582" s="541">
        <v>12</v>
      </c>
      <c r="I582" s="543">
        <v>0.7</v>
      </c>
      <c r="J582" s="676">
        <v>0.2</v>
      </c>
      <c r="K582" s="676">
        <v>0.27</v>
      </c>
      <c r="L582" s="676">
        <v>0.27</v>
      </c>
      <c r="M582" s="676">
        <v>0.27</v>
      </c>
      <c r="N582" s="676">
        <v>0.27</v>
      </c>
      <c r="O582" s="676">
        <v>0.27</v>
      </c>
      <c r="P582" s="676">
        <v>0.27</v>
      </c>
      <c r="Q582" s="676">
        <v>0.18</v>
      </c>
      <c r="R582" s="676">
        <v>0.18</v>
      </c>
      <c r="S582" s="676">
        <v>0.18</v>
      </c>
      <c r="T582" s="676">
        <v>0.18</v>
      </c>
      <c r="U582" s="676">
        <v>0.18</v>
      </c>
      <c r="V582" s="676">
        <v>0.18</v>
      </c>
      <c r="W582" s="676">
        <v>0.18</v>
      </c>
      <c r="X582" s="676">
        <v>0.18</v>
      </c>
      <c r="Y582" s="676">
        <v>0.18</v>
      </c>
      <c r="Z582" s="676">
        <v>0.18</v>
      </c>
      <c r="AA582" s="676">
        <v>0.18</v>
      </c>
      <c r="AB582" s="676">
        <v>0.18</v>
      </c>
      <c r="AC582" s="676">
        <v>0.13</v>
      </c>
      <c r="AD582" s="677">
        <v>0.13</v>
      </c>
      <c r="AE582" s="677">
        <v>0.13</v>
      </c>
    </row>
    <row r="583" spans="1:31" ht="15" customHeight="1">
      <c r="A583" s="399" t="s">
        <v>1734</v>
      </c>
      <c r="B583" s="541" t="s">
        <v>434</v>
      </c>
      <c r="C583" s="399" t="s">
        <v>861</v>
      </c>
      <c r="D583" s="399" t="s">
        <v>528</v>
      </c>
      <c r="E583" s="399" t="s">
        <v>531</v>
      </c>
      <c r="F583" s="399" t="s">
        <v>1861</v>
      </c>
      <c r="G583" s="399" t="s">
        <v>53</v>
      </c>
      <c r="H583" s="541">
        <v>12</v>
      </c>
      <c r="I583" s="543">
        <v>0.7</v>
      </c>
      <c r="J583" s="676">
        <v>0.2</v>
      </c>
      <c r="K583" s="676">
        <v>0.27</v>
      </c>
      <c r="L583" s="676">
        <v>0.27</v>
      </c>
      <c r="M583" s="676">
        <v>0.27</v>
      </c>
      <c r="N583" s="676">
        <v>0.27</v>
      </c>
      <c r="O583" s="676">
        <v>0.27</v>
      </c>
      <c r="P583" s="676">
        <v>0.27</v>
      </c>
      <c r="Q583" s="676">
        <v>0.18</v>
      </c>
      <c r="R583" s="676">
        <v>0.18</v>
      </c>
      <c r="S583" s="676">
        <v>0.18</v>
      </c>
      <c r="T583" s="676">
        <v>0.18</v>
      </c>
      <c r="U583" s="676">
        <v>0.18</v>
      </c>
      <c r="V583" s="676">
        <v>0.18</v>
      </c>
      <c r="W583" s="676">
        <v>0.18</v>
      </c>
      <c r="X583" s="676">
        <v>0.18</v>
      </c>
      <c r="Y583" s="676">
        <v>0.18</v>
      </c>
      <c r="Z583" s="676">
        <v>0.18</v>
      </c>
      <c r="AA583" s="676">
        <v>0.18</v>
      </c>
      <c r="AB583" s="676">
        <v>0.18</v>
      </c>
      <c r="AC583" s="676">
        <v>0.13</v>
      </c>
      <c r="AD583" s="677">
        <v>0.13</v>
      </c>
      <c r="AE583" s="677">
        <v>0.13</v>
      </c>
    </row>
    <row r="584" spans="1:31" ht="15" customHeight="1">
      <c r="A584" s="399" t="s">
        <v>1735</v>
      </c>
      <c r="B584" s="541" t="s">
        <v>434</v>
      </c>
      <c r="C584" s="399" t="s">
        <v>861</v>
      </c>
      <c r="D584" s="399" t="s">
        <v>528</v>
      </c>
      <c r="E584" s="399" t="s">
        <v>531</v>
      </c>
      <c r="F584" s="399" t="s">
        <v>1862</v>
      </c>
      <c r="G584" s="399" t="s">
        <v>53</v>
      </c>
      <c r="H584" s="541">
        <v>12</v>
      </c>
      <c r="I584" s="543">
        <v>0.7</v>
      </c>
      <c r="J584" s="676">
        <v>0.2</v>
      </c>
      <c r="K584" s="676">
        <v>0.27</v>
      </c>
      <c r="L584" s="676">
        <v>0.27</v>
      </c>
      <c r="M584" s="676">
        <v>0.27</v>
      </c>
      <c r="N584" s="676">
        <v>0.27</v>
      </c>
      <c r="O584" s="676">
        <v>0.27</v>
      </c>
      <c r="P584" s="676">
        <v>0.27</v>
      </c>
      <c r="Q584" s="676">
        <v>0.18</v>
      </c>
      <c r="R584" s="676">
        <v>0.18</v>
      </c>
      <c r="S584" s="676">
        <v>0.18</v>
      </c>
      <c r="T584" s="676">
        <v>0.18</v>
      </c>
      <c r="U584" s="676">
        <v>0.18</v>
      </c>
      <c r="V584" s="676">
        <v>0.18</v>
      </c>
      <c r="W584" s="676">
        <v>0.18</v>
      </c>
      <c r="X584" s="676">
        <v>0.18</v>
      </c>
      <c r="Y584" s="676">
        <v>0.18</v>
      </c>
      <c r="Z584" s="676">
        <v>0.18</v>
      </c>
      <c r="AA584" s="676">
        <v>0.18</v>
      </c>
      <c r="AB584" s="676">
        <v>0.18</v>
      </c>
      <c r="AC584" s="676">
        <v>0.13</v>
      </c>
      <c r="AD584" s="677">
        <v>0.13</v>
      </c>
      <c r="AE584" s="677">
        <v>0.13</v>
      </c>
    </row>
    <row r="585" spans="1:31" ht="15" customHeight="1">
      <c r="A585" s="399" t="s">
        <v>1736</v>
      </c>
      <c r="B585" s="541" t="s">
        <v>434</v>
      </c>
      <c r="C585" s="399" t="s">
        <v>861</v>
      </c>
      <c r="D585" s="399" t="s">
        <v>528</v>
      </c>
      <c r="E585" s="399" t="s">
        <v>531</v>
      </c>
      <c r="F585" s="399" t="s">
        <v>1667</v>
      </c>
      <c r="G585" s="399" t="s">
        <v>53</v>
      </c>
      <c r="H585" s="541">
        <v>12</v>
      </c>
      <c r="I585" s="543">
        <v>0.7</v>
      </c>
      <c r="J585" s="676">
        <v>0.2</v>
      </c>
      <c r="K585" s="676">
        <v>0.27</v>
      </c>
      <c r="L585" s="676">
        <v>0.27</v>
      </c>
      <c r="M585" s="676">
        <v>0.27</v>
      </c>
      <c r="N585" s="676">
        <v>0.27</v>
      </c>
      <c r="O585" s="676">
        <v>0.27</v>
      </c>
      <c r="P585" s="676">
        <v>0.27</v>
      </c>
      <c r="Q585" s="676">
        <v>0.18</v>
      </c>
      <c r="R585" s="676">
        <v>0.18</v>
      </c>
      <c r="S585" s="676">
        <v>0.18</v>
      </c>
      <c r="T585" s="676">
        <v>0.18</v>
      </c>
      <c r="U585" s="676">
        <v>0.18</v>
      </c>
      <c r="V585" s="676">
        <v>0.18</v>
      </c>
      <c r="W585" s="676">
        <v>0.18</v>
      </c>
      <c r="X585" s="676">
        <v>0.18</v>
      </c>
      <c r="Y585" s="676">
        <v>0.18</v>
      </c>
      <c r="Z585" s="676">
        <v>0.18</v>
      </c>
      <c r="AA585" s="676">
        <v>0.18</v>
      </c>
      <c r="AB585" s="676">
        <v>0.18</v>
      </c>
      <c r="AC585" s="676">
        <v>0.13</v>
      </c>
      <c r="AD585" s="677">
        <v>0.13</v>
      </c>
      <c r="AE585" s="677">
        <v>0.13</v>
      </c>
    </row>
    <row r="586" spans="1:31" ht="15" customHeight="1">
      <c r="A586" s="399" t="s">
        <v>1737</v>
      </c>
      <c r="B586" s="541" t="s">
        <v>434</v>
      </c>
      <c r="C586" s="399" t="s">
        <v>861</v>
      </c>
      <c r="D586" s="399" t="s">
        <v>528</v>
      </c>
      <c r="E586" s="399" t="s">
        <v>531</v>
      </c>
      <c r="F586" s="399" t="s">
        <v>1668</v>
      </c>
      <c r="G586" s="399" t="s">
        <v>53</v>
      </c>
      <c r="H586" s="541">
        <v>12</v>
      </c>
      <c r="I586" s="543">
        <v>0.7</v>
      </c>
      <c r="J586" s="676">
        <v>0.2</v>
      </c>
      <c r="K586" s="676">
        <v>0.27</v>
      </c>
      <c r="L586" s="676">
        <v>0.27</v>
      </c>
      <c r="M586" s="676">
        <v>0.27</v>
      </c>
      <c r="N586" s="676">
        <v>0.27</v>
      </c>
      <c r="O586" s="676">
        <v>0.27</v>
      </c>
      <c r="P586" s="676">
        <v>0.27</v>
      </c>
      <c r="Q586" s="676">
        <v>0.18</v>
      </c>
      <c r="R586" s="676">
        <v>0.18</v>
      </c>
      <c r="S586" s="676">
        <v>0.18</v>
      </c>
      <c r="T586" s="676">
        <v>0.18</v>
      </c>
      <c r="U586" s="676">
        <v>0.18</v>
      </c>
      <c r="V586" s="676">
        <v>0.18</v>
      </c>
      <c r="W586" s="676">
        <v>0.18</v>
      </c>
      <c r="X586" s="676">
        <v>0.18</v>
      </c>
      <c r="Y586" s="676">
        <v>0.18</v>
      </c>
      <c r="Z586" s="676">
        <v>0.18</v>
      </c>
      <c r="AA586" s="676" t="s">
        <v>240</v>
      </c>
      <c r="AB586" s="676" t="s">
        <v>240</v>
      </c>
      <c r="AC586" s="676" t="s">
        <v>240</v>
      </c>
      <c r="AD586" s="677" t="s">
        <v>240</v>
      </c>
      <c r="AE586" s="677" t="s">
        <v>240</v>
      </c>
    </row>
    <row r="587" spans="1:31" ht="15" customHeight="1">
      <c r="A587" s="399" t="s">
        <v>1738</v>
      </c>
      <c r="B587" s="541" t="s">
        <v>434</v>
      </c>
      <c r="C587" s="399" t="s">
        <v>861</v>
      </c>
      <c r="D587" s="399" t="s">
        <v>528</v>
      </c>
      <c r="E587" s="399" t="s">
        <v>531</v>
      </c>
      <c r="F587" s="399" t="s">
        <v>1859</v>
      </c>
      <c r="G587" s="399" t="s">
        <v>53</v>
      </c>
      <c r="H587" s="541">
        <v>12</v>
      </c>
      <c r="I587" s="543">
        <v>0.7</v>
      </c>
      <c r="J587" s="676">
        <v>0.2</v>
      </c>
      <c r="K587" s="676">
        <v>0.27</v>
      </c>
      <c r="L587" s="676">
        <v>0.27</v>
      </c>
      <c r="M587" s="676">
        <v>0.27</v>
      </c>
      <c r="N587" s="676">
        <v>0.27</v>
      </c>
      <c r="O587" s="676">
        <v>0.27</v>
      </c>
      <c r="P587" s="676">
        <v>0.27</v>
      </c>
      <c r="Q587" s="676">
        <v>0.18</v>
      </c>
      <c r="R587" s="676">
        <v>0.18</v>
      </c>
      <c r="S587" s="676">
        <v>0.18</v>
      </c>
      <c r="T587" s="676">
        <v>0.18</v>
      </c>
      <c r="U587" s="676">
        <v>0.18</v>
      </c>
      <c r="V587" s="676">
        <v>0.18</v>
      </c>
      <c r="W587" s="676">
        <v>0.18</v>
      </c>
      <c r="X587" s="676">
        <v>0.18</v>
      </c>
      <c r="Y587" s="676">
        <v>0.18</v>
      </c>
      <c r="Z587" s="676">
        <v>0.18</v>
      </c>
      <c r="AA587" s="676">
        <v>0.18</v>
      </c>
      <c r="AB587" s="676">
        <v>0.18</v>
      </c>
      <c r="AC587" s="676">
        <v>0.13</v>
      </c>
      <c r="AD587" s="677">
        <v>0.13</v>
      </c>
      <c r="AE587" s="677">
        <v>0.13</v>
      </c>
    </row>
    <row r="588" spans="1:31" ht="15" customHeight="1">
      <c r="A588" s="399" t="s">
        <v>1739</v>
      </c>
      <c r="B588" s="541" t="s">
        <v>434</v>
      </c>
      <c r="C588" s="399" t="s">
        <v>861</v>
      </c>
      <c r="D588" s="399" t="s">
        <v>528</v>
      </c>
      <c r="E588" s="399" t="s">
        <v>531</v>
      </c>
      <c r="F588" s="399" t="s">
        <v>315</v>
      </c>
      <c r="G588" s="399" t="s">
        <v>53</v>
      </c>
      <c r="H588" s="541">
        <v>12</v>
      </c>
      <c r="I588" s="543">
        <v>0.7</v>
      </c>
      <c r="J588" s="676">
        <v>0.2</v>
      </c>
      <c r="K588" s="676">
        <v>0.27</v>
      </c>
      <c r="L588" s="676">
        <v>0.27</v>
      </c>
      <c r="M588" s="676">
        <v>0.27</v>
      </c>
      <c r="N588" s="676">
        <v>0.27</v>
      </c>
      <c r="O588" s="676">
        <v>0.27</v>
      </c>
      <c r="P588" s="676">
        <v>0.27</v>
      </c>
      <c r="Q588" s="676">
        <v>0.18</v>
      </c>
      <c r="R588" s="676">
        <v>0.18</v>
      </c>
      <c r="S588" s="676">
        <v>0.18</v>
      </c>
      <c r="T588" s="676">
        <v>0.18</v>
      </c>
      <c r="U588" s="676">
        <v>0.18</v>
      </c>
      <c r="V588" s="676">
        <v>0.18</v>
      </c>
      <c r="W588" s="676">
        <v>0.18</v>
      </c>
      <c r="X588" s="676">
        <v>0.18</v>
      </c>
      <c r="Y588" s="676">
        <v>0.18</v>
      </c>
      <c r="Z588" s="676">
        <v>0.18</v>
      </c>
      <c r="AA588" s="676">
        <v>0.18</v>
      </c>
      <c r="AB588" s="676">
        <v>0.18</v>
      </c>
      <c r="AC588" s="676">
        <v>0.13</v>
      </c>
      <c r="AD588" s="677">
        <v>0.13</v>
      </c>
      <c r="AE588" s="677">
        <v>0.13</v>
      </c>
    </row>
    <row r="589" spans="1:31" ht="15" customHeight="1">
      <c r="A589" s="399" t="s">
        <v>1741</v>
      </c>
      <c r="B589" s="541" t="s">
        <v>434</v>
      </c>
      <c r="C589" s="399" t="s">
        <v>861</v>
      </c>
      <c r="D589" s="399" t="s">
        <v>528</v>
      </c>
      <c r="E589" s="399" t="s">
        <v>531</v>
      </c>
      <c r="F589" s="399" t="s">
        <v>1709</v>
      </c>
      <c r="G589" s="399" t="s">
        <v>53</v>
      </c>
      <c r="H589" s="541">
        <v>12</v>
      </c>
      <c r="I589" s="543">
        <v>0.7</v>
      </c>
      <c r="J589" s="676">
        <v>0.2</v>
      </c>
      <c r="K589" s="676">
        <v>0.27</v>
      </c>
      <c r="L589" s="676">
        <v>0.27</v>
      </c>
      <c r="M589" s="676">
        <v>0.27</v>
      </c>
      <c r="N589" s="676">
        <v>0.27</v>
      </c>
      <c r="O589" s="676">
        <v>0.27</v>
      </c>
      <c r="P589" s="676">
        <v>0.27</v>
      </c>
      <c r="Q589" s="676">
        <v>0.18</v>
      </c>
      <c r="R589" s="676">
        <v>0.18</v>
      </c>
      <c r="S589" s="676">
        <v>0.18</v>
      </c>
      <c r="T589" s="676">
        <v>0.18</v>
      </c>
      <c r="U589" s="676">
        <v>0.18</v>
      </c>
      <c r="V589" s="676">
        <v>0.18</v>
      </c>
      <c r="W589" s="676">
        <v>0.18</v>
      </c>
      <c r="X589" s="676">
        <v>0.18</v>
      </c>
      <c r="Y589" s="676">
        <v>0.18</v>
      </c>
      <c r="Z589" s="676">
        <v>0.18</v>
      </c>
      <c r="AA589" s="676" t="s">
        <v>240</v>
      </c>
      <c r="AB589" s="676" t="s">
        <v>240</v>
      </c>
      <c r="AC589" s="676" t="s">
        <v>240</v>
      </c>
      <c r="AD589" s="677" t="s">
        <v>240</v>
      </c>
      <c r="AE589" s="677" t="s">
        <v>240</v>
      </c>
    </row>
    <row r="590" spans="1:31" ht="15" customHeight="1">
      <c r="A590" s="399" t="s">
        <v>1742</v>
      </c>
      <c r="B590" s="541" t="s">
        <v>434</v>
      </c>
      <c r="C590" s="399" t="s">
        <v>861</v>
      </c>
      <c r="D590" s="399" t="s">
        <v>528</v>
      </c>
      <c r="E590" s="399" t="s">
        <v>531</v>
      </c>
      <c r="F590" s="399" t="s">
        <v>1758</v>
      </c>
      <c r="G590" s="399" t="s">
        <v>53</v>
      </c>
      <c r="H590" s="541">
        <v>12</v>
      </c>
      <c r="I590" s="543">
        <v>0.7</v>
      </c>
      <c r="J590" s="676">
        <v>0.2</v>
      </c>
      <c r="K590" s="676">
        <v>0.27</v>
      </c>
      <c r="L590" s="676">
        <v>0.27</v>
      </c>
      <c r="M590" s="676">
        <v>0.27</v>
      </c>
      <c r="N590" s="676">
        <v>0.27</v>
      </c>
      <c r="O590" s="676">
        <v>0.27</v>
      </c>
      <c r="P590" s="676">
        <v>0.27</v>
      </c>
      <c r="Q590" s="676">
        <v>0.18</v>
      </c>
      <c r="R590" s="676">
        <v>0.18</v>
      </c>
      <c r="S590" s="676">
        <v>0.18</v>
      </c>
      <c r="T590" s="676">
        <v>0.18</v>
      </c>
      <c r="U590" s="676">
        <v>0.18</v>
      </c>
      <c r="V590" s="676">
        <v>0.18</v>
      </c>
      <c r="W590" s="676">
        <v>0.18</v>
      </c>
      <c r="X590" s="676">
        <v>0.18</v>
      </c>
      <c r="Y590" s="676">
        <v>0.18</v>
      </c>
      <c r="Z590" s="676">
        <v>0.18</v>
      </c>
      <c r="AA590" s="676" t="s">
        <v>240</v>
      </c>
      <c r="AB590" s="676" t="s">
        <v>240</v>
      </c>
      <c r="AC590" s="676" t="s">
        <v>240</v>
      </c>
      <c r="AD590" s="677" t="s">
        <v>240</v>
      </c>
      <c r="AE590" s="677" t="s">
        <v>240</v>
      </c>
    </row>
    <row r="591" spans="1:31" ht="15" customHeight="1">
      <c r="A591" s="399" t="s">
        <v>1707</v>
      </c>
      <c r="B591" s="541" t="s">
        <v>434</v>
      </c>
      <c r="C591" s="399" t="s">
        <v>861</v>
      </c>
      <c r="D591" s="399" t="s">
        <v>528</v>
      </c>
      <c r="E591" s="399" t="s">
        <v>531</v>
      </c>
      <c r="F591" s="399" t="s">
        <v>764</v>
      </c>
      <c r="G591" s="399" t="s">
        <v>53</v>
      </c>
      <c r="H591" s="541">
        <v>12</v>
      </c>
      <c r="I591" s="543">
        <v>0.7</v>
      </c>
      <c r="J591" s="676">
        <v>0.2</v>
      </c>
      <c r="K591" s="676">
        <v>0.27</v>
      </c>
      <c r="L591" s="676">
        <v>0.27</v>
      </c>
      <c r="M591" s="676">
        <v>0.27</v>
      </c>
      <c r="N591" s="676">
        <v>0.27</v>
      </c>
      <c r="O591" s="676">
        <v>0.27</v>
      </c>
      <c r="P591" s="676">
        <v>0.27</v>
      </c>
      <c r="Q591" s="676">
        <v>0.18</v>
      </c>
      <c r="R591" s="676">
        <v>0.18</v>
      </c>
      <c r="S591" s="676">
        <v>0.18</v>
      </c>
      <c r="T591" s="676">
        <v>0.18</v>
      </c>
      <c r="U591" s="676">
        <v>0.18</v>
      </c>
      <c r="V591" s="676">
        <v>0.18</v>
      </c>
      <c r="W591" s="676">
        <v>0.18</v>
      </c>
      <c r="X591" s="676">
        <v>0.18</v>
      </c>
      <c r="Y591" s="676">
        <v>0.18</v>
      </c>
      <c r="Z591" s="676">
        <v>0.18</v>
      </c>
      <c r="AA591" s="676">
        <v>0.18</v>
      </c>
      <c r="AB591" s="676">
        <v>0.18</v>
      </c>
      <c r="AC591" s="676">
        <v>0.13</v>
      </c>
      <c r="AD591" s="677">
        <v>0.13</v>
      </c>
      <c r="AE591" s="677">
        <v>0.13</v>
      </c>
    </row>
    <row r="592" spans="1:31" ht="15" customHeight="1">
      <c r="A592" s="399" t="s">
        <v>1829</v>
      </c>
      <c r="B592" s="541" t="s">
        <v>434</v>
      </c>
      <c r="C592" s="399" t="s">
        <v>861</v>
      </c>
      <c r="D592" s="399" t="s">
        <v>528</v>
      </c>
      <c r="E592" s="399" t="s">
        <v>531</v>
      </c>
      <c r="F592" s="399" t="s">
        <v>1825</v>
      </c>
      <c r="G592" s="399" t="s">
        <v>53</v>
      </c>
      <c r="H592" s="541">
        <v>12</v>
      </c>
      <c r="I592" s="543">
        <v>0.7</v>
      </c>
      <c r="J592" s="676" t="s">
        <v>240</v>
      </c>
      <c r="K592" s="676" t="s">
        <v>240</v>
      </c>
      <c r="L592" s="676" t="s">
        <v>240</v>
      </c>
      <c r="M592" s="676" t="s">
        <v>240</v>
      </c>
      <c r="N592" s="676" t="s">
        <v>240</v>
      </c>
      <c r="O592" s="676" t="s">
        <v>240</v>
      </c>
      <c r="P592" s="676" t="s">
        <v>240</v>
      </c>
      <c r="Q592" s="676" t="s">
        <v>240</v>
      </c>
      <c r="R592" s="676" t="s">
        <v>240</v>
      </c>
      <c r="S592" s="676" t="s">
        <v>240</v>
      </c>
      <c r="T592" s="676" t="s">
        <v>240</v>
      </c>
      <c r="U592" s="676" t="s">
        <v>240</v>
      </c>
      <c r="V592" s="676" t="s">
        <v>240</v>
      </c>
      <c r="W592" s="676" t="s">
        <v>240</v>
      </c>
      <c r="X592" s="676" t="s">
        <v>240</v>
      </c>
      <c r="Y592" s="676" t="s">
        <v>240</v>
      </c>
      <c r="Z592" s="676" t="s">
        <v>240</v>
      </c>
      <c r="AA592" s="676">
        <v>0.18</v>
      </c>
      <c r="AB592" s="676">
        <v>0.18</v>
      </c>
      <c r="AC592" s="676">
        <v>0.13</v>
      </c>
      <c r="AD592" s="677">
        <v>0.13</v>
      </c>
      <c r="AE592" s="677">
        <v>0.13</v>
      </c>
    </row>
    <row r="593" spans="1:31" ht="15" customHeight="1">
      <c r="A593" s="399" t="s">
        <v>1836</v>
      </c>
      <c r="B593" s="541" t="s">
        <v>434</v>
      </c>
      <c r="C593" s="399" t="s">
        <v>861</v>
      </c>
      <c r="D593" s="399" t="s">
        <v>528</v>
      </c>
      <c r="E593" s="399" t="s">
        <v>531</v>
      </c>
      <c r="F593" s="399" t="s">
        <v>1832</v>
      </c>
      <c r="G593" s="399" t="s">
        <v>53</v>
      </c>
      <c r="H593" s="541">
        <v>12</v>
      </c>
      <c r="I593" s="543">
        <v>0.7</v>
      </c>
      <c r="J593" s="676" t="s">
        <v>240</v>
      </c>
      <c r="K593" s="676" t="s">
        <v>240</v>
      </c>
      <c r="L593" s="676" t="s">
        <v>240</v>
      </c>
      <c r="M593" s="676" t="s">
        <v>240</v>
      </c>
      <c r="N593" s="676" t="s">
        <v>240</v>
      </c>
      <c r="O593" s="676" t="s">
        <v>240</v>
      </c>
      <c r="P593" s="676" t="s">
        <v>240</v>
      </c>
      <c r="Q593" s="676" t="s">
        <v>240</v>
      </c>
      <c r="R593" s="676" t="s">
        <v>240</v>
      </c>
      <c r="S593" s="676" t="s">
        <v>240</v>
      </c>
      <c r="T593" s="676" t="s">
        <v>240</v>
      </c>
      <c r="U593" s="676" t="s">
        <v>240</v>
      </c>
      <c r="V593" s="676" t="s">
        <v>240</v>
      </c>
      <c r="W593" s="676" t="s">
        <v>240</v>
      </c>
      <c r="X593" s="676" t="s">
        <v>240</v>
      </c>
      <c r="Y593" s="676" t="s">
        <v>240</v>
      </c>
      <c r="Z593" s="676" t="s">
        <v>240</v>
      </c>
      <c r="AA593" s="676">
        <v>0.18</v>
      </c>
      <c r="AB593" s="676">
        <v>0.18</v>
      </c>
      <c r="AC593" s="676">
        <v>0.13</v>
      </c>
      <c r="AD593" s="677">
        <v>0.13</v>
      </c>
      <c r="AE593" s="677">
        <v>0.13</v>
      </c>
    </row>
    <row r="594" spans="1:31" ht="15" customHeight="1">
      <c r="A594" s="399" t="s">
        <v>1843</v>
      </c>
      <c r="B594" s="541" t="s">
        <v>434</v>
      </c>
      <c r="C594" s="399" t="s">
        <v>861</v>
      </c>
      <c r="D594" s="399" t="s">
        <v>528</v>
      </c>
      <c r="E594" s="399" t="s">
        <v>531</v>
      </c>
      <c r="F594" s="399" t="s">
        <v>1839</v>
      </c>
      <c r="G594" s="399" t="s">
        <v>53</v>
      </c>
      <c r="H594" s="541">
        <v>12</v>
      </c>
      <c r="I594" s="543">
        <v>0.7</v>
      </c>
      <c r="J594" s="676" t="s">
        <v>240</v>
      </c>
      <c r="K594" s="676" t="s">
        <v>240</v>
      </c>
      <c r="L594" s="676" t="s">
        <v>240</v>
      </c>
      <c r="M594" s="676" t="s">
        <v>240</v>
      </c>
      <c r="N594" s="676" t="s">
        <v>240</v>
      </c>
      <c r="O594" s="676" t="s">
        <v>240</v>
      </c>
      <c r="P594" s="676" t="s">
        <v>240</v>
      </c>
      <c r="Q594" s="676" t="s">
        <v>240</v>
      </c>
      <c r="R594" s="676" t="s">
        <v>240</v>
      </c>
      <c r="S594" s="676" t="s">
        <v>240</v>
      </c>
      <c r="T594" s="676" t="s">
        <v>240</v>
      </c>
      <c r="U594" s="676" t="s">
        <v>240</v>
      </c>
      <c r="V594" s="676" t="s">
        <v>240</v>
      </c>
      <c r="W594" s="676" t="s">
        <v>240</v>
      </c>
      <c r="X594" s="676" t="s">
        <v>240</v>
      </c>
      <c r="Y594" s="676" t="s">
        <v>240</v>
      </c>
      <c r="Z594" s="676" t="s">
        <v>240</v>
      </c>
      <c r="AA594" s="676">
        <v>0.18</v>
      </c>
      <c r="AB594" s="676">
        <v>0.18</v>
      </c>
      <c r="AC594" s="676">
        <v>0.13</v>
      </c>
      <c r="AD594" s="677">
        <v>0.13</v>
      </c>
      <c r="AE594" s="677">
        <v>0.13</v>
      </c>
    </row>
    <row r="595" spans="1:31" ht="15" customHeight="1">
      <c r="A595" s="399" t="s">
        <v>1850</v>
      </c>
      <c r="B595" s="541" t="s">
        <v>434</v>
      </c>
      <c r="C595" s="399" t="s">
        <v>861</v>
      </c>
      <c r="D595" s="399" t="s">
        <v>528</v>
      </c>
      <c r="E595" s="399" t="s">
        <v>531</v>
      </c>
      <c r="F595" s="399" t="s">
        <v>1846</v>
      </c>
      <c r="G595" s="399" t="s">
        <v>53</v>
      </c>
      <c r="H595" s="541">
        <v>12</v>
      </c>
      <c r="I595" s="543">
        <v>0.7</v>
      </c>
      <c r="J595" s="676" t="s">
        <v>240</v>
      </c>
      <c r="K595" s="676" t="s">
        <v>240</v>
      </c>
      <c r="L595" s="676" t="s">
        <v>240</v>
      </c>
      <c r="M595" s="676" t="s">
        <v>240</v>
      </c>
      <c r="N595" s="676" t="s">
        <v>240</v>
      </c>
      <c r="O595" s="676" t="s">
        <v>240</v>
      </c>
      <c r="P595" s="676" t="s">
        <v>240</v>
      </c>
      <c r="Q595" s="676" t="s">
        <v>240</v>
      </c>
      <c r="R595" s="676" t="s">
        <v>240</v>
      </c>
      <c r="S595" s="676" t="s">
        <v>240</v>
      </c>
      <c r="T595" s="676" t="s">
        <v>240</v>
      </c>
      <c r="U595" s="676" t="s">
        <v>240</v>
      </c>
      <c r="V595" s="676" t="s">
        <v>240</v>
      </c>
      <c r="W595" s="676" t="s">
        <v>240</v>
      </c>
      <c r="X595" s="676" t="s">
        <v>240</v>
      </c>
      <c r="Y595" s="676" t="s">
        <v>240</v>
      </c>
      <c r="Z595" s="676" t="s">
        <v>240</v>
      </c>
      <c r="AA595" s="676">
        <v>0.18</v>
      </c>
      <c r="AB595" s="676">
        <v>0.18</v>
      </c>
      <c r="AC595" s="676">
        <v>0.13</v>
      </c>
      <c r="AD595" s="677">
        <v>0.13</v>
      </c>
      <c r="AE595" s="677">
        <v>0.13</v>
      </c>
    </row>
    <row r="596" spans="1:31" ht="15" customHeight="1">
      <c r="A596" s="399" t="s">
        <v>1857</v>
      </c>
      <c r="B596" s="541" t="s">
        <v>434</v>
      </c>
      <c r="C596" s="399" t="s">
        <v>861</v>
      </c>
      <c r="D596" s="399" t="s">
        <v>528</v>
      </c>
      <c r="E596" s="399" t="s">
        <v>531</v>
      </c>
      <c r="F596" s="399" t="s">
        <v>1853</v>
      </c>
      <c r="G596" s="399" t="s">
        <v>53</v>
      </c>
      <c r="H596" s="541">
        <v>12</v>
      </c>
      <c r="I596" s="543">
        <v>0.7</v>
      </c>
      <c r="J596" s="676" t="s">
        <v>240</v>
      </c>
      <c r="K596" s="676" t="s">
        <v>240</v>
      </c>
      <c r="L596" s="676" t="s">
        <v>240</v>
      </c>
      <c r="M596" s="676" t="s">
        <v>240</v>
      </c>
      <c r="N596" s="676" t="s">
        <v>240</v>
      </c>
      <c r="O596" s="676" t="s">
        <v>240</v>
      </c>
      <c r="P596" s="676" t="s">
        <v>240</v>
      </c>
      <c r="Q596" s="676" t="s">
        <v>240</v>
      </c>
      <c r="R596" s="676" t="s">
        <v>240</v>
      </c>
      <c r="S596" s="676" t="s">
        <v>240</v>
      </c>
      <c r="T596" s="676" t="s">
        <v>240</v>
      </c>
      <c r="U596" s="676" t="s">
        <v>240</v>
      </c>
      <c r="V596" s="676" t="s">
        <v>240</v>
      </c>
      <c r="W596" s="676" t="s">
        <v>240</v>
      </c>
      <c r="X596" s="676" t="s">
        <v>240</v>
      </c>
      <c r="Y596" s="676" t="s">
        <v>240</v>
      </c>
      <c r="Z596" s="676" t="s">
        <v>240</v>
      </c>
      <c r="AA596" s="676">
        <v>0.18</v>
      </c>
      <c r="AB596" s="676">
        <v>0.18</v>
      </c>
      <c r="AC596" s="676">
        <v>0.13</v>
      </c>
      <c r="AD596" s="677">
        <v>0.13</v>
      </c>
      <c r="AE596" s="677">
        <v>0.13</v>
      </c>
    </row>
    <row r="597" spans="1:31" ht="15" customHeight="1">
      <c r="A597" s="399" t="s">
        <v>1373</v>
      </c>
      <c r="B597" s="541" t="s">
        <v>997</v>
      </c>
      <c r="C597" s="399" t="s">
        <v>861</v>
      </c>
      <c r="D597" s="399" t="s">
        <v>528</v>
      </c>
      <c r="E597" s="399" t="s">
        <v>535</v>
      </c>
      <c r="F597" s="399" t="s">
        <v>536</v>
      </c>
      <c r="G597" s="399" t="s">
        <v>862</v>
      </c>
      <c r="H597" s="541">
        <v>7</v>
      </c>
      <c r="I597" s="543">
        <v>0.7</v>
      </c>
      <c r="J597" s="676">
        <v>0.2</v>
      </c>
      <c r="K597" s="676">
        <v>0.27</v>
      </c>
      <c r="L597" s="676">
        <v>0.27</v>
      </c>
      <c r="M597" s="676">
        <v>0.27</v>
      </c>
      <c r="N597" s="676">
        <v>0.27</v>
      </c>
      <c r="O597" s="676">
        <v>0.27</v>
      </c>
      <c r="P597" s="676">
        <v>0.27</v>
      </c>
      <c r="Q597" s="676">
        <v>0.18</v>
      </c>
      <c r="R597" s="676">
        <v>0.18</v>
      </c>
      <c r="S597" s="676">
        <v>0.18</v>
      </c>
      <c r="T597" s="676">
        <v>0.18</v>
      </c>
      <c r="U597" s="676">
        <v>0.18</v>
      </c>
      <c r="V597" s="676">
        <v>0.18</v>
      </c>
      <c r="W597" s="676">
        <v>0.18</v>
      </c>
      <c r="X597" s="676">
        <v>0.18</v>
      </c>
      <c r="Y597" s="676">
        <v>0.18</v>
      </c>
      <c r="Z597" s="676">
        <v>0.18</v>
      </c>
      <c r="AA597" s="676" t="s">
        <v>240</v>
      </c>
      <c r="AB597" s="676" t="s">
        <v>240</v>
      </c>
      <c r="AC597" s="676" t="s">
        <v>240</v>
      </c>
      <c r="AD597" s="677" t="s">
        <v>240</v>
      </c>
      <c r="AE597" s="677" t="s">
        <v>240</v>
      </c>
    </row>
    <row r="598" spans="1:31" ht="15" customHeight="1">
      <c r="A598" s="399" t="s">
        <v>1374</v>
      </c>
      <c r="B598" s="541" t="s">
        <v>997</v>
      </c>
      <c r="C598" s="399" t="s">
        <v>861</v>
      </c>
      <c r="D598" s="399" t="s">
        <v>528</v>
      </c>
      <c r="E598" s="399" t="s">
        <v>535</v>
      </c>
      <c r="F598" s="399" t="s">
        <v>538</v>
      </c>
      <c r="G598" s="399" t="s">
        <v>862</v>
      </c>
      <c r="H598" s="541">
        <v>7</v>
      </c>
      <c r="I598" s="543">
        <v>0.7</v>
      </c>
      <c r="J598" s="676">
        <v>0.2</v>
      </c>
      <c r="K598" s="676">
        <v>0.27</v>
      </c>
      <c r="L598" s="676">
        <v>0.27</v>
      </c>
      <c r="M598" s="676">
        <v>0.27</v>
      </c>
      <c r="N598" s="676">
        <v>0.27</v>
      </c>
      <c r="O598" s="676">
        <v>0.27</v>
      </c>
      <c r="P598" s="676">
        <v>0.27</v>
      </c>
      <c r="Q598" s="676">
        <v>0.18</v>
      </c>
      <c r="R598" s="676">
        <v>0.18</v>
      </c>
      <c r="S598" s="676">
        <v>0.18</v>
      </c>
      <c r="T598" s="676">
        <v>0.18</v>
      </c>
      <c r="U598" s="676">
        <v>0.18</v>
      </c>
      <c r="V598" s="676">
        <v>0.18</v>
      </c>
      <c r="W598" s="676">
        <v>0.18</v>
      </c>
      <c r="X598" s="676">
        <v>0.18</v>
      </c>
      <c r="Y598" s="676">
        <v>0.18</v>
      </c>
      <c r="Z598" s="676">
        <v>0.18</v>
      </c>
      <c r="AA598" s="676" t="s">
        <v>240</v>
      </c>
      <c r="AB598" s="676" t="s">
        <v>240</v>
      </c>
      <c r="AC598" s="676" t="s">
        <v>240</v>
      </c>
      <c r="AD598" s="677" t="s">
        <v>240</v>
      </c>
      <c r="AE598" s="677" t="s">
        <v>240</v>
      </c>
    </row>
    <row r="599" spans="1:31" ht="15" customHeight="1">
      <c r="A599" s="399" t="s">
        <v>1375</v>
      </c>
      <c r="B599" s="541" t="s">
        <v>997</v>
      </c>
      <c r="C599" s="399" t="s">
        <v>861</v>
      </c>
      <c r="D599" s="399" t="s">
        <v>528</v>
      </c>
      <c r="E599" s="399" t="s">
        <v>535</v>
      </c>
      <c r="F599" s="399" t="s">
        <v>540</v>
      </c>
      <c r="G599" s="399" t="s">
        <v>862</v>
      </c>
      <c r="H599" s="541">
        <v>7</v>
      </c>
      <c r="I599" s="543">
        <v>0.7</v>
      </c>
      <c r="J599" s="676">
        <v>0.2</v>
      </c>
      <c r="K599" s="676">
        <v>0.27</v>
      </c>
      <c r="L599" s="676">
        <v>0.27</v>
      </c>
      <c r="M599" s="676">
        <v>0.27</v>
      </c>
      <c r="N599" s="676">
        <v>0.27</v>
      </c>
      <c r="O599" s="676">
        <v>0.27</v>
      </c>
      <c r="P599" s="676">
        <v>0.27</v>
      </c>
      <c r="Q599" s="676">
        <v>0.18</v>
      </c>
      <c r="R599" s="676">
        <v>0.18</v>
      </c>
      <c r="S599" s="676">
        <v>0.18</v>
      </c>
      <c r="T599" s="676">
        <v>0.18</v>
      </c>
      <c r="U599" s="676">
        <v>0.18</v>
      </c>
      <c r="V599" s="676">
        <v>0.18</v>
      </c>
      <c r="W599" s="676">
        <v>0.18</v>
      </c>
      <c r="X599" s="676">
        <v>0.18</v>
      </c>
      <c r="Y599" s="676">
        <v>0.18</v>
      </c>
      <c r="Z599" s="676">
        <v>0.18</v>
      </c>
      <c r="AA599" s="676" t="s">
        <v>240</v>
      </c>
      <c r="AB599" s="676" t="s">
        <v>240</v>
      </c>
      <c r="AC599" s="676" t="s">
        <v>240</v>
      </c>
      <c r="AD599" s="677" t="s">
        <v>240</v>
      </c>
      <c r="AE599" s="677" t="s">
        <v>240</v>
      </c>
    </row>
    <row r="600" spans="1:31" ht="15" customHeight="1">
      <c r="A600" s="545" t="s">
        <v>1376</v>
      </c>
      <c r="B600" s="541" t="s">
        <v>997</v>
      </c>
      <c r="C600" s="399" t="s">
        <v>861</v>
      </c>
      <c r="D600" s="399" t="s">
        <v>528</v>
      </c>
      <c r="E600" s="399" t="s">
        <v>535</v>
      </c>
      <c r="F600" s="399" t="s">
        <v>542</v>
      </c>
      <c r="G600" s="399" t="s">
        <v>862</v>
      </c>
      <c r="H600" s="541">
        <v>7</v>
      </c>
      <c r="I600" s="543">
        <v>0.7</v>
      </c>
      <c r="J600" s="676">
        <v>0.2</v>
      </c>
      <c r="K600" s="676">
        <v>0.27</v>
      </c>
      <c r="L600" s="676">
        <v>0.27</v>
      </c>
      <c r="M600" s="676">
        <v>0.27</v>
      </c>
      <c r="N600" s="676">
        <v>0.27</v>
      </c>
      <c r="O600" s="676">
        <v>0.27</v>
      </c>
      <c r="P600" s="676">
        <v>0.27</v>
      </c>
      <c r="Q600" s="676">
        <v>0.18</v>
      </c>
      <c r="R600" s="676">
        <v>0.18</v>
      </c>
      <c r="S600" s="676">
        <v>0.18</v>
      </c>
      <c r="T600" s="676">
        <v>0.18</v>
      </c>
      <c r="U600" s="676">
        <v>0.18</v>
      </c>
      <c r="V600" s="676">
        <v>0.18</v>
      </c>
      <c r="W600" s="676">
        <v>0.18</v>
      </c>
      <c r="X600" s="676">
        <v>0.18</v>
      </c>
      <c r="Y600" s="676">
        <v>0.18</v>
      </c>
      <c r="Z600" s="676">
        <v>0.18</v>
      </c>
      <c r="AA600" s="676" t="s">
        <v>240</v>
      </c>
      <c r="AB600" s="676" t="s">
        <v>240</v>
      </c>
      <c r="AC600" s="676" t="s">
        <v>240</v>
      </c>
      <c r="AD600" s="677" t="s">
        <v>240</v>
      </c>
      <c r="AE600" s="677" t="s">
        <v>240</v>
      </c>
    </row>
    <row r="601" spans="1:31" ht="15">
      <c r="A601" s="545" t="s">
        <v>1377</v>
      </c>
      <c r="B601" s="541" t="s">
        <v>997</v>
      </c>
      <c r="C601" s="399" t="s">
        <v>861</v>
      </c>
      <c r="D601" s="399" t="s">
        <v>528</v>
      </c>
      <c r="E601" s="399" t="s">
        <v>535</v>
      </c>
      <c r="F601" s="399" t="s">
        <v>544</v>
      </c>
      <c r="G601" s="399" t="s">
        <v>862</v>
      </c>
      <c r="H601" s="541">
        <v>7</v>
      </c>
      <c r="I601" s="543">
        <v>0.7</v>
      </c>
      <c r="J601" s="676">
        <v>0.2</v>
      </c>
      <c r="K601" s="676">
        <v>0.27</v>
      </c>
      <c r="L601" s="676">
        <v>0.27</v>
      </c>
      <c r="M601" s="676">
        <v>0.27</v>
      </c>
      <c r="N601" s="676">
        <v>0.27</v>
      </c>
      <c r="O601" s="676">
        <v>0.27</v>
      </c>
      <c r="P601" s="676">
        <v>0.27</v>
      </c>
      <c r="Q601" s="676">
        <v>0.18</v>
      </c>
      <c r="R601" s="676">
        <v>0.18</v>
      </c>
      <c r="S601" s="676">
        <v>0.18</v>
      </c>
      <c r="T601" s="676">
        <v>0.18</v>
      </c>
      <c r="U601" s="676">
        <v>0.18</v>
      </c>
      <c r="V601" s="676">
        <v>0.18</v>
      </c>
      <c r="W601" s="676">
        <v>0.18</v>
      </c>
      <c r="X601" s="676">
        <v>0.18</v>
      </c>
      <c r="Y601" s="676">
        <v>0.18</v>
      </c>
      <c r="Z601" s="676">
        <v>0.18</v>
      </c>
      <c r="AA601" s="676" t="s">
        <v>240</v>
      </c>
      <c r="AB601" s="676" t="s">
        <v>240</v>
      </c>
      <c r="AC601" s="676" t="s">
        <v>240</v>
      </c>
      <c r="AD601" s="677" t="s">
        <v>240</v>
      </c>
      <c r="AE601" s="677" t="s">
        <v>240</v>
      </c>
    </row>
    <row r="602" spans="1:31" ht="15">
      <c r="A602" s="545" t="s">
        <v>1704</v>
      </c>
      <c r="B602" s="541" t="s">
        <v>997</v>
      </c>
      <c r="C602" s="399" t="s">
        <v>861</v>
      </c>
      <c r="D602" s="399" t="s">
        <v>528</v>
      </c>
      <c r="E602" s="399" t="s">
        <v>535</v>
      </c>
      <c r="F602" s="399" t="s">
        <v>1663</v>
      </c>
      <c r="G602" s="399" t="s">
        <v>530</v>
      </c>
      <c r="H602" s="541">
        <v>7</v>
      </c>
      <c r="I602" s="543">
        <v>0.7</v>
      </c>
      <c r="J602" s="676">
        <v>0.2</v>
      </c>
      <c r="K602" s="676">
        <v>0.27</v>
      </c>
      <c r="L602" s="676">
        <v>0.27</v>
      </c>
      <c r="M602" s="676">
        <v>0.27</v>
      </c>
      <c r="N602" s="676">
        <v>0.27</v>
      </c>
      <c r="O602" s="676">
        <v>0.27</v>
      </c>
      <c r="P602" s="676">
        <v>0.27</v>
      </c>
      <c r="Q602" s="676">
        <v>0.18</v>
      </c>
      <c r="R602" s="676">
        <v>0.18</v>
      </c>
      <c r="S602" s="676">
        <v>0.18</v>
      </c>
      <c r="T602" s="676">
        <v>0.18</v>
      </c>
      <c r="U602" s="676">
        <v>0.18</v>
      </c>
      <c r="V602" s="676">
        <v>0.18</v>
      </c>
      <c r="W602" s="676">
        <v>0.18</v>
      </c>
      <c r="X602" s="676">
        <v>0.18</v>
      </c>
      <c r="Y602" s="676">
        <v>0.18</v>
      </c>
      <c r="Z602" s="676">
        <v>0.18</v>
      </c>
      <c r="AA602" s="676">
        <v>0.18</v>
      </c>
      <c r="AB602" s="676">
        <v>0.18</v>
      </c>
      <c r="AC602" s="676">
        <v>0.13</v>
      </c>
      <c r="AD602" s="677">
        <v>0.13</v>
      </c>
      <c r="AE602" s="677">
        <v>0.13</v>
      </c>
    </row>
    <row r="603" spans="1:31" ht="15">
      <c r="A603" s="545" t="s">
        <v>915</v>
      </c>
      <c r="B603" s="541" t="s">
        <v>434</v>
      </c>
      <c r="C603" s="399" t="s">
        <v>861</v>
      </c>
      <c r="D603" s="399" t="s">
        <v>528</v>
      </c>
      <c r="E603" s="399" t="s">
        <v>535</v>
      </c>
      <c r="F603" s="399" t="s">
        <v>536</v>
      </c>
      <c r="G603" s="399" t="s">
        <v>862</v>
      </c>
      <c r="H603" s="541">
        <v>7</v>
      </c>
      <c r="I603" s="543">
        <v>0.7</v>
      </c>
      <c r="J603" s="676">
        <v>0.2</v>
      </c>
      <c r="K603" s="676">
        <v>0.27</v>
      </c>
      <c r="L603" s="676">
        <v>0.27</v>
      </c>
      <c r="M603" s="676">
        <v>0.27</v>
      </c>
      <c r="N603" s="676">
        <v>0.27</v>
      </c>
      <c r="O603" s="676">
        <v>0.27</v>
      </c>
      <c r="P603" s="676">
        <v>0.27</v>
      </c>
      <c r="Q603" s="676">
        <v>0.18</v>
      </c>
      <c r="R603" s="676">
        <v>0.18</v>
      </c>
      <c r="S603" s="676">
        <v>0.18</v>
      </c>
      <c r="T603" s="676">
        <v>0.18</v>
      </c>
      <c r="U603" s="676">
        <v>0.18</v>
      </c>
      <c r="V603" s="676">
        <v>0.18</v>
      </c>
      <c r="W603" s="676">
        <v>0.18</v>
      </c>
      <c r="X603" s="676">
        <v>0.18</v>
      </c>
      <c r="Y603" s="676">
        <v>0.18</v>
      </c>
      <c r="Z603" s="676">
        <v>0.18</v>
      </c>
      <c r="AA603" s="676" t="s">
        <v>240</v>
      </c>
      <c r="AB603" s="676" t="s">
        <v>240</v>
      </c>
      <c r="AC603" s="676" t="s">
        <v>240</v>
      </c>
      <c r="AD603" s="677" t="s">
        <v>240</v>
      </c>
      <c r="AE603" s="677" t="s">
        <v>240</v>
      </c>
    </row>
    <row r="604" spans="1:31" ht="15">
      <c r="A604" s="545" t="s">
        <v>916</v>
      </c>
      <c r="B604" s="541" t="s">
        <v>434</v>
      </c>
      <c r="C604" s="399" t="s">
        <v>861</v>
      </c>
      <c r="D604" s="399" t="s">
        <v>528</v>
      </c>
      <c r="E604" s="399" t="s">
        <v>535</v>
      </c>
      <c r="F604" s="399" t="s">
        <v>538</v>
      </c>
      <c r="G604" s="399" t="s">
        <v>862</v>
      </c>
      <c r="H604" s="541">
        <v>7</v>
      </c>
      <c r="I604" s="543">
        <v>0.7</v>
      </c>
      <c r="J604" s="676">
        <v>0.2</v>
      </c>
      <c r="K604" s="676">
        <v>0.27</v>
      </c>
      <c r="L604" s="676">
        <v>0.27</v>
      </c>
      <c r="M604" s="676">
        <v>0.27</v>
      </c>
      <c r="N604" s="676">
        <v>0.27</v>
      </c>
      <c r="O604" s="676">
        <v>0.27</v>
      </c>
      <c r="P604" s="676">
        <v>0.27</v>
      </c>
      <c r="Q604" s="676">
        <v>0.18</v>
      </c>
      <c r="R604" s="676">
        <v>0.18</v>
      </c>
      <c r="S604" s="676">
        <v>0.18</v>
      </c>
      <c r="T604" s="676">
        <v>0.18</v>
      </c>
      <c r="U604" s="676">
        <v>0.18</v>
      </c>
      <c r="V604" s="676">
        <v>0.18</v>
      </c>
      <c r="W604" s="676">
        <v>0.18</v>
      </c>
      <c r="X604" s="676">
        <v>0.18</v>
      </c>
      <c r="Y604" s="676">
        <v>0.18</v>
      </c>
      <c r="Z604" s="676">
        <v>0.18</v>
      </c>
      <c r="AA604" s="676" t="s">
        <v>240</v>
      </c>
      <c r="AB604" s="676" t="s">
        <v>240</v>
      </c>
      <c r="AC604" s="676" t="s">
        <v>240</v>
      </c>
      <c r="AD604" s="677" t="s">
        <v>240</v>
      </c>
      <c r="AE604" s="677" t="s">
        <v>240</v>
      </c>
    </row>
    <row r="605" spans="1:31" ht="15">
      <c r="A605" s="545" t="s">
        <v>917</v>
      </c>
      <c r="B605" s="541" t="s">
        <v>434</v>
      </c>
      <c r="C605" s="399" t="s">
        <v>861</v>
      </c>
      <c r="D605" s="399" t="s">
        <v>528</v>
      </c>
      <c r="E605" s="399" t="s">
        <v>535</v>
      </c>
      <c r="F605" s="399" t="s">
        <v>540</v>
      </c>
      <c r="G605" s="399" t="s">
        <v>862</v>
      </c>
      <c r="H605" s="541">
        <v>7</v>
      </c>
      <c r="I605" s="543">
        <v>0.7</v>
      </c>
      <c r="J605" s="676">
        <v>0.2</v>
      </c>
      <c r="K605" s="676">
        <v>0.27</v>
      </c>
      <c r="L605" s="676">
        <v>0.27</v>
      </c>
      <c r="M605" s="676">
        <v>0.27</v>
      </c>
      <c r="N605" s="676">
        <v>0.27</v>
      </c>
      <c r="O605" s="676">
        <v>0.27</v>
      </c>
      <c r="P605" s="676">
        <v>0.27</v>
      </c>
      <c r="Q605" s="676">
        <v>0.18</v>
      </c>
      <c r="R605" s="676">
        <v>0.18</v>
      </c>
      <c r="S605" s="676">
        <v>0.18</v>
      </c>
      <c r="T605" s="676">
        <v>0.18</v>
      </c>
      <c r="U605" s="676">
        <v>0.18</v>
      </c>
      <c r="V605" s="676">
        <v>0.18</v>
      </c>
      <c r="W605" s="676">
        <v>0.18</v>
      </c>
      <c r="X605" s="676">
        <v>0.18</v>
      </c>
      <c r="Y605" s="676">
        <v>0.18</v>
      </c>
      <c r="Z605" s="676">
        <v>0.18</v>
      </c>
      <c r="AA605" s="676" t="s">
        <v>240</v>
      </c>
      <c r="AB605" s="676" t="s">
        <v>240</v>
      </c>
      <c r="AC605" s="676" t="s">
        <v>240</v>
      </c>
      <c r="AD605" s="677" t="s">
        <v>240</v>
      </c>
      <c r="AE605" s="677" t="s">
        <v>240</v>
      </c>
    </row>
    <row r="606" spans="1:31" ht="15">
      <c r="A606" s="399" t="s">
        <v>918</v>
      </c>
      <c r="B606" s="541" t="s">
        <v>434</v>
      </c>
      <c r="C606" s="399" t="s">
        <v>861</v>
      </c>
      <c r="D606" s="399" t="s">
        <v>528</v>
      </c>
      <c r="E606" s="399" t="s">
        <v>535</v>
      </c>
      <c r="F606" s="399" t="s">
        <v>542</v>
      </c>
      <c r="G606" s="399" t="s">
        <v>862</v>
      </c>
      <c r="H606" s="541">
        <v>7</v>
      </c>
      <c r="I606" s="543">
        <v>0.7</v>
      </c>
      <c r="J606" s="676">
        <v>0.2</v>
      </c>
      <c r="K606" s="676">
        <v>0.27</v>
      </c>
      <c r="L606" s="676">
        <v>0.27</v>
      </c>
      <c r="M606" s="676">
        <v>0.27</v>
      </c>
      <c r="N606" s="676">
        <v>0.27</v>
      </c>
      <c r="O606" s="676">
        <v>0.27</v>
      </c>
      <c r="P606" s="676">
        <v>0.27</v>
      </c>
      <c r="Q606" s="676">
        <v>0.18</v>
      </c>
      <c r="R606" s="676">
        <v>0.18</v>
      </c>
      <c r="S606" s="676">
        <v>0.18</v>
      </c>
      <c r="T606" s="676">
        <v>0.18</v>
      </c>
      <c r="U606" s="676">
        <v>0.18</v>
      </c>
      <c r="V606" s="676">
        <v>0.18</v>
      </c>
      <c r="W606" s="676">
        <v>0.18</v>
      </c>
      <c r="X606" s="676">
        <v>0.18</v>
      </c>
      <c r="Y606" s="676">
        <v>0.18</v>
      </c>
      <c r="Z606" s="676">
        <v>0.18</v>
      </c>
      <c r="AA606" s="676" t="s">
        <v>240</v>
      </c>
      <c r="AB606" s="676" t="s">
        <v>240</v>
      </c>
      <c r="AC606" s="676" t="s">
        <v>240</v>
      </c>
      <c r="AD606" s="677" t="s">
        <v>240</v>
      </c>
      <c r="AE606" s="677" t="s">
        <v>240</v>
      </c>
    </row>
    <row r="607" spans="1:31" ht="15">
      <c r="A607" s="399" t="s">
        <v>919</v>
      </c>
      <c r="B607" s="541" t="s">
        <v>434</v>
      </c>
      <c r="C607" s="399" t="s">
        <v>861</v>
      </c>
      <c r="D607" s="399" t="s">
        <v>528</v>
      </c>
      <c r="E607" s="399" t="s">
        <v>535</v>
      </c>
      <c r="F607" s="399" t="s">
        <v>544</v>
      </c>
      <c r="G607" s="399" t="s">
        <v>862</v>
      </c>
      <c r="H607" s="541">
        <v>7</v>
      </c>
      <c r="I607" s="543">
        <v>0.7</v>
      </c>
      <c r="J607" s="676">
        <v>0.2</v>
      </c>
      <c r="K607" s="676">
        <v>0.27</v>
      </c>
      <c r="L607" s="676">
        <v>0.27</v>
      </c>
      <c r="M607" s="676">
        <v>0.27</v>
      </c>
      <c r="N607" s="676">
        <v>0.27</v>
      </c>
      <c r="O607" s="676">
        <v>0.27</v>
      </c>
      <c r="P607" s="676">
        <v>0.27</v>
      </c>
      <c r="Q607" s="676">
        <v>0.18</v>
      </c>
      <c r="R607" s="676">
        <v>0.18</v>
      </c>
      <c r="S607" s="676">
        <v>0.18</v>
      </c>
      <c r="T607" s="676">
        <v>0.18</v>
      </c>
      <c r="U607" s="676">
        <v>0.18</v>
      </c>
      <c r="V607" s="676">
        <v>0.18</v>
      </c>
      <c r="W607" s="676">
        <v>0.18</v>
      </c>
      <c r="X607" s="676">
        <v>0.18</v>
      </c>
      <c r="Y607" s="676">
        <v>0.18</v>
      </c>
      <c r="Z607" s="676">
        <v>0.18</v>
      </c>
      <c r="AA607" s="676" t="s">
        <v>240</v>
      </c>
      <c r="AB607" s="676" t="s">
        <v>240</v>
      </c>
      <c r="AC607" s="676" t="s">
        <v>240</v>
      </c>
      <c r="AD607" s="677" t="s">
        <v>240</v>
      </c>
      <c r="AE607" s="677" t="s">
        <v>240</v>
      </c>
    </row>
    <row r="608" spans="1:31" ht="15">
      <c r="A608" s="399" t="s">
        <v>1740</v>
      </c>
      <c r="B608" s="541" t="s">
        <v>434</v>
      </c>
      <c r="C608" s="399" t="s">
        <v>861</v>
      </c>
      <c r="D608" s="399" t="s">
        <v>528</v>
      </c>
      <c r="E608" s="399" t="s">
        <v>535</v>
      </c>
      <c r="F608" s="399" t="s">
        <v>1663</v>
      </c>
      <c r="G608" s="399" t="s">
        <v>53</v>
      </c>
      <c r="H608" s="541">
        <v>7</v>
      </c>
      <c r="I608" s="543">
        <v>0.7</v>
      </c>
      <c r="J608" s="676">
        <v>0.2</v>
      </c>
      <c r="K608" s="676">
        <v>0.27</v>
      </c>
      <c r="L608" s="676">
        <v>0.27</v>
      </c>
      <c r="M608" s="676">
        <v>0.27</v>
      </c>
      <c r="N608" s="676">
        <v>0.27</v>
      </c>
      <c r="O608" s="676">
        <v>0.27</v>
      </c>
      <c r="P608" s="676">
        <v>0.27</v>
      </c>
      <c r="Q608" s="676">
        <v>0.18</v>
      </c>
      <c r="R608" s="676">
        <v>0.18</v>
      </c>
      <c r="S608" s="676">
        <v>0.18</v>
      </c>
      <c r="T608" s="676">
        <v>0.18</v>
      </c>
      <c r="U608" s="676">
        <v>0.18</v>
      </c>
      <c r="V608" s="676">
        <v>0.18</v>
      </c>
      <c r="W608" s="676">
        <v>0.18</v>
      </c>
      <c r="X608" s="676">
        <v>0.18</v>
      </c>
      <c r="Y608" s="676">
        <v>0.18</v>
      </c>
      <c r="Z608" s="676">
        <v>0.18</v>
      </c>
      <c r="AA608" s="676">
        <v>0.18</v>
      </c>
      <c r="AB608" s="676">
        <v>0.18</v>
      </c>
      <c r="AC608" s="676">
        <v>0.13</v>
      </c>
      <c r="AD608" s="677">
        <v>0.13</v>
      </c>
      <c r="AE608" s="677">
        <v>0.13</v>
      </c>
    </row>
    <row r="609" spans="1:31" ht="15">
      <c r="A609" s="399" t="s">
        <v>1378</v>
      </c>
      <c r="B609" s="541" t="s">
        <v>997</v>
      </c>
      <c r="C609" s="399" t="s">
        <v>861</v>
      </c>
      <c r="D609" s="399" t="s">
        <v>546</v>
      </c>
      <c r="E609" s="399" t="s">
        <v>439</v>
      </c>
      <c r="F609" s="399" t="s">
        <v>547</v>
      </c>
      <c r="G609" s="399" t="s">
        <v>862</v>
      </c>
      <c r="H609" s="541">
        <v>10</v>
      </c>
      <c r="I609" s="543">
        <v>0.7</v>
      </c>
      <c r="J609" s="676">
        <v>0.2</v>
      </c>
      <c r="K609" s="676">
        <v>0.27</v>
      </c>
      <c r="L609" s="676">
        <v>0.27</v>
      </c>
      <c r="M609" s="676">
        <v>0.27</v>
      </c>
      <c r="N609" s="676">
        <v>0.27</v>
      </c>
      <c r="O609" s="676">
        <v>0.27</v>
      </c>
      <c r="P609" s="676">
        <v>0.27</v>
      </c>
      <c r="Q609" s="676">
        <v>0.25</v>
      </c>
      <c r="R609" s="676">
        <v>0.25</v>
      </c>
      <c r="S609" s="676">
        <v>0.25</v>
      </c>
      <c r="T609" s="676">
        <v>0.25</v>
      </c>
      <c r="U609" s="676">
        <v>0.25</v>
      </c>
      <c r="V609" s="676">
        <v>0.25</v>
      </c>
      <c r="W609" s="676">
        <v>0.25</v>
      </c>
      <c r="X609" s="676">
        <v>0.25</v>
      </c>
      <c r="Y609" s="676">
        <v>0.25</v>
      </c>
      <c r="Z609" s="676">
        <v>0.25</v>
      </c>
      <c r="AA609" s="676">
        <v>0.25</v>
      </c>
      <c r="AB609" s="676">
        <v>0.25</v>
      </c>
      <c r="AC609" s="676">
        <v>0.25</v>
      </c>
      <c r="AD609" s="677">
        <v>0.25</v>
      </c>
      <c r="AE609" s="677">
        <v>0.25</v>
      </c>
    </row>
    <row r="610" spans="1:31" ht="15">
      <c r="A610" s="399" t="s">
        <v>920</v>
      </c>
      <c r="B610" s="541" t="s">
        <v>434</v>
      </c>
      <c r="C610" s="399" t="s">
        <v>861</v>
      </c>
      <c r="D610" s="399" t="s">
        <v>546</v>
      </c>
      <c r="E610" s="399" t="s">
        <v>439</v>
      </c>
      <c r="F610" s="399" t="s">
        <v>547</v>
      </c>
      <c r="G610" s="399" t="s">
        <v>862</v>
      </c>
      <c r="H610" s="541">
        <v>10</v>
      </c>
      <c r="I610" s="543">
        <v>0.7</v>
      </c>
      <c r="J610" s="676">
        <v>0.2</v>
      </c>
      <c r="K610" s="676">
        <v>0.27</v>
      </c>
      <c r="L610" s="676">
        <v>0.27</v>
      </c>
      <c r="M610" s="676">
        <v>0.27</v>
      </c>
      <c r="N610" s="676">
        <v>0.27</v>
      </c>
      <c r="O610" s="676">
        <v>0.27</v>
      </c>
      <c r="P610" s="676">
        <v>0.27</v>
      </c>
      <c r="Q610" s="676">
        <v>0.25</v>
      </c>
      <c r="R610" s="676">
        <v>0.25</v>
      </c>
      <c r="S610" s="676">
        <v>0.25</v>
      </c>
      <c r="T610" s="676">
        <v>0.25</v>
      </c>
      <c r="U610" s="676">
        <v>0.25</v>
      </c>
      <c r="V610" s="676">
        <v>0.25</v>
      </c>
      <c r="W610" s="676">
        <v>0.25</v>
      </c>
      <c r="X610" s="676">
        <v>0.25</v>
      </c>
      <c r="Y610" s="676">
        <v>0.25</v>
      </c>
      <c r="Z610" s="676">
        <v>0.25</v>
      </c>
      <c r="AA610" s="676">
        <v>0.25</v>
      </c>
      <c r="AB610" s="676">
        <v>0.25</v>
      </c>
      <c r="AC610" s="676">
        <v>0.25</v>
      </c>
      <c r="AD610" s="677">
        <v>0.25</v>
      </c>
      <c r="AE610" s="677">
        <v>0.25</v>
      </c>
    </row>
    <row r="611" spans="1:31" ht="15">
      <c r="A611" s="399" t="s">
        <v>1380</v>
      </c>
      <c r="B611" s="541" t="s">
        <v>997</v>
      </c>
      <c r="C611" s="399" t="s">
        <v>861</v>
      </c>
      <c r="D611" s="399" t="s">
        <v>546</v>
      </c>
      <c r="E611" s="399" t="s">
        <v>551</v>
      </c>
      <c r="F611" s="399" t="s">
        <v>555</v>
      </c>
      <c r="G611" s="399" t="s">
        <v>862</v>
      </c>
      <c r="H611" s="541">
        <v>10</v>
      </c>
      <c r="I611" s="543">
        <v>0.7</v>
      </c>
      <c r="J611" s="676">
        <v>0.2</v>
      </c>
      <c r="K611" s="676">
        <v>0.27</v>
      </c>
      <c r="L611" s="676">
        <v>0.27</v>
      </c>
      <c r="M611" s="676">
        <v>0.27</v>
      </c>
      <c r="N611" s="676">
        <v>0.27</v>
      </c>
      <c r="O611" s="676">
        <v>0.27</v>
      </c>
      <c r="P611" s="676">
        <v>0.27</v>
      </c>
      <c r="Q611" s="676">
        <v>0.25</v>
      </c>
      <c r="R611" s="676">
        <v>0.25</v>
      </c>
      <c r="S611" s="676">
        <v>0.25</v>
      </c>
      <c r="T611" s="676">
        <v>0.25</v>
      </c>
      <c r="U611" s="676">
        <v>0.25</v>
      </c>
      <c r="V611" s="676">
        <v>0.25</v>
      </c>
      <c r="W611" s="676">
        <v>0.25</v>
      </c>
      <c r="X611" s="676">
        <v>0.25</v>
      </c>
      <c r="Y611" s="676">
        <v>0.25</v>
      </c>
      <c r="Z611" s="676">
        <v>0.25</v>
      </c>
      <c r="AA611" s="676">
        <v>0.25</v>
      </c>
      <c r="AB611" s="676">
        <v>0.25</v>
      </c>
      <c r="AC611" s="676">
        <v>0.25</v>
      </c>
      <c r="AD611" s="677">
        <v>0.25</v>
      </c>
      <c r="AE611" s="677">
        <v>0.25</v>
      </c>
    </row>
    <row r="612" spans="1:31" ht="15">
      <c r="A612" s="399" t="s">
        <v>1381</v>
      </c>
      <c r="B612" s="541" t="s">
        <v>997</v>
      </c>
      <c r="C612" s="399" t="s">
        <v>861</v>
      </c>
      <c r="D612" s="399" t="s">
        <v>546</v>
      </c>
      <c r="E612" s="399" t="s">
        <v>551</v>
      </c>
      <c r="F612" s="399" t="s">
        <v>557</v>
      </c>
      <c r="G612" s="399" t="s">
        <v>862</v>
      </c>
      <c r="H612" s="541">
        <v>10</v>
      </c>
      <c r="I612" s="543">
        <v>0.7</v>
      </c>
      <c r="J612" s="676">
        <v>0.2</v>
      </c>
      <c r="K612" s="676">
        <v>0.27</v>
      </c>
      <c r="L612" s="676">
        <v>0.27</v>
      </c>
      <c r="M612" s="676">
        <v>0.27</v>
      </c>
      <c r="N612" s="676">
        <v>0.27</v>
      </c>
      <c r="O612" s="676">
        <v>0.27</v>
      </c>
      <c r="P612" s="676">
        <v>0.27</v>
      </c>
      <c r="Q612" s="676">
        <v>0.25</v>
      </c>
      <c r="R612" s="676">
        <v>0.25</v>
      </c>
      <c r="S612" s="676">
        <v>0.25</v>
      </c>
      <c r="T612" s="676">
        <v>0.25</v>
      </c>
      <c r="U612" s="676">
        <v>0.25</v>
      </c>
      <c r="V612" s="676">
        <v>0.25</v>
      </c>
      <c r="W612" s="676">
        <v>0.25</v>
      </c>
      <c r="X612" s="676">
        <v>0.25</v>
      </c>
      <c r="Y612" s="676">
        <v>0.25</v>
      </c>
      <c r="Z612" s="676">
        <v>0.25</v>
      </c>
      <c r="AA612" s="676">
        <v>0.25</v>
      </c>
      <c r="AB612" s="676">
        <v>0.25</v>
      </c>
      <c r="AC612" s="676">
        <v>0.25</v>
      </c>
      <c r="AD612" s="677">
        <v>0.25</v>
      </c>
      <c r="AE612" s="677">
        <v>0.25</v>
      </c>
    </row>
    <row r="613" spans="1:31" ht="15">
      <c r="A613" s="399" t="s">
        <v>1382</v>
      </c>
      <c r="B613" s="541" t="s">
        <v>997</v>
      </c>
      <c r="C613" s="399" t="s">
        <v>861</v>
      </c>
      <c r="D613" s="399" t="s">
        <v>546</v>
      </c>
      <c r="E613" s="399" t="s">
        <v>551</v>
      </c>
      <c r="F613" s="399" t="s">
        <v>559</v>
      </c>
      <c r="G613" s="399" t="s">
        <v>862</v>
      </c>
      <c r="H613" s="541">
        <v>10</v>
      </c>
      <c r="I613" s="543">
        <v>0.7</v>
      </c>
      <c r="J613" s="676">
        <v>0.2</v>
      </c>
      <c r="K613" s="676">
        <v>0.27</v>
      </c>
      <c r="L613" s="676">
        <v>0.27</v>
      </c>
      <c r="M613" s="676">
        <v>0.27</v>
      </c>
      <c r="N613" s="676">
        <v>0.27</v>
      </c>
      <c r="O613" s="676">
        <v>0.27</v>
      </c>
      <c r="P613" s="676">
        <v>0.27</v>
      </c>
      <c r="Q613" s="676">
        <v>0.25</v>
      </c>
      <c r="R613" s="676">
        <v>0.25</v>
      </c>
      <c r="S613" s="676">
        <v>0.25</v>
      </c>
      <c r="T613" s="676">
        <v>0.25</v>
      </c>
      <c r="U613" s="676">
        <v>0.25</v>
      </c>
      <c r="V613" s="676">
        <v>0.25</v>
      </c>
      <c r="W613" s="676">
        <v>0.25</v>
      </c>
      <c r="X613" s="676">
        <v>0.25</v>
      </c>
      <c r="Y613" s="676">
        <v>0.25</v>
      </c>
      <c r="Z613" s="676">
        <v>0.25</v>
      </c>
      <c r="AA613" s="676">
        <v>0.25</v>
      </c>
      <c r="AB613" s="676">
        <v>0.25</v>
      </c>
      <c r="AC613" s="676">
        <v>0.25</v>
      </c>
      <c r="AD613" s="677">
        <v>0.25</v>
      </c>
      <c r="AE613" s="677">
        <v>0.25</v>
      </c>
    </row>
    <row r="614" spans="1:31" ht="15">
      <c r="A614" s="399" t="s">
        <v>287</v>
      </c>
      <c r="B614" s="541" t="s">
        <v>997</v>
      </c>
      <c r="C614" s="399" t="s">
        <v>861</v>
      </c>
      <c r="D614" s="399" t="s">
        <v>546</v>
      </c>
      <c r="E614" s="399" t="s">
        <v>551</v>
      </c>
      <c r="F614" s="399" t="s">
        <v>560</v>
      </c>
      <c r="G614" s="399" t="s">
        <v>862</v>
      </c>
      <c r="H614" s="541">
        <v>10</v>
      </c>
      <c r="I614" s="543">
        <v>0.7</v>
      </c>
      <c r="J614" s="676">
        <v>0.2</v>
      </c>
      <c r="K614" s="676">
        <v>0.27</v>
      </c>
      <c r="L614" s="676">
        <v>0.27</v>
      </c>
      <c r="M614" s="676">
        <v>0.27</v>
      </c>
      <c r="N614" s="676">
        <v>0.27</v>
      </c>
      <c r="O614" s="676">
        <v>0.27</v>
      </c>
      <c r="P614" s="676">
        <v>0.27</v>
      </c>
      <c r="Q614" s="676">
        <v>0.25</v>
      </c>
      <c r="R614" s="676">
        <v>0.25</v>
      </c>
      <c r="S614" s="676">
        <v>0.25</v>
      </c>
      <c r="T614" s="676">
        <v>0.25</v>
      </c>
      <c r="U614" s="676">
        <v>0.25</v>
      </c>
      <c r="V614" s="676">
        <v>0.25</v>
      </c>
      <c r="W614" s="676">
        <v>0.25</v>
      </c>
      <c r="X614" s="676">
        <v>0.25</v>
      </c>
      <c r="Y614" s="676">
        <v>0.25</v>
      </c>
      <c r="Z614" s="676">
        <v>0.25</v>
      </c>
      <c r="AA614" s="676">
        <v>0.25</v>
      </c>
      <c r="AB614" s="676">
        <v>0.25</v>
      </c>
      <c r="AC614" s="676">
        <v>0.25</v>
      </c>
      <c r="AD614" s="677">
        <v>0.25</v>
      </c>
      <c r="AE614" s="677">
        <v>0.25</v>
      </c>
    </row>
    <row r="615" spans="1:31" ht="15">
      <c r="A615" s="399" t="s">
        <v>922</v>
      </c>
      <c r="B615" s="541" t="s">
        <v>434</v>
      </c>
      <c r="C615" s="399" t="s">
        <v>861</v>
      </c>
      <c r="D615" s="399" t="s">
        <v>546</v>
      </c>
      <c r="E615" s="399" t="s">
        <v>551</v>
      </c>
      <c r="F615" s="399" t="s">
        <v>555</v>
      </c>
      <c r="G615" s="399" t="s">
        <v>862</v>
      </c>
      <c r="H615" s="541">
        <v>10</v>
      </c>
      <c r="I615" s="543">
        <v>0.7</v>
      </c>
      <c r="J615" s="676">
        <v>0.2</v>
      </c>
      <c r="K615" s="676">
        <v>0.27</v>
      </c>
      <c r="L615" s="676">
        <v>0.27</v>
      </c>
      <c r="M615" s="676">
        <v>0.27</v>
      </c>
      <c r="N615" s="676">
        <v>0.27</v>
      </c>
      <c r="O615" s="676">
        <v>0.27</v>
      </c>
      <c r="P615" s="676">
        <v>0.27</v>
      </c>
      <c r="Q615" s="676">
        <v>0.25</v>
      </c>
      <c r="R615" s="676">
        <v>0.25</v>
      </c>
      <c r="S615" s="676">
        <v>0.25</v>
      </c>
      <c r="T615" s="676">
        <v>0.25</v>
      </c>
      <c r="U615" s="676">
        <v>0.25</v>
      </c>
      <c r="V615" s="676">
        <v>0.25</v>
      </c>
      <c r="W615" s="676">
        <v>0.25</v>
      </c>
      <c r="X615" s="676">
        <v>0.25</v>
      </c>
      <c r="Y615" s="676">
        <v>0.25</v>
      </c>
      <c r="Z615" s="676">
        <v>0.25</v>
      </c>
      <c r="AA615" s="676">
        <v>0.25</v>
      </c>
      <c r="AB615" s="676">
        <v>0.25</v>
      </c>
      <c r="AC615" s="676">
        <v>0.25</v>
      </c>
      <c r="AD615" s="677">
        <v>0.25</v>
      </c>
      <c r="AE615" s="677">
        <v>0.25</v>
      </c>
    </row>
    <row r="616" spans="1:31" ht="15">
      <c r="A616" s="399" t="s">
        <v>923</v>
      </c>
      <c r="B616" s="541" t="s">
        <v>434</v>
      </c>
      <c r="C616" s="399" t="s">
        <v>861</v>
      </c>
      <c r="D616" s="399" t="s">
        <v>546</v>
      </c>
      <c r="E616" s="399" t="s">
        <v>551</v>
      </c>
      <c r="F616" s="399" t="s">
        <v>557</v>
      </c>
      <c r="G616" s="399" t="s">
        <v>862</v>
      </c>
      <c r="H616" s="541">
        <v>10</v>
      </c>
      <c r="I616" s="543">
        <v>0.7</v>
      </c>
      <c r="J616" s="676">
        <v>0.2</v>
      </c>
      <c r="K616" s="676">
        <v>0.27</v>
      </c>
      <c r="L616" s="676">
        <v>0.27</v>
      </c>
      <c r="M616" s="676">
        <v>0.27</v>
      </c>
      <c r="N616" s="676">
        <v>0.27</v>
      </c>
      <c r="O616" s="676">
        <v>0.27</v>
      </c>
      <c r="P616" s="676">
        <v>0.27</v>
      </c>
      <c r="Q616" s="676">
        <v>0.25</v>
      </c>
      <c r="R616" s="676">
        <v>0.25</v>
      </c>
      <c r="S616" s="676">
        <v>0.25</v>
      </c>
      <c r="T616" s="676">
        <v>0.25</v>
      </c>
      <c r="U616" s="676">
        <v>0.25</v>
      </c>
      <c r="V616" s="676">
        <v>0.25</v>
      </c>
      <c r="W616" s="676">
        <v>0.25</v>
      </c>
      <c r="X616" s="676">
        <v>0.25</v>
      </c>
      <c r="Y616" s="676">
        <v>0.25</v>
      </c>
      <c r="Z616" s="676">
        <v>0.25</v>
      </c>
      <c r="AA616" s="676">
        <v>0.25</v>
      </c>
      <c r="AB616" s="676">
        <v>0.25</v>
      </c>
      <c r="AC616" s="676">
        <v>0.25</v>
      </c>
      <c r="AD616" s="677">
        <v>0.25</v>
      </c>
      <c r="AE616" s="677">
        <v>0.25</v>
      </c>
    </row>
    <row r="617" spans="1:31" ht="15">
      <c r="A617" s="399" t="s">
        <v>924</v>
      </c>
      <c r="B617" s="541" t="s">
        <v>434</v>
      </c>
      <c r="C617" s="399" t="s">
        <v>861</v>
      </c>
      <c r="D617" s="399" t="s">
        <v>546</v>
      </c>
      <c r="E617" s="399" t="s">
        <v>551</v>
      </c>
      <c r="F617" s="399" t="s">
        <v>559</v>
      </c>
      <c r="G617" s="399" t="s">
        <v>862</v>
      </c>
      <c r="H617" s="541">
        <v>10</v>
      </c>
      <c r="I617" s="543">
        <v>0.7</v>
      </c>
      <c r="J617" s="676">
        <v>0.2</v>
      </c>
      <c r="K617" s="676">
        <v>0.27</v>
      </c>
      <c r="L617" s="676">
        <v>0.27</v>
      </c>
      <c r="M617" s="676">
        <v>0.27</v>
      </c>
      <c r="N617" s="676">
        <v>0.27</v>
      </c>
      <c r="O617" s="676">
        <v>0.27</v>
      </c>
      <c r="P617" s="676">
        <v>0.27</v>
      </c>
      <c r="Q617" s="676">
        <v>0.25</v>
      </c>
      <c r="R617" s="676">
        <v>0.25</v>
      </c>
      <c r="S617" s="676">
        <v>0.25</v>
      </c>
      <c r="T617" s="676">
        <v>0.25</v>
      </c>
      <c r="U617" s="676">
        <v>0.25</v>
      </c>
      <c r="V617" s="676">
        <v>0.25</v>
      </c>
      <c r="W617" s="676">
        <v>0.25</v>
      </c>
      <c r="X617" s="676">
        <v>0.25</v>
      </c>
      <c r="Y617" s="676">
        <v>0.25</v>
      </c>
      <c r="Z617" s="676">
        <v>0.25</v>
      </c>
      <c r="AA617" s="676">
        <v>0.25</v>
      </c>
      <c r="AB617" s="676">
        <v>0.25</v>
      </c>
      <c r="AC617" s="676">
        <v>0.25</v>
      </c>
      <c r="AD617" s="677">
        <v>0.25</v>
      </c>
      <c r="AE617" s="677">
        <v>0.25</v>
      </c>
    </row>
    <row r="618" spans="1:31" ht="15">
      <c r="A618" s="399" t="s">
        <v>279</v>
      </c>
      <c r="B618" s="541" t="s">
        <v>434</v>
      </c>
      <c r="C618" s="399" t="s">
        <v>861</v>
      </c>
      <c r="D618" s="399" t="s">
        <v>546</v>
      </c>
      <c r="E618" s="399" t="s">
        <v>551</v>
      </c>
      <c r="F618" s="399" t="s">
        <v>560</v>
      </c>
      <c r="G618" s="399" t="s">
        <v>862</v>
      </c>
      <c r="H618" s="541">
        <v>10</v>
      </c>
      <c r="I618" s="543">
        <v>0.7</v>
      </c>
      <c r="J618" s="676">
        <v>0.2</v>
      </c>
      <c r="K618" s="676">
        <v>0.27</v>
      </c>
      <c r="L618" s="676">
        <v>0.27</v>
      </c>
      <c r="M618" s="676">
        <v>0.27</v>
      </c>
      <c r="N618" s="676">
        <v>0.27</v>
      </c>
      <c r="O618" s="676">
        <v>0.27</v>
      </c>
      <c r="P618" s="676">
        <v>0.27</v>
      </c>
      <c r="Q618" s="676">
        <v>0.25</v>
      </c>
      <c r="R618" s="676">
        <v>0.25</v>
      </c>
      <c r="S618" s="676">
        <v>0.25</v>
      </c>
      <c r="T618" s="676">
        <v>0.25</v>
      </c>
      <c r="U618" s="676">
        <v>0.25</v>
      </c>
      <c r="V618" s="676">
        <v>0.25</v>
      </c>
      <c r="W618" s="676">
        <v>0.25</v>
      </c>
      <c r="X618" s="676">
        <v>0.25</v>
      </c>
      <c r="Y618" s="676">
        <v>0.25</v>
      </c>
      <c r="Z618" s="676">
        <v>0.25</v>
      </c>
      <c r="AA618" s="676">
        <v>0.25</v>
      </c>
      <c r="AB618" s="676">
        <v>0.25</v>
      </c>
      <c r="AC618" s="676">
        <v>0.25</v>
      </c>
      <c r="AD618" s="677">
        <v>0.25</v>
      </c>
      <c r="AE618" s="677">
        <v>0.25</v>
      </c>
    </row>
    <row r="619" spans="1:31" ht="15">
      <c r="A619" s="399" t="s">
        <v>1379</v>
      </c>
      <c r="B619" s="541" t="s">
        <v>997</v>
      </c>
      <c r="C619" s="399" t="s">
        <v>861</v>
      </c>
      <c r="D619" s="399" t="s">
        <v>546</v>
      </c>
      <c r="E619" s="399" t="s">
        <v>549</v>
      </c>
      <c r="F619" s="399" t="s">
        <v>549</v>
      </c>
      <c r="G619" s="399" t="s">
        <v>862</v>
      </c>
      <c r="H619" s="541">
        <v>10</v>
      </c>
      <c r="I619" s="543">
        <v>0.7</v>
      </c>
      <c r="J619" s="676">
        <v>0.2</v>
      </c>
      <c r="K619" s="676">
        <v>0.27</v>
      </c>
      <c r="L619" s="676">
        <v>0.27</v>
      </c>
      <c r="M619" s="676">
        <v>0.27</v>
      </c>
      <c r="N619" s="676">
        <v>0.27</v>
      </c>
      <c r="O619" s="676">
        <v>0.27</v>
      </c>
      <c r="P619" s="676">
        <v>0.27</v>
      </c>
      <c r="Q619" s="676">
        <v>0.25</v>
      </c>
      <c r="R619" s="676">
        <v>0.25</v>
      </c>
      <c r="S619" s="676">
        <v>0.25</v>
      </c>
      <c r="T619" s="676">
        <v>0.25</v>
      </c>
      <c r="U619" s="676">
        <v>0.25</v>
      </c>
      <c r="V619" s="676">
        <v>0.25</v>
      </c>
      <c r="W619" s="676">
        <v>0.25</v>
      </c>
      <c r="X619" s="676">
        <v>0.25</v>
      </c>
      <c r="Y619" s="676">
        <v>0.25</v>
      </c>
      <c r="Z619" s="676">
        <v>0.25</v>
      </c>
      <c r="AA619" s="676">
        <v>0.25</v>
      </c>
      <c r="AB619" s="676">
        <v>0.25</v>
      </c>
      <c r="AC619" s="676">
        <v>0.25</v>
      </c>
      <c r="AD619" s="677">
        <v>0.25</v>
      </c>
      <c r="AE619" s="677">
        <v>0.25</v>
      </c>
    </row>
    <row r="620" spans="1:31" ht="15">
      <c r="A620" s="399" t="s">
        <v>921</v>
      </c>
      <c r="B620" s="541" t="s">
        <v>434</v>
      </c>
      <c r="C620" s="399" t="s">
        <v>861</v>
      </c>
      <c r="D620" s="399" t="s">
        <v>546</v>
      </c>
      <c r="E620" s="399" t="s">
        <v>549</v>
      </c>
      <c r="F620" s="399" t="s">
        <v>549</v>
      </c>
      <c r="G620" s="399" t="s">
        <v>862</v>
      </c>
      <c r="H620" s="541">
        <v>10</v>
      </c>
      <c r="I620" s="543">
        <v>0.7</v>
      </c>
      <c r="J620" s="676">
        <v>0.2</v>
      </c>
      <c r="K620" s="676">
        <v>0.27</v>
      </c>
      <c r="L620" s="676">
        <v>0.27</v>
      </c>
      <c r="M620" s="676">
        <v>0.27</v>
      </c>
      <c r="N620" s="676">
        <v>0.27</v>
      </c>
      <c r="O620" s="676">
        <v>0.27</v>
      </c>
      <c r="P620" s="676">
        <v>0.27</v>
      </c>
      <c r="Q620" s="676">
        <v>0.25</v>
      </c>
      <c r="R620" s="676">
        <v>0.25</v>
      </c>
      <c r="S620" s="676">
        <v>0.25</v>
      </c>
      <c r="T620" s="676">
        <v>0.25</v>
      </c>
      <c r="U620" s="676">
        <v>0.25</v>
      </c>
      <c r="V620" s="676">
        <v>0.25</v>
      </c>
      <c r="W620" s="676">
        <v>0.25</v>
      </c>
      <c r="X620" s="676">
        <v>0.25</v>
      </c>
      <c r="Y620" s="676">
        <v>0.25</v>
      </c>
      <c r="Z620" s="676">
        <v>0.25</v>
      </c>
      <c r="AA620" s="676">
        <v>0.25</v>
      </c>
      <c r="AB620" s="676">
        <v>0.25</v>
      </c>
      <c r="AC620" s="676">
        <v>0.25</v>
      </c>
      <c r="AD620" s="677">
        <v>0.25</v>
      </c>
      <c r="AE620" s="677">
        <v>0.25</v>
      </c>
    </row>
    <row r="621" spans="1:31" ht="15">
      <c r="A621" s="399" t="s">
        <v>1384</v>
      </c>
      <c r="B621" s="544" t="s">
        <v>997</v>
      </c>
      <c r="C621" s="399" t="s">
        <v>861</v>
      </c>
      <c r="D621" s="399" t="s">
        <v>546</v>
      </c>
      <c r="E621" s="399" t="s">
        <v>516</v>
      </c>
      <c r="F621" s="399" t="s">
        <v>562</v>
      </c>
      <c r="G621" s="399" t="s">
        <v>862</v>
      </c>
      <c r="H621" s="541">
        <v>10</v>
      </c>
      <c r="I621" s="543">
        <v>0.7</v>
      </c>
      <c r="J621" s="676">
        <v>0.2</v>
      </c>
      <c r="K621" s="676">
        <v>0.27</v>
      </c>
      <c r="L621" s="676">
        <v>0.27</v>
      </c>
      <c r="M621" s="676">
        <v>0.27</v>
      </c>
      <c r="N621" s="676">
        <v>0.27</v>
      </c>
      <c r="O621" s="676">
        <v>0.27</v>
      </c>
      <c r="P621" s="676">
        <v>0.27</v>
      </c>
      <c r="Q621" s="676">
        <v>0.25</v>
      </c>
      <c r="R621" s="676">
        <v>0.25</v>
      </c>
      <c r="S621" s="676">
        <v>0.25</v>
      </c>
      <c r="T621" s="676">
        <v>0.25</v>
      </c>
      <c r="U621" s="676">
        <v>0.25</v>
      </c>
      <c r="V621" s="676">
        <v>0.25</v>
      </c>
      <c r="W621" s="676">
        <v>0.25</v>
      </c>
      <c r="X621" s="676">
        <v>0.25</v>
      </c>
      <c r="Y621" s="676">
        <v>0.25</v>
      </c>
      <c r="Z621" s="676">
        <v>0.25</v>
      </c>
      <c r="AA621" s="676">
        <v>0.25</v>
      </c>
      <c r="AB621" s="676">
        <v>0.25</v>
      </c>
      <c r="AC621" s="676">
        <v>0.25</v>
      </c>
      <c r="AD621" s="677">
        <v>0.25</v>
      </c>
      <c r="AE621" s="677">
        <v>0.25</v>
      </c>
    </row>
    <row r="622" spans="1:31" ht="15">
      <c r="A622" s="399" t="s">
        <v>1386</v>
      </c>
      <c r="B622" s="544" t="s">
        <v>997</v>
      </c>
      <c r="C622" s="399" t="s">
        <v>861</v>
      </c>
      <c r="D622" s="399" t="s">
        <v>546</v>
      </c>
      <c r="E622" s="399" t="s">
        <v>516</v>
      </c>
      <c r="F622" s="399" t="s">
        <v>565</v>
      </c>
      <c r="G622" s="399" t="s">
        <v>862</v>
      </c>
      <c r="H622" s="541">
        <v>10</v>
      </c>
      <c r="I622" s="543">
        <v>0.7</v>
      </c>
      <c r="J622" s="676">
        <v>0.2</v>
      </c>
      <c r="K622" s="676">
        <v>0.27</v>
      </c>
      <c r="L622" s="676">
        <v>0.27</v>
      </c>
      <c r="M622" s="676">
        <v>0.27</v>
      </c>
      <c r="N622" s="676">
        <v>0.27</v>
      </c>
      <c r="O622" s="676">
        <v>0.27</v>
      </c>
      <c r="P622" s="676">
        <v>0.27</v>
      </c>
      <c r="Q622" s="676">
        <v>0.25</v>
      </c>
      <c r="R622" s="676">
        <v>0.25</v>
      </c>
      <c r="S622" s="676">
        <v>0.25</v>
      </c>
      <c r="T622" s="676">
        <v>0.25</v>
      </c>
      <c r="U622" s="676">
        <v>0.25</v>
      </c>
      <c r="V622" s="676">
        <v>0.25</v>
      </c>
      <c r="W622" s="676">
        <v>0.25</v>
      </c>
      <c r="X622" s="676">
        <v>0.25</v>
      </c>
      <c r="Y622" s="676">
        <v>0.25</v>
      </c>
      <c r="Z622" s="676">
        <v>0.25</v>
      </c>
      <c r="AA622" s="676">
        <v>0.25</v>
      </c>
      <c r="AB622" s="676">
        <v>0.25</v>
      </c>
      <c r="AC622" s="676">
        <v>0.25</v>
      </c>
      <c r="AD622" s="677">
        <v>0.25</v>
      </c>
      <c r="AE622" s="677">
        <v>0.25</v>
      </c>
    </row>
    <row r="623" spans="1:31" ht="15">
      <c r="A623" s="399" t="s">
        <v>1385</v>
      </c>
      <c r="B623" s="541" t="s">
        <v>997</v>
      </c>
      <c r="C623" s="399" t="s">
        <v>861</v>
      </c>
      <c r="D623" s="399" t="s">
        <v>546</v>
      </c>
      <c r="E623" s="399" t="s">
        <v>516</v>
      </c>
      <c r="F623" s="399" t="s">
        <v>564</v>
      </c>
      <c r="G623" s="399" t="s">
        <v>862</v>
      </c>
      <c r="H623" s="541">
        <v>10</v>
      </c>
      <c r="I623" s="543">
        <v>0.7</v>
      </c>
      <c r="J623" s="676">
        <v>0.2</v>
      </c>
      <c r="K623" s="676">
        <v>0.27</v>
      </c>
      <c r="L623" s="676">
        <v>0.27</v>
      </c>
      <c r="M623" s="676">
        <v>0.27</v>
      </c>
      <c r="N623" s="676">
        <v>0.27</v>
      </c>
      <c r="O623" s="676">
        <v>0.27</v>
      </c>
      <c r="P623" s="676">
        <v>0.27</v>
      </c>
      <c r="Q623" s="676">
        <v>0.25</v>
      </c>
      <c r="R623" s="676">
        <v>0.25</v>
      </c>
      <c r="S623" s="676">
        <v>0.25</v>
      </c>
      <c r="T623" s="676">
        <v>0.25</v>
      </c>
      <c r="U623" s="676">
        <v>0.25</v>
      </c>
      <c r="V623" s="676">
        <v>0.25</v>
      </c>
      <c r="W623" s="676">
        <v>0.25</v>
      </c>
      <c r="X623" s="676">
        <v>0.25</v>
      </c>
      <c r="Y623" s="676">
        <v>0.25</v>
      </c>
      <c r="Z623" s="676">
        <v>0.25</v>
      </c>
      <c r="AA623" s="676">
        <v>0.25</v>
      </c>
      <c r="AB623" s="676">
        <v>0.25</v>
      </c>
      <c r="AC623" s="676">
        <v>0.25</v>
      </c>
      <c r="AD623" s="677">
        <v>0.25</v>
      </c>
      <c r="AE623" s="677">
        <v>0.25</v>
      </c>
    </row>
    <row r="624" spans="1:31" ht="15">
      <c r="A624" s="399" t="s">
        <v>1383</v>
      </c>
      <c r="B624" s="544" t="s">
        <v>997</v>
      </c>
      <c r="C624" s="399" t="s">
        <v>861</v>
      </c>
      <c r="D624" s="399" t="s">
        <v>546</v>
      </c>
      <c r="E624" s="399" t="s">
        <v>516</v>
      </c>
      <c r="F624" s="399" t="s">
        <v>926</v>
      </c>
      <c r="G624" s="399" t="s">
        <v>862</v>
      </c>
      <c r="H624" s="541">
        <v>10</v>
      </c>
      <c r="I624" s="543">
        <v>0.7</v>
      </c>
      <c r="J624" s="676">
        <v>0.2</v>
      </c>
      <c r="K624" s="676">
        <v>0.27</v>
      </c>
      <c r="L624" s="676">
        <v>0.27</v>
      </c>
      <c r="M624" s="676">
        <v>0.27</v>
      </c>
      <c r="N624" s="676">
        <v>0.27</v>
      </c>
      <c r="O624" s="676">
        <v>0.27</v>
      </c>
      <c r="P624" s="676">
        <v>0.27</v>
      </c>
      <c r="Q624" s="676">
        <v>0.25</v>
      </c>
      <c r="R624" s="676">
        <v>0.25</v>
      </c>
      <c r="S624" s="676">
        <v>0.25</v>
      </c>
      <c r="T624" s="676">
        <v>0.25</v>
      </c>
      <c r="U624" s="676">
        <v>0.25</v>
      </c>
      <c r="V624" s="676">
        <v>0.25</v>
      </c>
      <c r="W624" s="676">
        <v>0.25</v>
      </c>
      <c r="X624" s="676">
        <v>0.25</v>
      </c>
      <c r="Y624" s="676">
        <v>0.25</v>
      </c>
      <c r="Z624" s="676">
        <v>0.25</v>
      </c>
      <c r="AA624" s="676">
        <v>0.25</v>
      </c>
      <c r="AB624" s="676">
        <v>0.25</v>
      </c>
      <c r="AC624" s="676">
        <v>0.25</v>
      </c>
      <c r="AD624" s="677">
        <v>0.25</v>
      </c>
      <c r="AE624" s="677">
        <v>0.25</v>
      </c>
    </row>
    <row r="625" spans="1:31" ht="15">
      <c r="A625" s="399" t="s">
        <v>927</v>
      </c>
      <c r="B625" s="541" t="s">
        <v>434</v>
      </c>
      <c r="C625" s="399" t="s">
        <v>861</v>
      </c>
      <c r="D625" s="399" t="s">
        <v>546</v>
      </c>
      <c r="E625" s="399" t="s">
        <v>516</v>
      </c>
      <c r="F625" s="399" t="s">
        <v>562</v>
      </c>
      <c r="G625" s="399" t="s">
        <v>862</v>
      </c>
      <c r="H625" s="541">
        <v>10</v>
      </c>
      <c r="I625" s="543">
        <v>0.7</v>
      </c>
      <c r="J625" s="676">
        <v>0.2</v>
      </c>
      <c r="K625" s="676">
        <v>0.27</v>
      </c>
      <c r="L625" s="676">
        <v>0.27</v>
      </c>
      <c r="M625" s="676">
        <v>0.27</v>
      </c>
      <c r="N625" s="676">
        <v>0.27</v>
      </c>
      <c r="O625" s="676">
        <v>0.27</v>
      </c>
      <c r="P625" s="676">
        <v>0.27</v>
      </c>
      <c r="Q625" s="676">
        <v>0.25</v>
      </c>
      <c r="R625" s="676">
        <v>0.25</v>
      </c>
      <c r="S625" s="676">
        <v>0.25</v>
      </c>
      <c r="T625" s="676">
        <v>0.25</v>
      </c>
      <c r="U625" s="676">
        <v>0.25</v>
      </c>
      <c r="V625" s="676">
        <v>0.25</v>
      </c>
      <c r="W625" s="676">
        <v>0.25</v>
      </c>
      <c r="X625" s="676">
        <v>0.25</v>
      </c>
      <c r="Y625" s="676">
        <v>0.25</v>
      </c>
      <c r="Z625" s="676">
        <v>0.25</v>
      </c>
      <c r="AA625" s="676">
        <v>0.25</v>
      </c>
      <c r="AB625" s="676">
        <v>0.25</v>
      </c>
      <c r="AC625" s="676">
        <v>0.25</v>
      </c>
      <c r="AD625" s="677">
        <v>0.25</v>
      </c>
      <c r="AE625" s="677">
        <v>0.25</v>
      </c>
    </row>
    <row r="626" spans="1:31" ht="15">
      <c r="A626" s="399" t="s">
        <v>929</v>
      </c>
      <c r="B626" s="541" t="s">
        <v>434</v>
      </c>
      <c r="C626" s="399" t="s">
        <v>861</v>
      </c>
      <c r="D626" s="399" t="s">
        <v>546</v>
      </c>
      <c r="E626" s="399" t="s">
        <v>516</v>
      </c>
      <c r="F626" s="399" t="s">
        <v>565</v>
      </c>
      <c r="G626" s="399" t="s">
        <v>862</v>
      </c>
      <c r="H626" s="541">
        <v>10</v>
      </c>
      <c r="I626" s="543">
        <v>0.7</v>
      </c>
      <c r="J626" s="676">
        <v>0.2</v>
      </c>
      <c r="K626" s="676">
        <v>0.27</v>
      </c>
      <c r="L626" s="676">
        <v>0.27</v>
      </c>
      <c r="M626" s="676">
        <v>0.27</v>
      </c>
      <c r="N626" s="676">
        <v>0.27</v>
      </c>
      <c r="O626" s="676">
        <v>0.27</v>
      </c>
      <c r="P626" s="676">
        <v>0.27</v>
      </c>
      <c r="Q626" s="676">
        <v>0.25</v>
      </c>
      <c r="R626" s="676">
        <v>0.25</v>
      </c>
      <c r="S626" s="676">
        <v>0.25</v>
      </c>
      <c r="T626" s="676">
        <v>0.25</v>
      </c>
      <c r="U626" s="676">
        <v>0.25</v>
      </c>
      <c r="V626" s="676">
        <v>0.25</v>
      </c>
      <c r="W626" s="676">
        <v>0.25</v>
      </c>
      <c r="X626" s="676">
        <v>0.25</v>
      </c>
      <c r="Y626" s="676">
        <v>0.25</v>
      </c>
      <c r="Z626" s="676">
        <v>0.25</v>
      </c>
      <c r="AA626" s="676">
        <v>0.25</v>
      </c>
      <c r="AB626" s="676">
        <v>0.25</v>
      </c>
      <c r="AC626" s="676">
        <v>0.25</v>
      </c>
      <c r="AD626" s="677">
        <v>0.25</v>
      </c>
      <c r="AE626" s="677">
        <v>0.25</v>
      </c>
    </row>
    <row r="627" spans="1:31" ht="15">
      <c r="A627" s="399" t="s">
        <v>928</v>
      </c>
      <c r="B627" s="541" t="s">
        <v>434</v>
      </c>
      <c r="C627" s="399" t="s">
        <v>861</v>
      </c>
      <c r="D627" s="399" t="s">
        <v>546</v>
      </c>
      <c r="E627" s="399" t="s">
        <v>516</v>
      </c>
      <c r="F627" s="399" t="s">
        <v>564</v>
      </c>
      <c r="G627" s="399" t="s">
        <v>862</v>
      </c>
      <c r="H627" s="541">
        <v>10</v>
      </c>
      <c r="I627" s="543">
        <v>0.7</v>
      </c>
      <c r="J627" s="676">
        <v>0.2</v>
      </c>
      <c r="K627" s="676">
        <v>0.27</v>
      </c>
      <c r="L627" s="676">
        <v>0.27</v>
      </c>
      <c r="M627" s="676">
        <v>0.27</v>
      </c>
      <c r="N627" s="676">
        <v>0.27</v>
      </c>
      <c r="O627" s="676">
        <v>0.27</v>
      </c>
      <c r="P627" s="676">
        <v>0.27</v>
      </c>
      <c r="Q627" s="676">
        <v>0.25</v>
      </c>
      <c r="R627" s="676">
        <v>0.25</v>
      </c>
      <c r="S627" s="676">
        <v>0.25</v>
      </c>
      <c r="T627" s="676">
        <v>0.25</v>
      </c>
      <c r="U627" s="676">
        <v>0.25</v>
      </c>
      <c r="V627" s="676">
        <v>0.25</v>
      </c>
      <c r="W627" s="676">
        <v>0.25</v>
      </c>
      <c r="X627" s="676">
        <v>0.25</v>
      </c>
      <c r="Y627" s="676">
        <v>0.25</v>
      </c>
      <c r="Z627" s="676">
        <v>0.25</v>
      </c>
      <c r="AA627" s="676">
        <v>0.25</v>
      </c>
      <c r="AB627" s="676">
        <v>0.25</v>
      </c>
      <c r="AC627" s="676">
        <v>0.25</v>
      </c>
      <c r="AD627" s="677">
        <v>0.25</v>
      </c>
      <c r="AE627" s="677">
        <v>0.25</v>
      </c>
    </row>
    <row r="628" spans="1:31" ht="15">
      <c r="A628" s="399" t="s">
        <v>925</v>
      </c>
      <c r="B628" s="541" t="s">
        <v>434</v>
      </c>
      <c r="C628" s="399" t="s">
        <v>861</v>
      </c>
      <c r="D628" s="399" t="s">
        <v>546</v>
      </c>
      <c r="E628" s="399" t="s">
        <v>516</v>
      </c>
      <c r="F628" s="399" t="s">
        <v>926</v>
      </c>
      <c r="G628" s="399" t="s">
        <v>862</v>
      </c>
      <c r="H628" s="541">
        <v>10</v>
      </c>
      <c r="I628" s="543">
        <v>0.7</v>
      </c>
      <c r="J628" s="676">
        <v>0.2</v>
      </c>
      <c r="K628" s="676">
        <v>0.27</v>
      </c>
      <c r="L628" s="676">
        <v>0.27</v>
      </c>
      <c r="M628" s="676">
        <v>0.27</v>
      </c>
      <c r="N628" s="676">
        <v>0.27</v>
      </c>
      <c r="O628" s="676">
        <v>0.27</v>
      </c>
      <c r="P628" s="676">
        <v>0.27</v>
      </c>
      <c r="Q628" s="676">
        <v>0.25</v>
      </c>
      <c r="R628" s="676">
        <v>0.25</v>
      </c>
      <c r="S628" s="676">
        <v>0.25</v>
      </c>
      <c r="T628" s="676">
        <v>0.25</v>
      </c>
      <c r="U628" s="676">
        <v>0.25</v>
      </c>
      <c r="V628" s="676">
        <v>0.25</v>
      </c>
      <c r="W628" s="676">
        <v>0.25</v>
      </c>
      <c r="X628" s="676">
        <v>0.25</v>
      </c>
      <c r="Y628" s="676">
        <v>0.25</v>
      </c>
      <c r="Z628" s="676">
        <v>0.25</v>
      </c>
      <c r="AA628" s="676">
        <v>0.25</v>
      </c>
      <c r="AB628" s="676">
        <v>0.25</v>
      </c>
      <c r="AC628" s="676">
        <v>0.25</v>
      </c>
      <c r="AD628" s="677">
        <v>0.25</v>
      </c>
      <c r="AE628" s="677">
        <v>0.25</v>
      </c>
    </row>
    <row r="629" spans="1:31" ht="15">
      <c r="A629" s="399" t="s">
        <v>1387</v>
      </c>
      <c r="B629" s="541" t="s">
        <v>997</v>
      </c>
      <c r="C629" s="399" t="s">
        <v>861</v>
      </c>
      <c r="D629" s="399" t="s">
        <v>567</v>
      </c>
      <c r="E629" s="399" t="s">
        <v>458</v>
      </c>
      <c r="F629" s="399" t="s">
        <v>459</v>
      </c>
      <c r="G629" s="399" t="s">
        <v>862</v>
      </c>
      <c r="H629" s="541">
        <v>10</v>
      </c>
      <c r="I629" s="543">
        <v>0.7</v>
      </c>
      <c r="J629" s="676">
        <v>0.2</v>
      </c>
      <c r="K629" s="676">
        <v>0.27</v>
      </c>
      <c r="L629" s="676">
        <v>0.27</v>
      </c>
      <c r="M629" s="676">
        <v>0.27</v>
      </c>
      <c r="N629" s="676">
        <v>0.27</v>
      </c>
      <c r="O629" s="676">
        <v>0.27</v>
      </c>
      <c r="P629" s="676">
        <v>0.27</v>
      </c>
      <c r="Q629" s="676">
        <v>0.25</v>
      </c>
      <c r="R629" s="676">
        <v>0.25</v>
      </c>
      <c r="S629" s="676">
        <v>0.25</v>
      </c>
      <c r="T629" s="676">
        <v>0.25</v>
      </c>
      <c r="U629" s="676">
        <v>0.25</v>
      </c>
      <c r="V629" s="676">
        <v>0.25</v>
      </c>
      <c r="W629" s="676">
        <v>0.25</v>
      </c>
      <c r="X629" s="676">
        <v>0.25</v>
      </c>
      <c r="Y629" s="676">
        <v>0.25</v>
      </c>
      <c r="Z629" s="676">
        <v>0.25</v>
      </c>
      <c r="AA629" s="676">
        <v>0.25</v>
      </c>
      <c r="AB629" s="676">
        <v>0.25</v>
      </c>
      <c r="AC629" s="676">
        <v>0.25</v>
      </c>
      <c r="AD629" s="677">
        <v>0.25</v>
      </c>
      <c r="AE629" s="677">
        <v>0.25</v>
      </c>
    </row>
    <row r="630" spans="1:31" ht="15">
      <c r="A630" s="399" t="s">
        <v>930</v>
      </c>
      <c r="B630" s="541" t="s">
        <v>434</v>
      </c>
      <c r="C630" s="399" t="s">
        <v>861</v>
      </c>
      <c r="D630" s="399" t="s">
        <v>567</v>
      </c>
      <c r="E630" s="399" t="s">
        <v>458</v>
      </c>
      <c r="F630" s="399" t="s">
        <v>459</v>
      </c>
      <c r="G630" s="399" t="s">
        <v>862</v>
      </c>
      <c r="H630" s="541">
        <v>10</v>
      </c>
      <c r="I630" s="543">
        <v>0.7</v>
      </c>
      <c r="J630" s="676">
        <v>0.2</v>
      </c>
      <c r="K630" s="676">
        <v>0.27</v>
      </c>
      <c r="L630" s="676">
        <v>0.27</v>
      </c>
      <c r="M630" s="676">
        <v>0.27</v>
      </c>
      <c r="N630" s="676">
        <v>0.27</v>
      </c>
      <c r="O630" s="676">
        <v>0.27</v>
      </c>
      <c r="P630" s="676">
        <v>0.27</v>
      </c>
      <c r="Q630" s="676">
        <v>0.25</v>
      </c>
      <c r="R630" s="676">
        <v>0.25</v>
      </c>
      <c r="S630" s="676">
        <v>0.25</v>
      </c>
      <c r="T630" s="676">
        <v>0.25</v>
      </c>
      <c r="U630" s="676">
        <v>0.25</v>
      </c>
      <c r="V630" s="676">
        <v>0.25</v>
      </c>
      <c r="W630" s="676">
        <v>0.25</v>
      </c>
      <c r="X630" s="676">
        <v>0.25</v>
      </c>
      <c r="Y630" s="676">
        <v>0.25</v>
      </c>
      <c r="Z630" s="676">
        <v>0.25</v>
      </c>
      <c r="AA630" s="676">
        <v>0.25</v>
      </c>
      <c r="AB630" s="676">
        <v>0.25</v>
      </c>
      <c r="AC630" s="676">
        <v>0.25</v>
      </c>
      <c r="AD630" s="677">
        <v>0.25</v>
      </c>
      <c r="AE630" s="677">
        <v>0.25</v>
      </c>
    </row>
    <row r="631" spans="1:31" ht="15">
      <c r="A631" s="399" t="s">
        <v>1388</v>
      </c>
      <c r="B631" s="541" t="s">
        <v>997</v>
      </c>
      <c r="C631" s="399" t="s">
        <v>861</v>
      </c>
      <c r="D631" s="399" t="s">
        <v>567</v>
      </c>
      <c r="E631" s="399" t="s">
        <v>818</v>
      </c>
      <c r="F631" s="399" t="s">
        <v>819</v>
      </c>
      <c r="G631" s="399" t="s">
        <v>862</v>
      </c>
      <c r="H631" s="541">
        <v>5</v>
      </c>
      <c r="I631" s="543">
        <v>0.7</v>
      </c>
      <c r="J631" s="676">
        <v>0.2</v>
      </c>
      <c r="K631" s="676">
        <v>0.27</v>
      </c>
      <c r="L631" s="676">
        <v>0.27</v>
      </c>
      <c r="M631" s="676">
        <v>0.27</v>
      </c>
      <c r="N631" s="676">
        <v>0.27</v>
      </c>
      <c r="O631" s="676">
        <v>0.27</v>
      </c>
      <c r="P631" s="676">
        <v>0.27</v>
      </c>
      <c r="Q631" s="676">
        <v>0.25</v>
      </c>
      <c r="R631" s="676">
        <v>0.25</v>
      </c>
      <c r="S631" s="676">
        <v>0.25</v>
      </c>
      <c r="T631" s="676">
        <v>0.25</v>
      </c>
      <c r="U631" s="676">
        <v>0.25</v>
      </c>
      <c r="V631" s="676">
        <v>0.25</v>
      </c>
      <c r="W631" s="676">
        <v>0.25</v>
      </c>
      <c r="X631" s="676">
        <v>0.25</v>
      </c>
      <c r="Y631" s="676">
        <v>0.25</v>
      </c>
      <c r="Z631" s="676">
        <v>0.25</v>
      </c>
      <c r="AA631" s="676">
        <v>0.25</v>
      </c>
      <c r="AB631" s="676">
        <v>0.25</v>
      </c>
      <c r="AC631" s="676">
        <v>0.25</v>
      </c>
      <c r="AD631" s="677">
        <v>0.25</v>
      </c>
      <c r="AE631" s="677">
        <v>0.25</v>
      </c>
    </row>
    <row r="632" spans="1:31" ht="15">
      <c r="A632" s="399" t="s">
        <v>1389</v>
      </c>
      <c r="B632" s="541" t="s">
        <v>997</v>
      </c>
      <c r="C632" s="399" t="s">
        <v>861</v>
      </c>
      <c r="D632" s="399" t="s">
        <v>567</v>
      </c>
      <c r="E632" s="399" t="s">
        <v>818</v>
      </c>
      <c r="F632" s="399" t="s">
        <v>821</v>
      </c>
      <c r="G632" s="399" t="s">
        <v>862</v>
      </c>
      <c r="H632" s="541">
        <v>5</v>
      </c>
      <c r="I632" s="543">
        <v>0.7</v>
      </c>
      <c r="J632" s="676">
        <v>0.2</v>
      </c>
      <c r="K632" s="676">
        <v>0.27</v>
      </c>
      <c r="L632" s="676">
        <v>0.27</v>
      </c>
      <c r="M632" s="676">
        <v>0.27</v>
      </c>
      <c r="N632" s="676">
        <v>0.27</v>
      </c>
      <c r="O632" s="676">
        <v>0.27</v>
      </c>
      <c r="P632" s="676">
        <v>0.27</v>
      </c>
      <c r="Q632" s="676">
        <v>0.25</v>
      </c>
      <c r="R632" s="676">
        <v>0.25</v>
      </c>
      <c r="S632" s="676">
        <v>0.25</v>
      </c>
      <c r="T632" s="676">
        <v>0.25</v>
      </c>
      <c r="U632" s="676">
        <v>0.25</v>
      </c>
      <c r="V632" s="676">
        <v>0.25</v>
      </c>
      <c r="W632" s="676">
        <v>0.25</v>
      </c>
      <c r="X632" s="676">
        <v>0.25</v>
      </c>
      <c r="Y632" s="676">
        <v>0.25</v>
      </c>
      <c r="Z632" s="676">
        <v>0.25</v>
      </c>
      <c r="AA632" s="676">
        <v>0.25</v>
      </c>
      <c r="AB632" s="676">
        <v>0.25</v>
      </c>
      <c r="AC632" s="676">
        <v>0.25</v>
      </c>
      <c r="AD632" s="677">
        <v>0.25</v>
      </c>
      <c r="AE632" s="677">
        <v>0.25</v>
      </c>
    </row>
    <row r="633" spans="1:31" ht="15">
      <c r="A633" s="399" t="s">
        <v>931</v>
      </c>
      <c r="B633" s="541" t="s">
        <v>434</v>
      </c>
      <c r="C633" s="399" t="s">
        <v>861</v>
      </c>
      <c r="D633" s="399" t="s">
        <v>567</v>
      </c>
      <c r="E633" s="399" t="s">
        <v>818</v>
      </c>
      <c r="F633" s="399" t="s">
        <v>819</v>
      </c>
      <c r="G633" s="399" t="s">
        <v>862</v>
      </c>
      <c r="H633" s="541">
        <v>5</v>
      </c>
      <c r="I633" s="543">
        <v>0.7</v>
      </c>
      <c r="J633" s="676">
        <v>0.2</v>
      </c>
      <c r="K633" s="676">
        <v>0.27</v>
      </c>
      <c r="L633" s="676">
        <v>0.27</v>
      </c>
      <c r="M633" s="676">
        <v>0.27</v>
      </c>
      <c r="N633" s="676">
        <v>0.27</v>
      </c>
      <c r="O633" s="676">
        <v>0.27</v>
      </c>
      <c r="P633" s="676">
        <v>0.27</v>
      </c>
      <c r="Q633" s="676">
        <v>0.25</v>
      </c>
      <c r="R633" s="676">
        <v>0.25</v>
      </c>
      <c r="S633" s="676">
        <v>0.25</v>
      </c>
      <c r="T633" s="676">
        <v>0.25</v>
      </c>
      <c r="U633" s="676">
        <v>0.25</v>
      </c>
      <c r="V633" s="676">
        <v>0.25</v>
      </c>
      <c r="W633" s="676">
        <v>0.25</v>
      </c>
      <c r="X633" s="676">
        <v>0.25</v>
      </c>
      <c r="Y633" s="676">
        <v>0.25</v>
      </c>
      <c r="Z633" s="676">
        <v>0.25</v>
      </c>
      <c r="AA633" s="676">
        <v>0.25</v>
      </c>
      <c r="AB633" s="676">
        <v>0.25</v>
      </c>
      <c r="AC633" s="676">
        <v>0.25</v>
      </c>
      <c r="AD633" s="677">
        <v>0.25</v>
      </c>
      <c r="AE633" s="677">
        <v>0.25</v>
      </c>
    </row>
    <row r="634" spans="1:31" ht="15">
      <c r="A634" s="399" t="s">
        <v>932</v>
      </c>
      <c r="B634" s="541" t="s">
        <v>434</v>
      </c>
      <c r="C634" s="399" t="s">
        <v>861</v>
      </c>
      <c r="D634" s="399" t="s">
        <v>567</v>
      </c>
      <c r="E634" s="399" t="s">
        <v>818</v>
      </c>
      <c r="F634" s="399" t="s">
        <v>821</v>
      </c>
      <c r="G634" s="399" t="s">
        <v>862</v>
      </c>
      <c r="H634" s="541">
        <v>5</v>
      </c>
      <c r="I634" s="543">
        <v>0.7</v>
      </c>
      <c r="J634" s="676">
        <v>0.2</v>
      </c>
      <c r="K634" s="676">
        <v>0.27</v>
      </c>
      <c r="L634" s="676">
        <v>0.27</v>
      </c>
      <c r="M634" s="676">
        <v>0.27</v>
      </c>
      <c r="N634" s="676">
        <v>0.27</v>
      </c>
      <c r="O634" s="676">
        <v>0.27</v>
      </c>
      <c r="P634" s="676">
        <v>0.27</v>
      </c>
      <c r="Q634" s="676">
        <v>0.25</v>
      </c>
      <c r="R634" s="676">
        <v>0.25</v>
      </c>
      <c r="S634" s="676">
        <v>0.25</v>
      </c>
      <c r="T634" s="676">
        <v>0.25</v>
      </c>
      <c r="U634" s="676">
        <v>0.25</v>
      </c>
      <c r="V634" s="676">
        <v>0.25</v>
      </c>
      <c r="W634" s="676">
        <v>0.25</v>
      </c>
      <c r="X634" s="676">
        <v>0.25</v>
      </c>
      <c r="Y634" s="676">
        <v>0.25</v>
      </c>
      <c r="Z634" s="676">
        <v>0.25</v>
      </c>
      <c r="AA634" s="676">
        <v>0.25</v>
      </c>
      <c r="AB634" s="676">
        <v>0.25</v>
      </c>
      <c r="AC634" s="676">
        <v>0.25</v>
      </c>
      <c r="AD634" s="677">
        <v>0.25</v>
      </c>
      <c r="AE634" s="677">
        <v>0.25</v>
      </c>
    </row>
    <row r="635" spans="1:31" ht="15">
      <c r="A635" s="399" t="s">
        <v>1392</v>
      </c>
      <c r="B635" s="541" t="s">
        <v>997</v>
      </c>
      <c r="C635" s="399" t="s">
        <v>861</v>
      </c>
      <c r="D635" s="399" t="s">
        <v>567</v>
      </c>
      <c r="E635" s="399" t="s">
        <v>516</v>
      </c>
      <c r="F635" s="399" t="s">
        <v>517</v>
      </c>
      <c r="G635" s="399" t="s">
        <v>862</v>
      </c>
      <c r="H635" s="541">
        <v>10</v>
      </c>
      <c r="I635" s="543">
        <v>0.7</v>
      </c>
      <c r="J635" s="676">
        <v>0.2</v>
      </c>
      <c r="K635" s="676">
        <v>0.27</v>
      </c>
      <c r="L635" s="676">
        <v>0.27</v>
      </c>
      <c r="M635" s="676">
        <v>0.27</v>
      </c>
      <c r="N635" s="676">
        <v>0.27</v>
      </c>
      <c r="O635" s="676">
        <v>0.27</v>
      </c>
      <c r="P635" s="676">
        <v>0.27</v>
      </c>
      <c r="Q635" s="676">
        <v>0.25</v>
      </c>
      <c r="R635" s="676">
        <v>0.25</v>
      </c>
      <c r="S635" s="676">
        <v>0.25</v>
      </c>
      <c r="T635" s="676">
        <v>0.25</v>
      </c>
      <c r="U635" s="676">
        <v>0.25</v>
      </c>
      <c r="V635" s="676">
        <v>0.25</v>
      </c>
      <c r="W635" s="676">
        <v>0.25</v>
      </c>
      <c r="X635" s="676">
        <v>0.25</v>
      </c>
      <c r="Y635" s="676">
        <v>0.25</v>
      </c>
      <c r="Z635" s="676">
        <v>0.25</v>
      </c>
      <c r="AA635" s="676">
        <v>0.25</v>
      </c>
      <c r="AB635" s="676">
        <v>0.25</v>
      </c>
      <c r="AC635" s="676">
        <v>0.25</v>
      </c>
      <c r="AD635" s="677">
        <v>0.25</v>
      </c>
      <c r="AE635" s="677">
        <v>0.25</v>
      </c>
    </row>
    <row r="636" spans="1:31" ht="15">
      <c r="A636" s="545" t="s">
        <v>1393</v>
      </c>
      <c r="B636" s="541" t="s">
        <v>997</v>
      </c>
      <c r="C636" s="399" t="s">
        <v>861</v>
      </c>
      <c r="D636" s="399" t="s">
        <v>567</v>
      </c>
      <c r="E636" s="399" t="s">
        <v>516</v>
      </c>
      <c r="F636" s="399" t="s">
        <v>572</v>
      </c>
      <c r="G636" s="399" t="s">
        <v>862</v>
      </c>
      <c r="H636" s="541">
        <v>10</v>
      </c>
      <c r="I636" s="543">
        <v>0.7</v>
      </c>
      <c r="J636" s="676">
        <v>0.2</v>
      </c>
      <c r="K636" s="676">
        <v>0.27</v>
      </c>
      <c r="L636" s="676">
        <v>0.27</v>
      </c>
      <c r="M636" s="676">
        <v>0.27</v>
      </c>
      <c r="N636" s="676">
        <v>0.27</v>
      </c>
      <c r="O636" s="676">
        <v>0.27</v>
      </c>
      <c r="P636" s="676">
        <v>0.27</v>
      </c>
      <c r="Q636" s="676">
        <v>0.25</v>
      </c>
      <c r="R636" s="676">
        <v>0.25</v>
      </c>
      <c r="S636" s="676">
        <v>0.25</v>
      </c>
      <c r="T636" s="676">
        <v>0.25</v>
      </c>
      <c r="U636" s="676">
        <v>0.25</v>
      </c>
      <c r="V636" s="676">
        <v>0.25</v>
      </c>
      <c r="W636" s="676">
        <v>0.25</v>
      </c>
      <c r="X636" s="676">
        <v>0.25</v>
      </c>
      <c r="Y636" s="676">
        <v>0.25</v>
      </c>
      <c r="Z636" s="676">
        <v>0.25</v>
      </c>
      <c r="AA636" s="676">
        <v>0.25</v>
      </c>
      <c r="AB636" s="676">
        <v>0.25</v>
      </c>
      <c r="AC636" s="676">
        <v>0.25</v>
      </c>
      <c r="AD636" s="677">
        <v>0.25</v>
      </c>
      <c r="AE636" s="677">
        <v>0.25</v>
      </c>
    </row>
    <row r="637" spans="1:31" ht="15">
      <c r="A637" s="545" t="s">
        <v>1394</v>
      </c>
      <c r="B637" s="541" t="s">
        <v>997</v>
      </c>
      <c r="C637" s="399" t="s">
        <v>861</v>
      </c>
      <c r="D637" s="399" t="s">
        <v>567</v>
      </c>
      <c r="E637" s="399" t="s">
        <v>516</v>
      </c>
      <c r="F637" s="399" t="s">
        <v>574</v>
      </c>
      <c r="G637" s="399" t="s">
        <v>862</v>
      </c>
      <c r="H637" s="541">
        <v>10</v>
      </c>
      <c r="I637" s="543">
        <v>0.7</v>
      </c>
      <c r="J637" s="676">
        <v>0.2</v>
      </c>
      <c r="K637" s="676">
        <v>0.27</v>
      </c>
      <c r="L637" s="676">
        <v>0.27</v>
      </c>
      <c r="M637" s="676">
        <v>0.27</v>
      </c>
      <c r="N637" s="676">
        <v>0.27</v>
      </c>
      <c r="O637" s="676">
        <v>0.27</v>
      </c>
      <c r="P637" s="676">
        <v>0.27</v>
      </c>
      <c r="Q637" s="676">
        <v>0.25</v>
      </c>
      <c r="R637" s="676">
        <v>0.25</v>
      </c>
      <c r="S637" s="676">
        <v>0.25</v>
      </c>
      <c r="T637" s="676">
        <v>0.25</v>
      </c>
      <c r="U637" s="676">
        <v>0.25</v>
      </c>
      <c r="V637" s="676">
        <v>0.25</v>
      </c>
      <c r="W637" s="676">
        <v>0.25</v>
      </c>
      <c r="X637" s="676">
        <v>0.25</v>
      </c>
      <c r="Y637" s="676">
        <v>0.25</v>
      </c>
      <c r="Z637" s="676">
        <v>0.25</v>
      </c>
      <c r="AA637" s="676">
        <v>0.25</v>
      </c>
      <c r="AB637" s="676">
        <v>0.25</v>
      </c>
      <c r="AC637" s="676">
        <v>0.25</v>
      </c>
      <c r="AD637" s="677">
        <v>0.25</v>
      </c>
      <c r="AE637" s="677">
        <v>0.25</v>
      </c>
    </row>
    <row r="638" spans="1:31" ht="15">
      <c r="A638" s="545" t="s">
        <v>1395</v>
      </c>
      <c r="B638" s="541" t="s">
        <v>997</v>
      </c>
      <c r="C638" s="399" t="s">
        <v>861</v>
      </c>
      <c r="D638" s="399" t="s">
        <v>567</v>
      </c>
      <c r="E638" s="399" t="s">
        <v>516</v>
      </c>
      <c r="F638" s="399" t="s">
        <v>519</v>
      </c>
      <c r="G638" s="399" t="s">
        <v>862</v>
      </c>
      <c r="H638" s="541">
        <v>10</v>
      </c>
      <c r="I638" s="543">
        <v>0.7</v>
      </c>
      <c r="J638" s="676">
        <v>0.2</v>
      </c>
      <c r="K638" s="676">
        <v>0.27</v>
      </c>
      <c r="L638" s="676">
        <v>0.27</v>
      </c>
      <c r="M638" s="676">
        <v>0.27</v>
      </c>
      <c r="N638" s="676">
        <v>0.27</v>
      </c>
      <c r="O638" s="676">
        <v>0.27</v>
      </c>
      <c r="P638" s="676">
        <v>0.27</v>
      </c>
      <c r="Q638" s="676">
        <v>0.25</v>
      </c>
      <c r="R638" s="676">
        <v>0.25</v>
      </c>
      <c r="S638" s="676">
        <v>0.25</v>
      </c>
      <c r="T638" s="676">
        <v>0.25</v>
      </c>
      <c r="U638" s="676">
        <v>0.25</v>
      </c>
      <c r="V638" s="676">
        <v>0.25</v>
      </c>
      <c r="W638" s="676">
        <v>0.25</v>
      </c>
      <c r="X638" s="676">
        <v>0.25</v>
      </c>
      <c r="Y638" s="676">
        <v>0.25</v>
      </c>
      <c r="Z638" s="676">
        <v>0.25</v>
      </c>
      <c r="AA638" s="676">
        <v>0.25</v>
      </c>
      <c r="AB638" s="676">
        <v>0.25</v>
      </c>
      <c r="AC638" s="676">
        <v>0.25</v>
      </c>
      <c r="AD638" s="677">
        <v>0.25</v>
      </c>
      <c r="AE638" s="677">
        <v>0.25</v>
      </c>
    </row>
    <row r="639" spans="1:31" ht="15">
      <c r="A639" s="545" t="s">
        <v>1396</v>
      </c>
      <c r="B639" s="541" t="s">
        <v>997</v>
      </c>
      <c r="C639" s="399" t="s">
        <v>861</v>
      </c>
      <c r="D639" s="399" t="s">
        <v>567</v>
      </c>
      <c r="E639" s="399" t="s">
        <v>516</v>
      </c>
      <c r="F639" s="399" t="s">
        <v>520</v>
      </c>
      <c r="G639" s="399" t="s">
        <v>862</v>
      </c>
      <c r="H639" s="541">
        <v>10</v>
      </c>
      <c r="I639" s="543">
        <v>0.7</v>
      </c>
      <c r="J639" s="676">
        <v>0.2</v>
      </c>
      <c r="K639" s="676">
        <v>0.27</v>
      </c>
      <c r="L639" s="676">
        <v>0.27</v>
      </c>
      <c r="M639" s="676">
        <v>0.27</v>
      </c>
      <c r="N639" s="676">
        <v>0.27</v>
      </c>
      <c r="O639" s="676">
        <v>0.27</v>
      </c>
      <c r="P639" s="676">
        <v>0.27</v>
      </c>
      <c r="Q639" s="676">
        <v>0.25</v>
      </c>
      <c r="R639" s="676">
        <v>0.25</v>
      </c>
      <c r="S639" s="676">
        <v>0.25</v>
      </c>
      <c r="T639" s="676">
        <v>0.25</v>
      </c>
      <c r="U639" s="676">
        <v>0.25</v>
      </c>
      <c r="V639" s="676">
        <v>0.25</v>
      </c>
      <c r="W639" s="676">
        <v>0.25</v>
      </c>
      <c r="X639" s="676">
        <v>0.25</v>
      </c>
      <c r="Y639" s="676">
        <v>0.25</v>
      </c>
      <c r="Z639" s="676">
        <v>0.25</v>
      </c>
      <c r="AA639" s="676">
        <v>0.25</v>
      </c>
      <c r="AB639" s="676">
        <v>0.25</v>
      </c>
      <c r="AC639" s="676">
        <v>0.25</v>
      </c>
      <c r="AD639" s="677">
        <v>0.25</v>
      </c>
      <c r="AE639" s="677">
        <v>0.25</v>
      </c>
    </row>
    <row r="640" spans="1:31" ht="15">
      <c r="A640" s="399" t="s">
        <v>1391</v>
      </c>
      <c r="B640" s="541" t="s">
        <v>997</v>
      </c>
      <c r="C640" s="399" t="s">
        <v>861</v>
      </c>
      <c r="D640" s="399" t="s">
        <v>567</v>
      </c>
      <c r="E640" s="399" t="s">
        <v>516</v>
      </c>
      <c r="F640" s="399" t="s">
        <v>935</v>
      </c>
      <c r="G640" s="399" t="s">
        <v>862</v>
      </c>
      <c r="H640" s="541">
        <v>10</v>
      </c>
      <c r="I640" s="543">
        <v>0.7</v>
      </c>
      <c r="J640" s="676">
        <v>0.2</v>
      </c>
      <c r="K640" s="676">
        <v>0.27</v>
      </c>
      <c r="L640" s="676">
        <v>0.27</v>
      </c>
      <c r="M640" s="676">
        <v>0.27</v>
      </c>
      <c r="N640" s="676">
        <v>0.27</v>
      </c>
      <c r="O640" s="676">
        <v>0.27</v>
      </c>
      <c r="P640" s="676">
        <v>0.27</v>
      </c>
      <c r="Q640" s="676">
        <v>0.25</v>
      </c>
      <c r="R640" s="676">
        <v>0.25</v>
      </c>
      <c r="S640" s="676">
        <v>0.25</v>
      </c>
      <c r="T640" s="676">
        <v>0.25</v>
      </c>
      <c r="U640" s="676">
        <v>0.25</v>
      </c>
      <c r="V640" s="676">
        <v>0.25</v>
      </c>
      <c r="W640" s="676">
        <v>0.25</v>
      </c>
      <c r="X640" s="676">
        <v>0.25</v>
      </c>
      <c r="Y640" s="676">
        <v>0.25</v>
      </c>
      <c r="Z640" s="676">
        <v>0.25</v>
      </c>
      <c r="AA640" s="676">
        <v>0.25</v>
      </c>
      <c r="AB640" s="676">
        <v>0.25</v>
      </c>
      <c r="AC640" s="676">
        <v>0.25</v>
      </c>
      <c r="AD640" s="677">
        <v>0.25</v>
      </c>
      <c r="AE640" s="677">
        <v>0.25</v>
      </c>
    </row>
    <row r="641" spans="1:31" ht="15">
      <c r="A641" s="399" t="s">
        <v>936</v>
      </c>
      <c r="B641" s="541" t="s">
        <v>434</v>
      </c>
      <c r="C641" s="399" t="s">
        <v>861</v>
      </c>
      <c r="D641" s="399" t="s">
        <v>567</v>
      </c>
      <c r="E641" s="399" t="s">
        <v>516</v>
      </c>
      <c r="F641" s="399" t="s">
        <v>517</v>
      </c>
      <c r="G641" s="399" t="s">
        <v>862</v>
      </c>
      <c r="H641" s="541">
        <v>10</v>
      </c>
      <c r="I641" s="543">
        <v>0.7</v>
      </c>
      <c r="J641" s="676">
        <v>0.2</v>
      </c>
      <c r="K641" s="676">
        <v>0.27</v>
      </c>
      <c r="L641" s="676">
        <v>0.27</v>
      </c>
      <c r="M641" s="676">
        <v>0.27</v>
      </c>
      <c r="N641" s="676">
        <v>0.27</v>
      </c>
      <c r="O641" s="676">
        <v>0.27</v>
      </c>
      <c r="P641" s="676">
        <v>0.27</v>
      </c>
      <c r="Q641" s="676">
        <v>0.25</v>
      </c>
      <c r="R641" s="676">
        <v>0.25</v>
      </c>
      <c r="S641" s="676">
        <v>0.25</v>
      </c>
      <c r="T641" s="676">
        <v>0.25</v>
      </c>
      <c r="U641" s="676">
        <v>0.25</v>
      </c>
      <c r="V641" s="676">
        <v>0.25</v>
      </c>
      <c r="W641" s="676">
        <v>0.25</v>
      </c>
      <c r="X641" s="676">
        <v>0.25</v>
      </c>
      <c r="Y641" s="676">
        <v>0.25</v>
      </c>
      <c r="Z641" s="676">
        <v>0.25</v>
      </c>
      <c r="AA641" s="676">
        <v>0.25</v>
      </c>
      <c r="AB641" s="676">
        <v>0.25</v>
      </c>
      <c r="AC641" s="676">
        <v>0.25</v>
      </c>
      <c r="AD641" s="677">
        <v>0.25</v>
      </c>
      <c r="AE641" s="677">
        <v>0.25</v>
      </c>
    </row>
    <row r="642" spans="1:31" ht="15">
      <c r="A642" s="545" t="s">
        <v>937</v>
      </c>
      <c r="B642" s="541" t="s">
        <v>434</v>
      </c>
      <c r="C642" s="399" t="s">
        <v>861</v>
      </c>
      <c r="D642" s="399" t="s">
        <v>567</v>
      </c>
      <c r="E642" s="399" t="s">
        <v>516</v>
      </c>
      <c r="F642" s="399" t="s">
        <v>572</v>
      </c>
      <c r="G642" s="399" t="s">
        <v>862</v>
      </c>
      <c r="H642" s="541">
        <v>10</v>
      </c>
      <c r="I642" s="543">
        <v>0.7</v>
      </c>
      <c r="J642" s="676">
        <v>0.2</v>
      </c>
      <c r="K642" s="676">
        <v>0.27</v>
      </c>
      <c r="L642" s="676">
        <v>0.27</v>
      </c>
      <c r="M642" s="676">
        <v>0.27</v>
      </c>
      <c r="N642" s="676">
        <v>0.27</v>
      </c>
      <c r="O642" s="676">
        <v>0.27</v>
      </c>
      <c r="P642" s="676">
        <v>0.27</v>
      </c>
      <c r="Q642" s="676">
        <v>0.25</v>
      </c>
      <c r="R642" s="676">
        <v>0.25</v>
      </c>
      <c r="S642" s="676">
        <v>0.25</v>
      </c>
      <c r="T642" s="676">
        <v>0.25</v>
      </c>
      <c r="U642" s="676">
        <v>0.25</v>
      </c>
      <c r="V642" s="676">
        <v>0.25</v>
      </c>
      <c r="W642" s="676">
        <v>0.25</v>
      </c>
      <c r="X642" s="676">
        <v>0.25</v>
      </c>
      <c r="Y642" s="676">
        <v>0.25</v>
      </c>
      <c r="Z642" s="676">
        <v>0.25</v>
      </c>
      <c r="AA642" s="676">
        <v>0.25</v>
      </c>
      <c r="AB642" s="676">
        <v>0.25</v>
      </c>
      <c r="AC642" s="676">
        <v>0.25</v>
      </c>
      <c r="AD642" s="677">
        <v>0.25</v>
      </c>
      <c r="AE642" s="677">
        <v>0.25</v>
      </c>
    </row>
    <row r="643" spans="1:31" ht="15">
      <c r="A643" s="545" t="s">
        <v>938</v>
      </c>
      <c r="B643" s="541" t="s">
        <v>434</v>
      </c>
      <c r="C643" s="399" t="s">
        <v>861</v>
      </c>
      <c r="D643" s="399" t="s">
        <v>567</v>
      </c>
      <c r="E643" s="399" t="s">
        <v>516</v>
      </c>
      <c r="F643" s="399" t="s">
        <v>574</v>
      </c>
      <c r="G643" s="399" t="s">
        <v>862</v>
      </c>
      <c r="H643" s="541">
        <v>10</v>
      </c>
      <c r="I643" s="543">
        <v>0.7</v>
      </c>
      <c r="J643" s="676">
        <v>0.2</v>
      </c>
      <c r="K643" s="676">
        <v>0.27</v>
      </c>
      <c r="L643" s="676">
        <v>0.27</v>
      </c>
      <c r="M643" s="676">
        <v>0.27</v>
      </c>
      <c r="N643" s="676">
        <v>0.27</v>
      </c>
      <c r="O643" s="676">
        <v>0.27</v>
      </c>
      <c r="P643" s="676">
        <v>0.27</v>
      </c>
      <c r="Q643" s="676">
        <v>0.25</v>
      </c>
      <c r="R643" s="676">
        <v>0.25</v>
      </c>
      <c r="S643" s="676">
        <v>0.25</v>
      </c>
      <c r="T643" s="676">
        <v>0.25</v>
      </c>
      <c r="U643" s="676">
        <v>0.25</v>
      </c>
      <c r="V643" s="676">
        <v>0.25</v>
      </c>
      <c r="W643" s="676">
        <v>0.25</v>
      </c>
      <c r="X643" s="676">
        <v>0.25</v>
      </c>
      <c r="Y643" s="676">
        <v>0.25</v>
      </c>
      <c r="Z643" s="676">
        <v>0.25</v>
      </c>
      <c r="AA643" s="676">
        <v>0.25</v>
      </c>
      <c r="AB643" s="676">
        <v>0.25</v>
      </c>
      <c r="AC643" s="676">
        <v>0.25</v>
      </c>
      <c r="AD643" s="677">
        <v>0.25</v>
      </c>
      <c r="AE643" s="677">
        <v>0.25</v>
      </c>
    </row>
    <row r="644" spans="1:31" ht="15">
      <c r="A644" s="545" t="s">
        <v>939</v>
      </c>
      <c r="B644" s="541" t="s">
        <v>434</v>
      </c>
      <c r="C644" s="399" t="s">
        <v>861</v>
      </c>
      <c r="D644" s="399" t="s">
        <v>567</v>
      </c>
      <c r="E644" s="399" t="s">
        <v>516</v>
      </c>
      <c r="F644" s="399" t="s">
        <v>519</v>
      </c>
      <c r="G644" s="399" t="s">
        <v>862</v>
      </c>
      <c r="H644" s="541">
        <v>10</v>
      </c>
      <c r="I644" s="543">
        <v>0.7</v>
      </c>
      <c r="J644" s="676">
        <v>0.2</v>
      </c>
      <c r="K644" s="676">
        <v>0.27</v>
      </c>
      <c r="L644" s="676">
        <v>0.27</v>
      </c>
      <c r="M644" s="676">
        <v>0.27</v>
      </c>
      <c r="N644" s="676">
        <v>0.27</v>
      </c>
      <c r="O644" s="676">
        <v>0.27</v>
      </c>
      <c r="P644" s="676">
        <v>0.27</v>
      </c>
      <c r="Q644" s="676">
        <v>0.25</v>
      </c>
      <c r="R644" s="676">
        <v>0.25</v>
      </c>
      <c r="S644" s="676">
        <v>0.25</v>
      </c>
      <c r="T644" s="676">
        <v>0.25</v>
      </c>
      <c r="U644" s="676">
        <v>0.25</v>
      </c>
      <c r="V644" s="676">
        <v>0.25</v>
      </c>
      <c r="W644" s="676">
        <v>0.25</v>
      </c>
      <c r="X644" s="676">
        <v>0.25</v>
      </c>
      <c r="Y644" s="676">
        <v>0.25</v>
      </c>
      <c r="Z644" s="676">
        <v>0.25</v>
      </c>
      <c r="AA644" s="676">
        <v>0.25</v>
      </c>
      <c r="AB644" s="676">
        <v>0.25</v>
      </c>
      <c r="AC644" s="676">
        <v>0.25</v>
      </c>
      <c r="AD644" s="677">
        <v>0.25</v>
      </c>
      <c r="AE644" s="677">
        <v>0.25</v>
      </c>
    </row>
    <row r="645" spans="1:31" ht="15">
      <c r="A645" s="545" t="s">
        <v>940</v>
      </c>
      <c r="B645" s="541" t="s">
        <v>434</v>
      </c>
      <c r="C645" s="399" t="s">
        <v>861</v>
      </c>
      <c r="D645" s="399" t="s">
        <v>567</v>
      </c>
      <c r="E645" s="399" t="s">
        <v>516</v>
      </c>
      <c r="F645" s="399" t="s">
        <v>520</v>
      </c>
      <c r="G645" s="399" t="s">
        <v>862</v>
      </c>
      <c r="H645" s="541">
        <v>10</v>
      </c>
      <c r="I645" s="543">
        <v>0.7</v>
      </c>
      <c r="J645" s="676">
        <v>0.2</v>
      </c>
      <c r="K645" s="676">
        <v>0.27</v>
      </c>
      <c r="L645" s="676">
        <v>0.27</v>
      </c>
      <c r="M645" s="676">
        <v>0.27</v>
      </c>
      <c r="N645" s="676">
        <v>0.27</v>
      </c>
      <c r="O645" s="676">
        <v>0.27</v>
      </c>
      <c r="P645" s="676">
        <v>0.27</v>
      </c>
      <c r="Q645" s="676">
        <v>0.25</v>
      </c>
      <c r="R645" s="676">
        <v>0.25</v>
      </c>
      <c r="S645" s="676">
        <v>0.25</v>
      </c>
      <c r="T645" s="676">
        <v>0.25</v>
      </c>
      <c r="U645" s="676">
        <v>0.25</v>
      </c>
      <c r="V645" s="676">
        <v>0.25</v>
      </c>
      <c r="W645" s="676">
        <v>0.25</v>
      </c>
      <c r="X645" s="676">
        <v>0.25</v>
      </c>
      <c r="Y645" s="676">
        <v>0.25</v>
      </c>
      <c r="Z645" s="676">
        <v>0.25</v>
      </c>
      <c r="AA645" s="676">
        <v>0.25</v>
      </c>
      <c r="AB645" s="676">
        <v>0.25</v>
      </c>
      <c r="AC645" s="676">
        <v>0.25</v>
      </c>
      <c r="AD645" s="677">
        <v>0.25</v>
      </c>
      <c r="AE645" s="677">
        <v>0.25</v>
      </c>
    </row>
    <row r="646" spans="1:31" ht="15">
      <c r="A646" s="399" t="s">
        <v>934</v>
      </c>
      <c r="B646" s="541" t="s">
        <v>434</v>
      </c>
      <c r="C646" s="399" t="s">
        <v>861</v>
      </c>
      <c r="D646" s="399" t="s">
        <v>567</v>
      </c>
      <c r="E646" s="399" t="s">
        <v>516</v>
      </c>
      <c r="F646" s="399" t="s">
        <v>935</v>
      </c>
      <c r="G646" s="399" t="s">
        <v>862</v>
      </c>
      <c r="H646" s="541">
        <v>10</v>
      </c>
      <c r="I646" s="543">
        <v>0.7</v>
      </c>
      <c r="J646" s="676">
        <v>0.2</v>
      </c>
      <c r="K646" s="676">
        <v>0.27</v>
      </c>
      <c r="L646" s="676">
        <v>0.27</v>
      </c>
      <c r="M646" s="676">
        <v>0.27</v>
      </c>
      <c r="N646" s="676">
        <v>0.27</v>
      </c>
      <c r="O646" s="676">
        <v>0.27</v>
      </c>
      <c r="P646" s="676">
        <v>0.27</v>
      </c>
      <c r="Q646" s="676">
        <v>0.25</v>
      </c>
      <c r="R646" s="676">
        <v>0.25</v>
      </c>
      <c r="S646" s="676">
        <v>0.25</v>
      </c>
      <c r="T646" s="676">
        <v>0.25</v>
      </c>
      <c r="U646" s="676">
        <v>0.25</v>
      </c>
      <c r="V646" s="676">
        <v>0.25</v>
      </c>
      <c r="W646" s="676">
        <v>0.25</v>
      </c>
      <c r="X646" s="676">
        <v>0.25</v>
      </c>
      <c r="Y646" s="676">
        <v>0.25</v>
      </c>
      <c r="Z646" s="676">
        <v>0.25</v>
      </c>
      <c r="AA646" s="676">
        <v>0.25</v>
      </c>
      <c r="AB646" s="676">
        <v>0.25</v>
      </c>
      <c r="AC646" s="676">
        <v>0.25</v>
      </c>
      <c r="AD646" s="677">
        <v>0.25</v>
      </c>
      <c r="AE646" s="677">
        <v>0.25</v>
      </c>
    </row>
    <row r="647" spans="1:31" ht="15">
      <c r="A647" s="399" t="s">
        <v>1390</v>
      </c>
      <c r="B647" s="541" t="s">
        <v>997</v>
      </c>
      <c r="C647" s="399" t="s">
        <v>861</v>
      </c>
      <c r="D647" s="399" t="s">
        <v>567</v>
      </c>
      <c r="E647" s="399" t="s">
        <v>568</v>
      </c>
      <c r="F647" s="399" t="s">
        <v>569</v>
      </c>
      <c r="G647" s="399" t="s">
        <v>862</v>
      </c>
      <c r="H647" s="541">
        <v>10</v>
      </c>
      <c r="I647" s="543">
        <v>0.7</v>
      </c>
      <c r="J647" s="676">
        <v>0.2</v>
      </c>
      <c r="K647" s="676">
        <v>0.27</v>
      </c>
      <c r="L647" s="676">
        <v>0.27</v>
      </c>
      <c r="M647" s="676">
        <v>0.27</v>
      </c>
      <c r="N647" s="676">
        <v>0.27</v>
      </c>
      <c r="O647" s="676">
        <v>0.27</v>
      </c>
      <c r="P647" s="676">
        <v>0.27</v>
      </c>
      <c r="Q647" s="676">
        <v>0.25</v>
      </c>
      <c r="R647" s="676">
        <v>0.25</v>
      </c>
      <c r="S647" s="676">
        <v>0.25</v>
      </c>
      <c r="T647" s="676">
        <v>0.25</v>
      </c>
      <c r="U647" s="676">
        <v>0.25</v>
      </c>
      <c r="V647" s="676">
        <v>0.25</v>
      </c>
      <c r="W647" s="676">
        <v>0.25</v>
      </c>
      <c r="X647" s="676">
        <v>0.25</v>
      </c>
      <c r="Y647" s="676">
        <v>0.25</v>
      </c>
      <c r="Z647" s="676">
        <v>0.25</v>
      </c>
      <c r="AA647" s="676">
        <v>0.25</v>
      </c>
      <c r="AB647" s="676">
        <v>0.25</v>
      </c>
      <c r="AC647" s="676">
        <v>0.25</v>
      </c>
      <c r="AD647" s="677">
        <v>0.25</v>
      </c>
      <c r="AE647" s="677">
        <v>0.25</v>
      </c>
    </row>
    <row r="648" spans="1:31" ht="15">
      <c r="A648" s="399" t="s">
        <v>1643</v>
      </c>
      <c r="B648" s="541" t="s">
        <v>997</v>
      </c>
      <c r="C648" s="399" t="s">
        <v>861</v>
      </c>
      <c r="D648" s="399" t="s">
        <v>567</v>
      </c>
      <c r="E648" s="399" t="s">
        <v>568</v>
      </c>
      <c r="F648" s="399" t="s">
        <v>1559</v>
      </c>
      <c r="G648" s="399" t="s">
        <v>862</v>
      </c>
      <c r="H648" s="541">
        <v>15</v>
      </c>
      <c r="I648" s="543">
        <v>0.7</v>
      </c>
      <c r="J648" s="676">
        <v>0.2</v>
      </c>
      <c r="K648" s="676">
        <v>0.27</v>
      </c>
      <c r="L648" s="676">
        <v>0.27</v>
      </c>
      <c r="M648" s="676">
        <v>0.27</v>
      </c>
      <c r="N648" s="676">
        <v>0.27</v>
      </c>
      <c r="O648" s="676">
        <v>0.27</v>
      </c>
      <c r="P648" s="676">
        <v>0.27</v>
      </c>
      <c r="Q648" s="676">
        <v>0.25</v>
      </c>
      <c r="R648" s="676">
        <v>0.25</v>
      </c>
      <c r="S648" s="676">
        <v>0.25</v>
      </c>
      <c r="T648" s="676">
        <v>0.25</v>
      </c>
      <c r="U648" s="676">
        <v>0.25</v>
      </c>
      <c r="V648" s="676">
        <v>0.25</v>
      </c>
      <c r="W648" s="676">
        <v>0.25</v>
      </c>
      <c r="X648" s="676">
        <v>0.25</v>
      </c>
      <c r="Y648" s="676">
        <v>0.25</v>
      </c>
      <c r="Z648" s="676">
        <v>0.25</v>
      </c>
      <c r="AA648" s="676">
        <v>0.25</v>
      </c>
      <c r="AB648" s="676">
        <v>0.25</v>
      </c>
      <c r="AC648" s="676">
        <v>0.25</v>
      </c>
      <c r="AD648" s="677">
        <v>0.25</v>
      </c>
      <c r="AE648" s="677">
        <v>0.25</v>
      </c>
    </row>
    <row r="649" spans="1:31" ht="15">
      <c r="A649" s="399" t="s">
        <v>933</v>
      </c>
      <c r="B649" s="541" t="s">
        <v>434</v>
      </c>
      <c r="C649" s="399" t="s">
        <v>861</v>
      </c>
      <c r="D649" s="399" t="s">
        <v>567</v>
      </c>
      <c r="E649" s="399" t="s">
        <v>568</v>
      </c>
      <c r="F649" s="399" t="s">
        <v>569</v>
      </c>
      <c r="G649" s="399" t="s">
        <v>862</v>
      </c>
      <c r="H649" s="541">
        <v>10</v>
      </c>
      <c r="I649" s="543">
        <v>0.7</v>
      </c>
      <c r="J649" s="676">
        <v>0.2</v>
      </c>
      <c r="K649" s="676">
        <v>0.27</v>
      </c>
      <c r="L649" s="676">
        <v>0.27</v>
      </c>
      <c r="M649" s="676">
        <v>0.27</v>
      </c>
      <c r="N649" s="676">
        <v>0.27</v>
      </c>
      <c r="O649" s="676">
        <v>0.27</v>
      </c>
      <c r="P649" s="676">
        <v>0.27</v>
      </c>
      <c r="Q649" s="676">
        <v>0.25</v>
      </c>
      <c r="R649" s="676">
        <v>0.25</v>
      </c>
      <c r="S649" s="676">
        <v>0.25</v>
      </c>
      <c r="T649" s="676">
        <v>0.25</v>
      </c>
      <c r="U649" s="676">
        <v>0.25</v>
      </c>
      <c r="V649" s="676">
        <v>0.25</v>
      </c>
      <c r="W649" s="676">
        <v>0.25</v>
      </c>
      <c r="X649" s="676">
        <v>0.25</v>
      </c>
      <c r="Y649" s="676">
        <v>0.25</v>
      </c>
      <c r="Z649" s="676">
        <v>0.25</v>
      </c>
      <c r="AA649" s="676">
        <v>0.25</v>
      </c>
      <c r="AB649" s="676">
        <v>0.25</v>
      </c>
      <c r="AC649" s="676">
        <v>0.25</v>
      </c>
      <c r="AD649" s="677">
        <v>0.25</v>
      </c>
      <c r="AE649" s="677">
        <v>0.25</v>
      </c>
    </row>
    <row r="650" spans="1:31" ht="15">
      <c r="A650" s="399" t="s">
        <v>1644</v>
      </c>
      <c r="B650" s="541" t="s">
        <v>434</v>
      </c>
      <c r="C650" s="399" t="s">
        <v>861</v>
      </c>
      <c r="D650" s="399" t="s">
        <v>567</v>
      </c>
      <c r="E650" s="399" t="s">
        <v>568</v>
      </c>
      <c r="F650" s="399" t="s">
        <v>1559</v>
      </c>
      <c r="G650" s="399" t="s">
        <v>862</v>
      </c>
      <c r="H650" s="541">
        <v>15</v>
      </c>
      <c r="I650" s="543">
        <v>0.7</v>
      </c>
      <c r="J650" s="676">
        <v>0.2</v>
      </c>
      <c r="K650" s="676">
        <v>0.27</v>
      </c>
      <c r="L650" s="676">
        <v>0.27</v>
      </c>
      <c r="M650" s="676">
        <v>0.27</v>
      </c>
      <c r="N650" s="676">
        <v>0.27</v>
      </c>
      <c r="O650" s="676">
        <v>0.27</v>
      </c>
      <c r="P650" s="676">
        <v>0.27</v>
      </c>
      <c r="Q650" s="676">
        <v>0.25</v>
      </c>
      <c r="R650" s="676">
        <v>0.25</v>
      </c>
      <c r="S650" s="676">
        <v>0.25</v>
      </c>
      <c r="T650" s="676">
        <v>0.25</v>
      </c>
      <c r="U650" s="676">
        <v>0.25</v>
      </c>
      <c r="V650" s="676">
        <v>0.25</v>
      </c>
      <c r="W650" s="676">
        <v>0.25</v>
      </c>
      <c r="X650" s="676">
        <v>0.25</v>
      </c>
      <c r="Y650" s="676">
        <v>0.25</v>
      </c>
      <c r="Z650" s="676">
        <v>0.25</v>
      </c>
      <c r="AA650" s="676">
        <v>0.25</v>
      </c>
      <c r="AB650" s="676">
        <v>0.25</v>
      </c>
      <c r="AC650" s="676">
        <v>0.25</v>
      </c>
      <c r="AD650" s="677">
        <v>0.25</v>
      </c>
      <c r="AE650" s="677">
        <v>0.25</v>
      </c>
    </row>
    <row r="651" spans="1:31" ht="15">
      <c r="A651" s="399" t="s">
        <v>1397</v>
      </c>
      <c r="B651" s="541" t="s">
        <v>997</v>
      </c>
      <c r="C651" s="399" t="s">
        <v>861</v>
      </c>
      <c r="D651" s="399" t="s">
        <v>567</v>
      </c>
      <c r="E651" s="399" t="s">
        <v>942</v>
      </c>
      <c r="F651" s="399" t="s">
        <v>943</v>
      </c>
      <c r="G651" s="399" t="s">
        <v>862</v>
      </c>
      <c r="H651" s="541">
        <v>10</v>
      </c>
      <c r="I651" s="543">
        <v>0.7</v>
      </c>
      <c r="J651" s="676">
        <v>0.2</v>
      </c>
      <c r="K651" s="676">
        <v>0.27</v>
      </c>
      <c r="L651" s="676">
        <v>0.27</v>
      </c>
      <c r="M651" s="676">
        <v>0.27</v>
      </c>
      <c r="N651" s="676">
        <v>0.27</v>
      </c>
      <c r="O651" s="676">
        <v>0.27</v>
      </c>
      <c r="P651" s="676">
        <v>0.27</v>
      </c>
      <c r="Q651" s="676">
        <v>0.25</v>
      </c>
      <c r="R651" s="676">
        <v>0.25</v>
      </c>
      <c r="S651" s="676">
        <v>0.25</v>
      </c>
      <c r="T651" s="676">
        <v>0.25</v>
      </c>
      <c r="U651" s="676">
        <v>0.25</v>
      </c>
      <c r="V651" s="676">
        <v>0.25</v>
      </c>
      <c r="W651" s="676">
        <v>0.25</v>
      </c>
      <c r="X651" s="676">
        <v>0.25</v>
      </c>
      <c r="Y651" s="676">
        <v>0.25</v>
      </c>
      <c r="Z651" s="676">
        <v>0.25</v>
      </c>
      <c r="AA651" s="676">
        <v>0.25</v>
      </c>
      <c r="AB651" s="676">
        <v>0.25</v>
      </c>
      <c r="AC651" s="676">
        <v>0.25</v>
      </c>
      <c r="AD651" s="677">
        <v>0.25</v>
      </c>
      <c r="AE651" s="677">
        <v>0.25</v>
      </c>
    </row>
    <row r="652" spans="1:31" ht="15">
      <c r="A652" s="399" t="s">
        <v>1775</v>
      </c>
      <c r="B652" s="541" t="s">
        <v>997</v>
      </c>
      <c r="C652" s="399" t="s">
        <v>861</v>
      </c>
      <c r="D652" s="399" t="s">
        <v>567</v>
      </c>
      <c r="E652" s="399" t="s">
        <v>942</v>
      </c>
      <c r="F652" s="399" t="s">
        <v>1776</v>
      </c>
      <c r="G652" s="399" t="s">
        <v>862</v>
      </c>
      <c r="H652" s="541">
        <v>20</v>
      </c>
      <c r="I652" s="543">
        <v>0.7</v>
      </c>
      <c r="J652" s="676">
        <v>0.12</v>
      </c>
      <c r="K652" s="676">
        <v>0.27</v>
      </c>
      <c r="L652" s="676">
        <v>0.27</v>
      </c>
      <c r="M652" s="676">
        <v>0.27</v>
      </c>
      <c r="N652" s="676">
        <v>0.25</v>
      </c>
      <c r="O652" s="676">
        <v>0.25</v>
      </c>
      <c r="P652" s="676">
        <v>0.25</v>
      </c>
      <c r="Q652" s="676">
        <v>0.35</v>
      </c>
      <c r="R652" s="676">
        <v>0.35</v>
      </c>
      <c r="S652" s="676">
        <v>0.35</v>
      </c>
      <c r="T652" s="676">
        <v>0.35</v>
      </c>
      <c r="U652" s="676">
        <v>0.35</v>
      </c>
      <c r="V652" s="676">
        <v>0.35</v>
      </c>
      <c r="W652" s="676">
        <v>0.35</v>
      </c>
      <c r="X652" s="676">
        <v>0.35</v>
      </c>
      <c r="Y652" s="676">
        <v>0.35</v>
      </c>
      <c r="Z652" s="676">
        <v>0.35</v>
      </c>
      <c r="AA652" s="676">
        <v>0.35</v>
      </c>
      <c r="AB652" s="676">
        <v>0.35</v>
      </c>
      <c r="AC652" s="676">
        <v>0.35</v>
      </c>
      <c r="AD652" s="677">
        <v>0.35</v>
      </c>
      <c r="AE652" s="677">
        <v>0.35</v>
      </c>
    </row>
    <row r="653" spans="1:31" ht="15">
      <c r="A653" s="399" t="s">
        <v>941</v>
      </c>
      <c r="B653" s="541" t="s">
        <v>434</v>
      </c>
      <c r="C653" s="399" t="s">
        <v>861</v>
      </c>
      <c r="D653" s="399" t="s">
        <v>567</v>
      </c>
      <c r="E653" s="399" t="s">
        <v>942</v>
      </c>
      <c r="F653" s="399" t="s">
        <v>943</v>
      </c>
      <c r="G653" s="399" t="s">
        <v>862</v>
      </c>
      <c r="H653" s="541">
        <v>10</v>
      </c>
      <c r="I653" s="543">
        <v>0.7</v>
      </c>
      <c r="J653" s="676">
        <v>0.2</v>
      </c>
      <c r="K653" s="676">
        <v>0.27</v>
      </c>
      <c r="L653" s="676">
        <v>0.27</v>
      </c>
      <c r="M653" s="676">
        <v>0.27</v>
      </c>
      <c r="N653" s="676">
        <v>0.27</v>
      </c>
      <c r="O653" s="676">
        <v>0.27</v>
      </c>
      <c r="P653" s="676">
        <v>0.27</v>
      </c>
      <c r="Q653" s="676">
        <v>0.25</v>
      </c>
      <c r="R653" s="676">
        <v>0.25</v>
      </c>
      <c r="S653" s="676">
        <v>0.25</v>
      </c>
      <c r="T653" s="676">
        <v>0.25</v>
      </c>
      <c r="U653" s="676">
        <v>0.25</v>
      </c>
      <c r="V653" s="676">
        <v>0.25</v>
      </c>
      <c r="W653" s="676">
        <v>0.25</v>
      </c>
      <c r="X653" s="676">
        <v>0.25</v>
      </c>
      <c r="Y653" s="676">
        <v>0.25</v>
      </c>
      <c r="Z653" s="676">
        <v>0.25</v>
      </c>
      <c r="AA653" s="676">
        <v>0.25</v>
      </c>
      <c r="AB653" s="676">
        <v>0.25</v>
      </c>
      <c r="AC653" s="676">
        <v>0.25</v>
      </c>
      <c r="AD653" s="677">
        <v>0.25</v>
      </c>
      <c r="AE653" s="677">
        <v>0.25</v>
      </c>
    </row>
    <row r="654" spans="1:31" ht="15">
      <c r="A654" s="399" t="s">
        <v>1774</v>
      </c>
      <c r="B654" s="544" t="s">
        <v>434</v>
      </c>
      <c r="C654" s="399" t="s">
        <v>861</v>
      </c>
      <c r="D654" s="399" t="s">
        <v>567</v>
      </c>
      <c r="E654" s="399" t="s">
        <v>942</v>
      </c>
      <c r="F654" s="399" t="s">
        <v>1776</v>
      </c>
      <c r="G654" s="399" t="s">
        <v>862</v>
      </c>
      <c r="H654" s="541">
        <v>20</v>
      </c>
      <c r="I654" s="543">
        <v>0.7</v>
      </c>
      <c r="J654" s="676">
        <v>0.12</v>
      </c>
      <c r="K654" s="676">
        <v>0.27</v>
      </c>
      <c r="L654" s="676">
        <v>0.27</v>
      </c>
      <c r="M654" s="676">
        <v>0.27</v>
      </c>
      <c r="N654" s="676">
        <v>0.25</v>
      </c>
      <c r="O654" s="676">
        <v>0.25</v>
      </c>
      <c r="P654" s="676">
        <v>0.25</v>
      </c>
      <c r="Q654" s="676">
        <v>0.35</v>
      </c>
      <c r="R654" s="676">
        <v>0.35</v>
      </c>
      <c r="S654" s="676">
        <v>0.35</v>
      </c>
      <c r="T654" s="676">
        <v>0.35</v>
      </c>
      <c r="U654" s="676">
        <v>0.35</v>
      </c>
      <c r="V654" s="676">
        <v>0.35</v>
      </c>
      <c r="W654" s="676">
        <v>0.35</v>
      </c>
      <c r="X654" s="676">
        <v>0.35</v>
      </c>
      <c r="Y654" s="676">
        <v>0.35</v>
      </c>
      <c r="Z654" s="676">
        <v>0.35</v>
      </c>
      <c r="AA654" s="676">
        <v>0.35</v>
      </c>
      <c r="AB654" s="676">
        <v>0.35</v>
      </c>
      <c r="AC654" s="676">
        <v>0.35</v>
      </c>
      <c r="AD654" s="677">
        <v>0.35</v>
      </c>
      <c r="AE654" s="677">
        <v>0.35</v>
      </c>
    </row>
    <row r="655" spans="1:31" ht="15">
      <c r="A655" s="399" t="s">
        <v>1398</v>
      </c>
      <c r="B655" s="544" t="s">
        <v>997</v>
      </c>
      <c r="C655" s="399" t="s">
        <v>861</v>
      </c>
      <c r="D655" s="399" t="s">
        <v>578</v>
      </c>
      <c r="E655" s="399" t="s">
        <v>458</v>
      </c>
      <c r="F655" s="399" t="s">
        <v>459</v>
      </c>
      <c r="G655" s="399" t="s">
        <v>862</v>
      </c>
      <c r="H655" s="541">
        <v>10</v>
      </c>
      <c r="I655" s="543">
        <v>0.7</v>
      </c>
      <c r="J655" s="676">
        <v>0.2</v>
      </c>
      <c r="K655" s="676">
        <v>0.27</v>
      </c>
      <c r="L655" s="676">
        <v>0.27</v>
      </c>
      <c r="M655" s="676">
        <v>0.27</v>
      </c>
      <c r="N655" s="676">
        <v>0.27</v>
      </c>
      <c r="O655" s="676">
        <v>0.27</v>
      </c>
      <c r="P655" s="676">
        <v>0.27</v>
      </c>
      <c r="Q655" s="676">
        <v>0.25</v>
      </c>
      <c r="R655" s="676">
        <v>0.25</v>
      </c>
      <c r="S655" s="676">
        <v>0.25</v>
      </c>
      <c r="T655" s="676">
        <v>0.25</v>
      </c>
      <c r="U655" s="676">
        <v>0.25</v>
      </c>
      <c r="V655" s="676">
        <v>0.25</v>
      </c>
      <c r="W655" s="676">
        <v>0.25</v>
      </c>
      <c r="X655" s="676">
        <v>0.25</v>
      </c>
      <c r="Y655" s="676">
        <v>0.25</v>
      </c>
      <c r="Z655" s="676">
        <v>0.25</v>
      </c>
      <c r="AA655" s="676">
        <v>0.25</v>
      </c>
      <c r="AB655" s="676">
        <v>0.25</v>
      </c>
      <c r="AC655" s="676">
        <v>0.25</v>
      </c>
      <c r="AD655" s="677">
        <v>0.25</v>
      </c>
      <c r="AE655" s="677">
        <v>0.25</v>
      </c>
    </row>
    <row r="656" spans="1:31" ht="15">
      <c r="A656" s="399" t="s">
        <v>944</v>
      </c>
      <c r="B656" s="544" t="s">
        <v>434</v>
      </c>
      <c r="C656" s="399" t="s">
        <v>861</v>
      </c>
      <c r="D656" s="399" t="s">
        <v>578</v>
      </c>
      <c r="E656" s="399" t="s">
        <v>458</v>
      </c>
      <c r="F656" s="399" t="s">
        <v>459</v>
      </c>
      <c r="G656" s="399" t="s">
        <v>862</v>
      </c>
      <c r="H656" s="541">
        <v>10</v>
      </c>
      <c r="I656" s="543">
        <v>0.7</v>
      </c>
      <c r="J656" s="676">
        <v>0.2</v>
      </c>
      <c r="K656" s="676">
        <v>0.27</v>
      </c>
      <c r="L656" s="676">
        <v>0.27</v>
      </c>
      <c r="M656" s="676">
        <v>0.27</v>
      </c>
      <c r="N656" s="676">
        <v>0.27</v>
      </c>
      <c r="O656" s="676">
        <v>0.27</v>
      </c>
      <c r="P656" s="676">
        <v>0.27</v>
      </c>
      <c r="Q656" s="676">
        <v>0.25</v>
      </c>
      <c r="R656" s="676">
        <v>0.25</v>
      </c>
      <c r="S656" s="676">
        <v>0.25</v>
      </c>
      <c r="T656" s="676">
        <v>0.25</v>
      </c>
      <c r="U656" s="676">
        <v>0.25</v>
      </c>
      <c r="V656" s="676">
        <v>0.25</v>
      </c>
      <c r="W656" s="676">
        <v>0.25</v>
      </c>
      <c r="X656" s="676">
        <v>0.25</v>
      </c>
      <c r="Y656" s="676">
        <v>0.25</v>
      </c>
      <c r="Z656" s="676">
        <v>0.25</v>
      </c>
      <c r="AA656" s="676">
        <v>0.25</v>
      </c>
      <c r="AB656" s="676">
        <v>0.25</v>
      </c>
      <c r="AC656" s="676">
        <v>0.25</v>
      </c>
      <c r="AD656" s="677">
        <v>0.25</v>
      </c>
      <c r="AE656" s="677">
        <v>0.25</v>
      </c>
    </row>
    <row r="657" spans="1:31" ht="15">
      <c r="A657" s="399" t="s">
        <v>1400</v>
      </c>
      <c r="B657" s="544" t="s">
        <v>997</v>
      </c>
      <c r="C657" s="399" t="s">
        <v>861</v>
      </c>
      <c r="D657" s="399" t="s">
        <v>578</v>
      </c>
      <c r="E657" s="399" t="s">
        <v>516</v>
      </c>
      <c r="F657" s="399" t="s">
        <v>2036</v>
      </c>
      <c r="G657" s="399" t="s">
        <v>862</v>
      </c>
      <c r="H657" s="541">
        <v>10</v>
      </c>
      <c r="I657" s="543">
        <v>0.7</v>
      </c>
      <c r="J657" s="676">
        <v>0.2</v>
      </c>
      <c r="K657" s="676">
        <v>0.27</v>
      </c>
      <c r="L657" s="676">
        <v>0.27</v>
      </c>
      <c r="M657" s="676">
        <v>0.27</v>
      </c>
      <c r="N657" s="676">
        <v>0.27</v>
      </c>
      <c r="O657" s="676">
        <v>0.27</v>
      </c>
      <c r="P657" s="676">
        <v>0.27</v>
      </c>
      <c r="Q657" s="676">
        <v>0.25</v>
      </c>
      <c r="R657" s="676">
        <v>0.25</v>
      </c>
      <c r="S657" s="676">
        <v>0.25</v>
      </c>
      <c r="T657" s="676">
        <v>0.25</v>
      </c>
      <c r="U657" s="676">
        <v>0.25</v>
      </c>
      <c r="V657" s="676">
        <v>0.25</v>
      </c>
      <c r="W657" s="676">
        <v>0.25</v>
      </c>
      <c r="X657" s="676">
        <v>0.25</v>
      </c>
      <c r="Y657" s="676">
        <v>0.25</v>
      </c>
      <c r="Z657" s="676">
        <v>0.25</v>
      </c>
      <c r="AA657" s="676">
        <v>0.25</v>
      </c>
      <c r="AB657" s="676">
        <v>0.25</v>
      </c>
      <c r="AC657" s="676">
        <v>0.25</v>
      </c>
      <c r="AD657" s="677">
        <v>0.25</v>
      </c>
      <c r="AE657" s="677">
        <v>0.25</v>
      </c>
    </row>
    <row r="658" spans="1:31" ht="15">
      <c r="A658" s="399" t="s">
        <v>1401</v>
      </c>
      <c r="B658" s="544" t="s">
        <v>997</v>
      </c>
      <c r="C658" s="399" t="s">
        <v>861</v>
      </c>
      <c r="D658" s="399" t="s">
        <v>578</v>
      </c>
      <c r="E658" s="399" t="s">
        <v>516</v>
      </c>
      <c r="F658" s="399" t="s">
        <v>605</v>
      </c>
      <c r="G658" s="399" t="s">
        <v>862</v>
      </c>
      <c r="H658" s="541">
        <v>10</v>
      </c>
      <c r="I658" s="543">
        <v>0.7</v>
      </c>
      <c r="J658" s="676">
        <v>0.2</v>
      </c>
      <c r="K658" s="676">
        <v>0.27</v>
      </c>
      <c r="L658" s="676">
        <v>0.27</v>
      </c>
      <c r="M658" s="676">
        <v>0.27</v>
      </c>
      <c r="N658" s="676">
        <v>0.27</v>
      </c>
      <c r="O658" s="676">
        <v>0.27</v>
      </c>
      <c r="P658" s="676">
        <v>0.27</v>
      </c>
      <c r="Q658" s="676">
        <v>0.25</v>
      </c>
      <c r="R658" s="676">
        <v>0.25</v>
      </c>
      <c r="S658" s="676">
        <v>0.25</v>
      </c>
      <c r="T658" s="676">
        <v>0.25</v>
      </c>
      <c r="U658" s="676">
        <v>0.25</v>
      </c>
      <c r="V658" s="676">
        <v>0.25</v>
      </c>
      <c r="W658" s="676">
        <v>0.25</v>
      </c>
      <c r="X658" s="676">
        <v>0.25</v>
      </c>
      <c r="Y658" s="676">
        <v>0.25</v>
      </c>
      <c r="Z658" s="676">
        <v>0.25</v>
      </c>
      <c r="AA658" s="676">
        <v>0.25</v>
      </c>
      <c r="AB658" s="676">
        <v>0.25</v>
      </c>
      <c r="AC658" s="676">
        <v>0.25</v>
      </c>
      <c r="AD658" s="677">
        <v>0.25</v>
      </c>
      <c r="AE658" s="677">
        <v>0.25</v>
      </c>
    </row>
    <row r="659" spans="1:31" ht="15">
      <c r="A659" s="399" t="s">
        <v>1402</v>
      </c>
      <c r="B659" s="544" t="s">
        <v>997</v>
      </c>
      <c r="C659" s="399" t="s">
        <v>861</v>
      </c>
      <c r="D659" s="399" t="s">
        <v>578</v>
      </c>
      <c r="E659" s="399" t="s">
        <v>516</v>
      </c>
      <c r="F659" s="399" t="s">
        <v>607</v>
      </c>
      <c r="G659" s="399" t="s">
        <v>862</v>
      </c>
      <c r="H659" s="541">
        <v>10</v>
      </c>
      <c r="I659" s="543">
        <v>0.7</v>
      </c>
      <c r="J659" s="676">
        <v>0.2</v>
      </c>
      <c r="K659" s="676">
        <v>0.27</v>
      </c>
      <c r="L659" s="676">
        <v>0.27</v>
      </c>
      <c r="M659" s="676">
        <v>0.27</v>
      </c>
      <c r="N659" s="676">
        <v>0.27</v>
      </c>
      <c r="O659" s="676">
        <v>0.27</v>
      </c>
      <c r="P659" s="676">
        <v>0.27</v>
      </c>
      <c r="Q659" s="676">
        <v>0.25</v>
      </c>
      <c r="R659" s="676">
        <v>0.25</v>
      </c>
      <c r="S659" s="676">
        <v>0.25</v>
      </c>
      <c r="T659" s="676">
        <v>0.25</v>
      </c>
      <c r="U659" s="676">
        <v>0.25</v>
      </c>
      <c r="V659" s="676">
        <v>0.25</v>
      </c>
      <c r="W659" s="676">
        <v>0.25</v>
      </c>
      <c r="X659" s="676">
        <v>0.25</v>
      </c>
      <c r="Y659" s="676">
        <v>0.25</v>
      </c>
      <c r="Z659" s="676">
        <v>0.25</v>
      </c>
      <c r="AA659" s="676">
        <v>0.25</v>
      </c>
      <c r="AB659" s="676">
        <v>0.25</v>
      </c>
      <c r="AC659" s="676">
        <v>0.25</v>
      </c>
      <c r="AD659" s="677">
        <v>0.25</v>
      </c>
      <c r="AE659" s="677">
        <v>0.25</v>
      </c>
    </row>
    <row r="660" spans="1:31" ht="15">
      <c r="A660" s="399" t="s">
        <v>946</v>
      </c>
      <c r="B660" s="544" t="s">
        <v>434</v>
      </c>
      <c r="C660" s="399" t="s">
        <v>861</v>
      </c>
      <c r="D660" s="399" t="s">
        <v>578</v>
      </c>
      <c r="E660" s="399" t="s">
        <v>516</v>
      </c>
      <c r="F660" s="399" t="s">
        <v>2036</v>
      </c>
      <c r="G660" s="399" t="s">
        <v>862</v>
      </c>
      <c r="H660" s="541">
        <v>10</v>
      </c>
      <c r="I660" s="543">
        <v>0.7</v>
      </c>
      <c r="J660" s="676">
        <v>0.2</v>
      </c>
      <c r="K660" s="676">
        <v>0.27</v>
      </c>
      <c r="L660" s="676">
        <v>0.27</v>
      </c>
      <c r="M660" s="676">
        <v>0.27</v>
      </c>
      <c r="N660" s="676">
        <v>0.27</v>
      </c>
      <c r="O660" s="676">
        <v>0.27</v>
      </c>
      <c r="P660" s="676">
        <v>0.27</v>
      </c>
      <c r="Q660" s="676">
        <v>0.25</v>
      </c>
      <c r="R660" s="676">
        <v>0.25</v>
      </c>
      <c r="S660" s="676">
        <v>0.25</v>
      </c>
      <c r="T660" s="676">
        <v>0.25</v>
      </c>
      <c r="U660" s="676">
        <v>0.25</v>
      </c>
      <c r="V660" s="676">
        <v>0.25</v>
      </c>
      <c r="W660" s="676">
        <v>0.25</v>
      </c>
      <c r="X660" s="676">
        <v>0.25</v>
      </c>
      <c r="Y660" s="676">
        <v>0.25</v>
      </c>
      <c r="Z660" s="676">
        <v>0.25</v>
      </c>
      <c r="AA660" s="676">
        <v>0.25</v>
      </c>
      <c r="AB660" s="676">
        <v>0.25</v>
      </c>
      <c r="AC660" s="676">
        <v>0.25</v>
      </c>
      <c r="AD660" s="677">
        <v>0.25</v>
      </c>
      <c r="AE660" s="677">
        <v>0.25</v>
      </c>
    </row>
    <row r="661" spans="1:31" ht="15">
      <c r="A661" s="399" t="s">
        <v>947</v>
      </c>
      <c r="B661" s="544" t="s">
        <v>434</v>
      </c>
      <c r="C661" s="399" t="s">
        <v>861</v>
      </c>
      <c r="D661" s="399" t="s">
        <v>578</v>
      </c>
      <c r="E661" s="399" t="s">
        <v>516</v>
      </c>
      <c r="F661" s="399" t="s">
        <v>605</v>
      </c>
      <c r="G661" s="399" t="s">
        <v>862</v>
      </c>
      <c r="H661" s="541">
        <v>10</v>
      </c>
      <c r="I661" s="543">
        <v>0.7</v>
      </c>
      <c r="J661" s="676">
        <v>0.2</v>
      </c>
      <c r="K661" s="676">
        <v>0.27</v>
      </c>
      <c r="L661" s="676">
        <v>0.27</v>
      </c>
      <c r="M661" s="676">
        <v>0.27</v>
      </c>
      <c r="N661" s="676">
        <v>0.27</v>
      </c>
      <c r="O661" s="676">
        <v>0.27</v>
      </c>
      <c r="P661" s="676">
        <v>0.27</v>
      </c>
      <c r="Q661" s="676">
        <v>0.25</v>
      </c>
      <c r="R661" s="676">
        <v>0.25</v>
      </c>
      <c r="S661" s="676">
        <v>0.25</v>
      </c>
      <c r="T661" s="676">
        <v>0.25</v>
      </c>
      <c r="U661" s="676">
        <v>0.25</v>
      </c>
      <c r="V661" s="676">
        <v>0.25</v>
      </c>
      <c r="W661" s="676">
        <v>0.25</v>
      </c>
      <c r="X661" s="676">
        <v>0.25</v>
      </c>
      <c r="Y661" s="676">
        <v>0.25</v>
      </c>
      <c r="Z661" s="676">
        <v>0.25</v>
      </c>
      <c r="AA661" s="676">
        <v>0.25</v>
      </c>
      <c r="AB661" s="676">
        <v>0.25</v>
      </c>
      <c r="AC661" s="676">
        <v>0.25</v>
      </c>
      <c r="AD661" s="677">
        <v>0.25</v>
      </c>
      <c r="AE661" s="677">
        <v>0.25</v>
      </c>
    </row>
    <row r="662" spans="1:31" ht="15">
      <c r="A662" s="545" t="s">
        <v>948</v>
      </c>
      <c r="B662" s="541" t="s">
        <v>434</v>
      </c>
      <c r="C662" s="399" t="s">
        <v>861</v>
      </c>
      <c r="D662" s="399" t="s">
        <v>578</v>
      </c>
      <c r="E662" s="399" t="s">
        <v>516</v>
      </c>
      <c r="F662" s="399" t="s">
        <v>607</v>
      </c>
      <c r="G662" s="399" t="s">
        <v>862</v>
      </c>
      <c r="H662" s="541">
        <v>10</v>
      </c>
      <c r="I662" s="543">
        <v>0.7</v>
      </c>
      <c r="J662" s="676">
        <v>0.2</v>
      </c>
      <c r="K662" s="676">
        <v>0.27</v>
      </c>
      <c r="L662" s="676">
        <v>0.27</v>
      </c>
      <c r="M662" s="676">
        <v>0.27</v>
      </c>
      <c r="N662" s="676">
        <v>0.27</v>
      </c>
      <c r="O662" s="676">
        <v>0.27</v>
      </c>
      <c r="P662" s="676">
        <v>0.27</v>
      </c>
      <c r="Q662" s="676">
        <v>0.25</v>
      </c>
      <c r="R662" s="676">
        <v>0.25</v>
      </c>
      <c r="S662" s="676">
        <v>0.25</v>
      </c>
      <c r="T662" s="676">
        <v>0.25</v>
      </c>
      <c r="U662" s="676">
        <v>0.25</v>
      </c>
      <c r="V662" s="676">
        <v>0.25</v>
      </c>
      <c r="W662" s="676">
        <v>0.25</v>
      </c>
      <c r="X662" s="676">
        <v>0.25</v>
      </c>
      <c r="Y662" s="676">
        <v>0.25</v>
      </c>
      <c r="Z662" s="676">
        <v>0.25</v>
      </c>
      <c r="AA662" s="676">
        <v>0.25</v>
      </c>
      <c r="AB662" s="676">
        <v>0.25</v>
      </c>
      <c r="AC662" s="676">
        <v>0.25</v>
      </c>
      <c r="AD662" s="677">
        <v>0.25</v>
      </c>
      <c r="AE662" s="677">
        <v>0.25</v>
      </c>
    </row>
    <row r="663" spans="1:31" ht="15">
      <c r="A663" s="545" t="s">
        <v>1399</v>
      </c>
      <c r="B663" s="541" t="s">
        <v>997</v>
      </c>
      <c r="C663" s="399" t="s">
        <v>861</v>
      </c>
      <c r="D663" s="399" t="s">
        <v>578</v>
      </c>
      <c r="E663" s="399" t="s">
        <v>599</v>
      </c>
      <c r="F663" s="399" t="s">
        <v>600</v>
      </c>
      <c r="G663" s="399" t="s">
        <v>862</v>
      </c>
      <c r="H663" s="541">
        <v>15</v>
      </c>
      <c r="I663" s="543">
        <v>0.7</v>
      </c>
      <c r="J663" s="676">
        <v>0.2</v>
      </c>
      <c r="K663" s="676">
        <v>0.27</v>
      </c>
      <c r="L663" s="676">
        <v>0.27</v>
      </c>
      <c r="M663" s="676">
        <v>0.27</v>
      </c>
      <c r="N663" s="676">
        <v>0.27</v>
      </c>
      <c r="O663" s="676">
        <v>0.27</v>
      </c>
      <c r="P663" s="676">
        <v>0.27</v>
      </c>
      <c r="Q663" s="676">
        <v>0.25</v>
      </c>
      <c r="R663" s="676">
        <v>0.25</v>
      </c>
      <c r="S663" s="676">
        <v>0.25</v>
      </c>
      <c r="T663" s="676">
        <v>0.25</v>
      </c>
      <c r="U663" s="676">
        <v>0.25</v>
      </c>
      <c r="V663" s="676">
        <v>0.25</v>
      </c>
      <c r="W663" s="676">
        <v>0.25</v>
      </c>
      <c r="X663" s="676">
        <v>0.25</v>
      </c>
      <c r="Y663" s="676">
        <v>0.25</v>
      </c>
      <c r="Z663" s="676">
        <v>0.25</v>
      </c>
      <c r="AA663" s="676">
        <v>0.25</v>
      </c>
      <c r="AB663" s="676">
        <v>0.25</v>
      </c>
      <c r="AC663" s="676">
        <v>0.25</v>
      </c>
      <c r="AD663" s="677">
        <v>0.25</v>
      </c>
      <c r="AE663" s="677">
        <v>0.25</v>
      </c>
    </row>
    <row r="664" spans="1:31" ht="15">
      <c r="A664" s="545" t="s">
        <v>945</v>
      </c>
      <c r="B664" s="541" t="s">
        <v>434</v>
      </c>
      <c r="C664" s="399" t="s">
        <v>861</v>
      </c>
      <c r="D664" s="399" t="s">
        <v>578</v>
      </c>
      <c r="E664" s="399" t="s">
        <v>599</v>
      </c>
      <c r="F664" s="399" t="s">
        <v>600</v>
      </c>
      <c r="G664" s="399" t="s">
        <v>862</v>
      </c>
      <c r="H664" s="541">
        <v>15</v>
      </c>
      <c r="I664" s="543">
        <v>0.7</v>
      </c>
      <c r="J664" s="676">
        <v>0.2</v>
      </c>
      <c r="K664" s="676">
        <v>0.27</v>
      </c>
      <c r="L664" s="676">
        <v>0.27</v>
      </c>
      <c r="M664" s="676">
        <v>0.27</v>
      </c>
      <c r="N664" s="676">
        <v>0.27</v>
      </c>
      <c r="O664" s="676">
        <v>0.27</v>
      </c>
      <c r="P664" s="676">
        <v>0.27</v>
      </c>
      <c r="Q664" s="676">
        <v>0.25</v>
      </c>
      <c r="R664" s="676">
        <v>0.25</v>
      </c>
      <c r="S664" s="676">
        <v>0.25</v>
      </c>
      <c r="T664" s="676">
        <v>0.25</v>
      </c>
      <c r="U664" s="676">
        <v>0.25</v>
      </c>
      <c r="V664" s="676">
        <v>0.25</v>
      </c>
      <c r="W664" s="676">
        <v>0.25</v>
      </c>
      <c r="X664" s="676">
        <v>0.25</v>
      </c>
      <c r="Y664" s="676">
        <v>0.25</v>
      </c>
      <c r="Z664" s="676">
        <v>0.25</v>
      </c>
      <c r="AA664" s="676">
        <v>0.25</v>
      </c>
      <c r="AB664" s="676">
        <v>0.25</v>
      </c>
      <c r="AC664" s="676">
        <v>0.25</v>
      </c>
      <c r="AD664" s="677">
        <v>0.25</v>
      </c>
      <c r="AE664" s="677">
        <v>0.25</v>
      </c>
    </row>
    <row r="665" spans="1:31" ht="15">
      <c r="A665" s="545" t="s">
        <v>1403</v>
      </c>
      <c r="B665" s="541" t="s">
        <v>997</v>
      </c>
      <c r="C665" s="399" t="s">
        <v>861</v>
      </c>
      <c r="D665" s="399" t="s">
        <v>578</v>
      </c>
      <c r="E665" s="399" t="s">
        <v>609</v>
      </c>
      <c r="F665" s="399" t="s">
        <v>610</v>
      </c>
      <c r="G665" s="399" t="s">
        <v>862</v>
      </c>
      <c r="H665" s="541">
        <v>5</v>
      </c>
      <c r="I665" s="543">
        <v>0.7</v>
      </c>
      <c r="J665" s="676">
        <v>0.2</v>
      </c>
      <c r="K665" s="676">
        <v>0.27</v>
      </c>
      <c r="L665" s="676">
        <v>0.27</v>
      </c>
      <c r="M665" s="676">
        <v>0.27</v>
      </c>
      <c r="N665" s="676">
        <v>0.27</v>
      </c>
      <c r="O665" s="676">
        <v>0.27</v>
      </c>
      <c r="P665" s="676">
        <v>0.27</v>
      </c>
      <c r="Q665" s="676">
        <v>0.25</v>
      </c>
      <c r="R665" s="676">
        <v>0.25</v>
      </c>
      <c r="S665" s="676">
        <v>0.25</v>
      </c>
      <c r="T665" s="676">
        <v>0.25</v>
      </c>
      <c r="U665" s="676">
        <v>0.25</v>
      </c>
      <c r="V665" s="676">
        <v>0.25</v>
      </c>
      <c r="W665" s="676">
        <v>0.25</v>
      </c>
      <c r="X665" s="676">
        <v>0.25</v>
      </c>
      <c r="Y665" s="676">
        <v>0.25</v>
      </c>
      <c r="Z665" s="676">
        <v>0.25</v>
      </c>
      <c r="AA665" s="676">
        <v>0.25</v>
      </c>
      <c r="AB665" s="676">
        <v>0.25</v>
      </c>
      <c r="AC665" s="676">
        <v>0.25</v>
      </c>
      <c r="AD665" s="677">
        <v>0.25</v>
      </c>
      <c r="AE665" s="677">
        <v>0.25</v>
      </c>
    </row>
    <row r="666" spans="1:31" ht="15">
      <c r="A666" s="399" t="s">
        <v>1404</v>
      </c>
      <c r="B666" s="541" t="s">
        <v>997</v>
      </c>
      <c r="C666" s="399" t="s">
        <v>861</v>
      </c>
      <c r="D666" s="399" t="s">
        <v>578</v>
      </c>
      <c r="E666" s="399" t="s">
        <v>609</v>
      </c>
      <c r="F666" s="399" t="s">
        <v>612</v>
      </c>
      <c r="G666" s="399" t="s">
        <v>862</v>
      </c>
      <c r="H666" s="541">
        <v>5</v>
      </c>
      <c r="I666" s="543">
        <v>0.7</v>
      </c>
      <c r="J666" s="676">
        <v>0.2</v>
      </c>
      <c r="K666" s="676">
        <v>0.27</v>
      </c>
      <c r="L666" s="676">
        <v>0.27</v>
      </c>
      <c r="M666" s="676">
        <v>0.27</v>
      </c>
      <c r="N666" s="676">
        <v>0.27</v>
      </c>
      <c r="O666" s="676">
        <v>0.27</v>
      </c>
      <c r="P666" s="676">
        <v>0.27</v>
      </c>
      <c r="Q666" s="676">
        <v>0.25</v>
      </c>
      <c r="R666" s="676">
        <v>0.25</v>
      </c>
      <c r="S666" s="676">
        <v>0.25</v>
      </c>
      <c r="T666" s="676">
        <v>0.25</v>
      </c>
      <c r="U666" s="676">
        <v>0.25</v>
      </c>
      <c r="V666" s="676">
        <v>0.25</v>
      </c>
      <c r="W666" s="676">
        <v>0.25</v>
      </c>
      <c r="X666" s="676">
        <v>0.25</v>
      </c>
      <c r="Y666" s="676">
        <v>0.25</v>
      </c>
      <c r="Z666" s="676">
        <v>0.25</v>
      </c>
      <c r="AA666" s="676">
        <v>0.25</v>
      </c>
      <c r="AB666" s="676">
        <v>0.25</v>
      </c>
      <c r="AC666" s="676">
        <v>0.25</v>
      </c>
      <c r="AD666" s="677">
        <v>0.25</v>
      </c>
      <c r="AE666" s="677">
        <v>0.25</v>
      </c>
    </row>
    <row r="667" spans="1:31" ht="15">
      <c r="A667" s="399" t="s">
        <v>1405</v>
      </c>
      <c r="B667" s="541" t="s">
        <v>997</v>
      </c>
      <c r="C667" s="399" t="s">
        <v>861</v>
      </c>
      <c r="D667" s="399" t="s">
        <v>578</v>
      </c>
      <c r="E667" s="399" t="s">
        <v>609</v>
      </c>
      <c r="F667" s="399" t="s">
        <v>614</v>
      </c>
      <c r="G667" s="399" t="s">
        <v>862</v>
      </c>
      <c r="H667" s="541">
        <v>5</v>
      </c>
      <c r="I667" s="543">
        <v>0.7</v>
      </c>
      <c r="J667" s="676">
        <v>0.2</v>
      </c>
      <c r="K667" s="676">
        <v>0.27</v>
      </c>
      <c r="L667" s="676">
        <v>0.27</v>
      </c>
      <c r="M667" s="676">
        <v>0.27</v>
      </c>
      <c r="N667" s="676">
        <v>0.27</v>
      </c>
      <c r="O667" s="676">
        <v>0.27</v>
      </c>
      <c r="P667" s="676">
        <v>0.27</v>
      </c>
      <c r="Q667" s="676">
        <v>0.25</v>
      </c>
      <c r="R667" s="676">
        <v>0.25</v>
      </c>
      <c r="S667" s="676">
        <v>0.25</v>
      </c>
      <c r="T667" s="676">
        <v>0.25</v>
      </c>
      <c r="U667" s="676">
        <v>0.25</v>
      </c>
      <c r="V667" s="676">
        <v>0.25</v>
      </c>
      <c r="W667" s="676">
        <v>0.25</v>
      </c>
      <c r="X667" s="676">
        <v>0.25</v>
      </c>
      <c r="Y667" s="676">
        <v>0.25</v>
      </c>
      <c r="Z667" s="676">
        <v>0.25</v>
      </c>
      <c r="AA667" s="676">
        <v>0.25</v>
      </c>
      <c r="AB667" s="676">
        <v>0.25</v>
      </c>
      <c r="AC667" s="676">
        <v>0.25</v>
      </c>
      <c r="AD667" s="677">
        <v>0.25</v>
      </c>
      <c r="AE667" s="677">
        <v>0.25</v>
      </c>
    </row>
    <row r="668" spans="1:31" ht="15">
      <c r="A668" s="399" t="s">
        <v>949</v>
      </c>
      <c r="B668" s="541" t="s">
        <v>434</v>
      </c>
      <c r="C668" s="399" t="s">
        <v>861</v>
      </c>
      <c r="D668" s="399" t="s">
        <v>578</v>
      </c>
      <c r="E668" s="399" t="s">
        <v>609</v>
      </c>
      <c r="F668" s="399" t="s">
        <v>610</v>
      </c>
      <c r="G668" s="399" t="s">
        <v>862</v>
      </c>
      <c r="H668" s="541">
        <v>5</v>
      </c>
      <c r="I668" s="543">
        <v>0.7</v>
      </c>
      <c r="J668" s="676">
        <v>0.2</v>
      </c>
      <c r="K668" s="676">
        <v>0.27</v>
      </c>
      <c r="L668" s="676">
        <v>0.27</v>
      </c>
      <c r="M668" s="676">
        <v>0.27</v>
      </c>
      <c r="N668" s="676">
        <v>0.27</v>
      </c>
      <c r="O668" s="676">
        <v>0.27</v>
      </c>
      <c r="P668" s="676">
        <v>0.27</v>
      </c>
      <c r="Q668" s="676">
        <v>0.25</v>
      </c>
      <c r="R668" s="676">
        <v>0.25</v>
      </c>
      <c r="S668" s="676">
        <v>0.25</v>
      </c>
      <c r="T668" s="676">
        <v>0.25</v>
      </c>
      <c r="U668" s="676">
        <v>0.25</v>
      </c>
      <c r="V668" s="676">
        <v>0.25</v>
      </c>
      <c r="W668" s="676">
        <v>0.25</v>
      </c>
      <c r="X668" s="676">
        <v>0.25</v>
      </c>
      <c r="Y668" s="676">
        <v>0.25</v>
      </c>
      <c r="Z668" s="676">
        <v>0.25</v>
      </c>
      <c r="AA668" s="676">
        <v>0.25</v>
      </c>
      <c r="AB668" s="676">
        <v>0.25</v>
      </c>
      <c r="AC668" s="676">
        <v>0.25</v>
      </c>
      <c r="AD668" s="677">
        <v>0.25</v>
      </c>
      <c r="AE668" s="677">
        <v>0.25</v>
      </c>
    </row>
    <row r="669" spans="1:31" ht="15">
      <c r="A669" s="399" t="s">
        <v>950</v>
      </c>
      <c r="B669" s="541" t="s">
        <v>434</v>
      </c>
      <c r="C669" s="399" t="s">
        <v>861</v>
      </c>
      <c r="D669" s="399" t="s">
        <v>578</v>
      </c>
      <c r="E669" s="399" t="s">
        <v>609</v>
      </c>
      <c r="F669" s="399" t="s">
        <v>612</v>
      </c>
      <c r="G669" s="399" t="s">
        <v>862</v>
      </c>
      <c r="H669" s="541">
        <v>5</v>
      </c>
      <c r="I669" s="543">
        <v>0.7</v>
      </c>
      <c r="J669" s="676">
        <v>0.2</v>
      </c>
      <c r="K669" s="676">
        <v>0.27</v>
      </c>
      <c r="L669" s="676">
        <v>0.27</v>
      </c>
      <c r="M669" s="676">
        <v>0.27</v>
      </c>
      <c r="N669" s="676">
        <v>0.27</v>
      </c>
      <c r="O669" s="676">
        <v>0.27</v>
      </c>
      <c r="P669" s="676">
        <v>0.27</v>
      </c>
      <c r="Q669" s="676">
        <v>0.25</v>
      </c>
      <c r="R669" s="676">
        <v>0.25</v>
      </c>
      <c r="S669" s="676">
        <v>0.25</v>
      </c>
      <c r="T669" s="676">
        <v>0.25</v>
      </c>
      <c r="U669" s="676">
        <v>0.25</v>
      </c>
      <c r="V669" s="676">
        <v>0.25</v>
      </c>
      <c r="W669" s="676">
        <v>0.25</v>
      </c>
      <c r="X669" s="676">
        <v>0.25</v>
      </c>
      <c r="Y669" s="676">
        <v>0.25</v>
      </c>
      <c r="Z669" s="676">
        <v>0.25</v>
      </c>
      <c r="AA669" s="676">
        <v>0.25</v>
      </c>
      <c r="AB669" s="676">
        <v>0.25</v>
      </c>
      <c r="AC669" s="676">
        <v>0.25</v>
      </c>
      <c r="AD669" s="677">
        <v>0.25</v>
      </c>
      <c r="AE669" s="677">
        <v>0.25</v>
      </c>
    </row>
    <row r="670" spans="1:31" ht="15">
      <c r="A670" s="399" t="s">
        <v>951</v>
      </c>
      <c r="B670" s="541" t="s">
        <v>434</v>
      </c>
      <c r="C670" s="399" t="s">
        <v>861</v>
      </c>
      <c r="D670" s="399" t="s">
        <v>578</v>
      </c>
      <c r="E670" s="399" t="s">
        <v>609</v>
      </c>
      <c r="F670" s="399" t="s">
        <v>614</v>
      </c>
      <c r="G670" s="399" t="s">
        <v>862</v>
      </c>
      <c r="H670" s="541">
        <v>5</v>
      </c>
      <c r="I670" s="543">
        <v>0.7</v>
      </c>
      <c r="J670" s="676">
        <v>0.2</v>
      </c>
      <c r="K670" s="676">
        <v>0.27</v>
      </c>
      <c r="L670" s="676">
        <v>0.27</v>
      </c>
      <c r="M670" s="676">
        <v>0.27</v>
      </c>
      <c r="N670" s="676">
        <v>0.27</v>
      </c>
      <c r="O670" s="676">
        <v>0.27</v>
      </c>
      <c r="P670" s="676">
        <v>0.27</v>
      </c>
      <c r="Q670" s="676">
        <v>0.25</v>
      </c>
      <c r="R670" s="676">
        <v>0.25</v>
      </c>
      <c r="S670" s="676">
        <v>0.25</v>
      </c>
      <c r="T670" s="676">
        <v>0.25</v>
      </c>
      <c r="U670" s="676">
        <v>0.25</v>
      </c>
      <c r="V670" s="676">
        <v>0.25</v>
      </c>
      <c r="W670" s="676">
        <v>0.25</v>
      </c>
      <c r="X670" s="676">
        <v>0.25</v>
      </c>
      <c r="Y670" s="676">
        <v>0.25</v>
      </c>
      <c r="Z670" s="676">
        <v>0.25</v>
      </c>
      <c r="AA670" s="676">
        <v>0.25</v>
      </c>
      <c r="AB670" s="676">
        <v>0.25</v>
      </c>
      <c r="AC670" s="676">
        <v>0.25</v>
      </c>
      <c r="AD670" s="677">
        <v>0.25</v>
      </c>
      <c r="AE670" s="677">
        <v>0.25</v>
      </c>
    </row>
    <row r="671" spans="1:31" ht="15">
      <c r="A671" s="399" t="s">
        <v>1406</v>
      </c>
      <c r="B671" s="541" t="s">
        <v>997</v>
      </c>
      <c r="C671" s="399" t="s">
        <v>861</v>
      </c>
      <c r="D671" s="399" t="s">
        <v>578</v>
      </c>
      <c r="E671" s="399" t="s">
        <v>616</v>
      </c>
      <c r="F671" s="399" t="s">
        <v>685</v>
      </c>
      <c r="G671" s="399" t="s">
        <v>862</v>
      </c>
      <c r="H671" s="541">
        <v>15</v>
      </c>
      <c r="I671" s="543">
        <v>0.7</v>
      </c>
      <c r="J671" s="676">
        <v>0.2</v>
      </c>
      <c r="K671" s="676">
        <v>0.27</v>
      </c>
      <c r="L671" s="676">
        <v>0.27</v>
      </c>
      <c r="M671" s="676">
        <v>0.27</v>
      </c>
      <c r="N671" s="676">
        <v>0.27</v>
      </c>
      <c r="O671" s="676">
        <v>0.27</v>
      </c>
      <c r="P671" s="676">
        <v>0.27</v>
      </c>
      <c r="Q671" s="676">
        <v>0.25</v>
      </c>
      <c r="R671" s="676">
        <v>0.25</v>
      </c>
      <c r="S671" s="676">
        <v>0.25</v>
      </c>
      <c r="T671" s="676">
        <v>0.25</v>
      </c>
      <c r="U671" s="676">
        <v>0.25</v>
      </c>
      <c r="V671" s="676">
        <v>0.25</v>
      </c>
      <c r="W671" s="676">
        <v>0.25</v>
      </c>
      <c r="X671" s="676">
        <v>0.25</v>
      </c>
      <c r="Y671" s="676">
        <v>0.25</v>
      </c>
      <c r="Z671" s="676">
        <v>0.25</v>
      </c>
      <c r="AA671" s="676">
        <v>0.25</v>
      </c>
      <c r="AB671" s="676">
        <v>0.25</v>
      </c>
      <c r="AC671" s="676">
        <v>0.25</v>
      </c>
      <c r="AD671" s="677">
        <v>0.25</v>
      </c>
      <c r="AE671" s="677">
        <v>0.25</v>
      </c>
    </row>
    <row r="672" spans="1:31" ht="15">
      <c r="A672" s="399" t="s">
        <v>1407</v>
      </c>
      <c r="B672" s="541" t="s">
        <v>997</v>
      </c>
      <c r="C672" s="399" t="s">
        <v>861</v>
      </c>
      <c r="D672" s="399" t="s">
        <v>578</v>
      </c>
      <c r="E672" s="399" t="s">
        <v>616</v>
      </c>
      <c r="F672" s="399" t="s">
        <v>617</v>
      </c>
      <c r="G672" s="399" t="s">
        <v>862</v>
      </c>
      <c r="H672" s="541">
        <v>15</v>
      </c>
      <c r="I672" s="543">
        <v>0.7</v>
      </c>
      <c r="J672" s="676">
        <v>0.2</v>
      </c>
      <c r="K672" s="676">
        <v>0.27</v>
      </c>
      <c r="L672" s="676">
        <v>0.27</v>
      </c>
      <c r="M672" s="676">
        <v>0.27</v>
      </c>
      <c r="N672" s="676">
        <v>0.27</v>
      </c>
      <c r="O672" s="676">
        <v>0.27</v>
      </c>
      <c r="P672" s="676">
        <v>0.27</v>
      </c>
      <c r="Q672" s="676">
        <v>0.25</v>
      </c>
      <c r="R672" s="676">
        <v>0.25</v>
      </c>
      <c r="S672" s="676">
        <v>0.25</v>
      </c>
      <c r="T672" s="676">
        <v>0.25</v>
      </c>
      <c r="U672" s="676">
        <v>0.25</v>
      </c>
      <c r="V672" s="676">
        <v>0.25</v>
      </c>
      <c r="W672" s="676">
        <v>0.25</v>
      </c>
      <c r="X672" s="676">
        <v>0.25</v>
      </c>
      <c r="Y672" s="676">
        <v>0.25</v>
      </c>
      <c r="Z672" s="676">
        <v>0.25</v>
      </c>
      <c r="AA672" s="676">
        <v>0.25</v>
      </c>
      <c r="AB672" s="676">
        <v>0.25</v>
      </c>
      <c r="AC672" s="676">
        <v>0.25</v>
      </c>
      <c r="AD672" s="677">
        <v>0.25</v>
      </c>
      <c r="AE672" s="677">
        <v>0.25</v>
      </c>
    </row>
    <row r="673" spans="1:31" ht="15">
      <c r="A673" s="545" t="s">
        <v>1408</v>
      </c>
      <c r="B673" s="541" t="s">
        <v>997</v>
      </c>
      <c r="C673" s="399" t="s">
        <v>861</v>
      </c>
      <c r="D673" s="399" t="s">
        <v>578</v>
      </c>
      <c r="E673" s="399" t="s">
        <v>616</v>
      </c>
      <c r="F673" s="399" t="s">
        <v>955</v>
      </c>
      <c r="G673" s="399" t="s">
        <v>862</v>
      </c>
      <c r="H673" s="541">
        <v>15</v>
      </c>
      <c r="I673" s="543">
        <v>0.7</v>
      </c>
      <c r="J673" s="676">
        <v>0.2</v>
      </c>
      <c r="K673" s="676">
        <v>0.27</v>
      </c>
      <c r="L673" s="676">
        <v>0.27</v>
      </c>
      <c r="M673" s="676">
        <v>0.27</v>
      </c>
      <c r="N673" s="676">
        <v>0.27</v>
      </c>
      <c r="O673" s="676">
        <v>0.27</v>
      </c>
      <c r="P673" s="676">
        <v>0.27</v>
      </c>
      <c r="Q673" s="676">
        <v>0.25</v>
      </c>
      <c r="R673" s="676">
        <v>0.25</v>
      </c>
      <c r="S673" s="676">
        <v>0.25</v>
      </c>
      <c r="T673" s="676">
        <v>0.25</v>
      </c>
      <c r="U673" s="676">
        <v>0.25</v>
      </c>
      <c r="V673" s="676">
        <v>0.25</v>
      </c>
      <c r="W673" s="676">
        <v>0.25</v>
      </c>
      <c r="X673" s="676">
        <v>0.25</v>
      </c>
      <c r="Y673" s="676">
        <v>0.25</v>
      </c>
      <c r="Z673" s="676">
        <v>0.25</v>
      </c>
      <c r="AA673" s="676">
        <v>0.25</v>
      </c>
      <c r="AB673" s="676">
        <v>0.25</v>
      </c>
      <c r="AC673" s="676">
        <v>0.25</v>
      </c>
      <c r="AD673" s="677">
        <v>0.25</v>
      </c>
      <c r="AE673" s="677">
        <v>0.25</v>
      </c>
    </row>
    <row r="674" spans="1:31" ht="15">
      <c r="A674" s="545" t="s">
        <v>1409</v>
      </c>
      <c r="B674" s="541" t="s">
        <v>997</v>
      </c>
      <c r="C674" s="399" t="s">
        <v>861</v>
      </c>
      <c r="D674" s="399" t="s">
        <v>578</v>
      </c>
      <c r="E674" s="399" t="s">
        <v>616</v>
      </c>
      <c r="F674" s="399" t="s">
        <v>620</v>
      </c>
      <c r="G674" s="399" t="s">
        <v>862</v>
      </c>
      <c r="H674" s="541">
        <v>15</v>
      </c>
      <c r="I674" s="543">
        <v>0.7</v>
      </c>
      <c r="J674" s="676">
        <v>0.2</v>
      </c>
      <c r="K674" s="676">
        <v>0.27</v>
      </c>
      <c r="L674" s="676">
        <v>0.27</v>
      </c>
      <c r="M674" s="676">
        <v>0.27</v>
      </c>
      <c r="N674" s="676">
        <v>0.27</v>
      </c>
      <c r="O674" s="676">
        <v>0.27</v>
      </c>
      <c r="P674" s="676">
        <v>0.27</v>
      </c>
      <c r="Q674" s="676">
        <v>0.25</v>
      </c>
      <c r="R674" s="676">
        <v>0.25</v>
      </c>
      <c r="S674" s="676">
        <v>0.25</v>
      </c>
      <c r="T674" s="676">
        <v>0.25</v>
      </c>
      <c r="U674" s="676">
        <v>0.25</v>
      </c>
      <c r="V674" s="676">
        <v>0.25</v>
      </c>
      <c r="W674" s="676">
        <v>0.25</v>
      </c>
      <c r="X674" s="676">
        <v>0.25</v>
      </c>
      <c r="Y674" s="676">
        <v>0.25</v>
      </c>
      <c r="Z674" s="676">
        <v>0.25</v>
      </c>
      <c r="AA674" s="676">
        <v>0.25</v>
      </c>
      <c r="AB674" s="676">
        <v>0.25</v>
      </c>
      <c r="AC674" s="676">
        <v>0.25</v>
      </c>
      <c r="AD674" s="677">
        <v>0.25</v>
      </c>
      <c r="AE674" s="677">
        <v>0.25</v>
      </c>
    </row>
    <row r="675" spans="1:31" ht="15">
      <c r="A675" s="399" t="s">
        <v>1410</v>
      </c>
      <c r="B675" s="541" t="s">
        <v>997</v>
      </c>
      <c r="C675" s="399" t="s">
        <v>861</v>
      </c>
      <c r="D675" s="399" t="s">
        <v>578</v>
      </c>
      <c r="E675" s="399" t="s">
        <v>616</v>
      </c>
      <c r="F675" s="399" t="s">
        <v>623</v>
      </c>
      <c r="G675" s="399" t="s">
        <v>862</v>
      </c>
      <c r="H675" s="541">
        <v>10</v>
      </c>
      <c r="I675" s="543">
        <v>0.7</v>
      </c>
      <c r="J675" s="676">
        <v>0.2</v>
      </c>
      <c r="K675" s="676">
        <v>0.27</v>
      </c>
      <c r="L675" s="676">
        <v>0.27</v>
      </c>
      <c r="M675" s="676">
        <v>0.27</v>
      </c>
      <c r="N675" s="676">
        <v>0.27</v>
      </c>
      <c r="O675" s="676">
        <v>0.27</v>
      </c>
      <c r="P675" s="676">
        <v>0.27</v>
      </c>
      <c r="Q675" s="676">
        <v>0.25</v>
      </c>
      <c r="R675" s="676">
        <v>0.25</v>
      </c>
      <c r="S675" s="676">
        <v>0.25</v>
      </c>
      <c r="T675" s="676">
        <v>0.25</v>
      </c>
      <c r="U675" s="676">
        <v>0.25</v>
      </c>
      <c r="V675" s="676">
        <v>0.25</v>
      </c>
      <c r="W675" s="676">
        <v>0.25</v>
      </c>
      <c r="X675" s="676">
        <v>0.25</v>
      </c>
      <c r="Y675" s="676">
        <v>0.25</v>
      </c>
      <c r="Z675" s="676">
        <v>0.25</v>
      </c>
      <c r="AA675" s="676">
        <v>0.25</v>
      </c>
      <c r="AB675" s="676">
        <v>0.25</v>
      </c>
      <c r="AC675" s="676">
        <v>0.25</v>
      </c>
      <c r="AD675" s="677">
        <v>0.25</v>
      </c>
      <c r="AE675" s="677">
        <v>0.25</v>
      </c>
    </row>
    <row r="676" spans="1:31" ht="15">
      <c r="A676" s="545" t="s">
        <v>952</v>
      </c>
      <c r="B676" s="541" t="s">
        <v>434</v>
      </c>
      <c r="C676" s="399" t="s">
        <v>861</v>
      </c>
      <c r="D676" s="399" t="s">
        <v>578</v>
      </c>
      <c r="E676" s="399" t="s">
        <v>616</v>
      </c>
      <c r="F676" s="399" t="s">
        <v>685</v>
      </c>
      <c r="G676" s="399" t="s">
        <v>862</v>
      </c>
      <c r="H676" s="541">
        <v>15</v>
      </c>
      <c r="I676" s="543">
        <v>0.7</v>
      </c>
      <c r="J676" s="676">
        <v>0.2</v>
      </c>
      <c r="K676" s="676">
        <v>0.27</v>
      </c>
      <c r="L676" s="676">
        <v>0.27</v>
      </c>
      <c r="M676" s="676">
        <v>0.27</v>
      </c>
      <c r="N676" s="676">
        <v>0.27</v>
      </c>
      <c r="O676" s="676">
        <v>0.27</v>
      </c>
      <c r="P676" s="676">
        <v>0.27</v>
      </c>
      <c r="Q676" s="676">
        <v>0.25</v>
      </c>
      <c r="R676" s="676">
        <v>0.25</v>
      </c>
      <c r="S676" s="676">
        <v>0.25</v>
      </c>
      <c r="T676" s="676">
        <v>0.25</v>
      </c>
      <c r="U676" s="676">
        <v>0.25</v>
      </c>
      <c r="V676" s="676">
        <v>0.25</v>
      </c>
      <c r="W676" s="676">
        <v>0.25</v>
      </c>
      <c r="X676" s="676">
        <v>0.25</v>
      </c>
      <c r="Y676" s="676">
        <v>0.25</v>
      </c>
      <c r="Z676" s="676">
        <v>0.25</v>
      </c>
      <c r="AA676" s="676">
        <v>0.25</v>
      </c>
      <c r="AB676" s="676">
        <v>0.25</v>
      </c>
      <c r="AC676" s="676">
        <v>0.25</v>
      </c>
      <c r="AD676" s="677">
        <v>0.25</v>
      </c>
      <c r="AE676" s="677">
        <v>0.25</v>
      </c>
    </row>
    <row r="677" spans="1:31" ht="15">
      <c r="A677" s="545" t="s">
        <v>953</v>
      </c>
      <c r="B677" s="541" t="s">
        <v>434</v>
      </c>
      <c r="C677" s="399" t="s">
        <v>861</v>
      </c>
      <c r="D677" s="399" t="s">
        <v>578</v>
      </c>
      <c r="E677" s="399" t="s">
        <v>616</v>
      </c>
      <c r="F677" s="399" t="s">
        <v>617</v>
      </c>
      <c r="G677" s="399" t="s">
        <v>862</v>
      </c>
      <c r="H677" s="541">
        <v>15</v>
      </c>
      <c r="I677" s="543">
        <v>0.7</v>
      </c>
      <c r="J677" s="676">
        <v>0.2</v>
      </c>
      <c r="K677" s="676">
        <v>0.27</v>
      </c>
      <c r="L677" s="676">
        <v>0.27</v>
      </c>
      <c r="M677" s="676">
        <v>0.27</v>
      </c>
      <c r="N677" s="676">
        <v>0.27</v>
      </c>
      <c r="O677" s="676">
        <v>0.27</v>
      </c>
      <c r="P677" s="676">
        <v>0.27</v>
      </c>
      <c r="Q677" s="676">
        <v>0.25</v>
      </c>
      <c r="R677" s="676">
        <v>0.25</v>
      </c>
      <c r="S677" s="676">
        <v>0.25</v>
      </c>
      <c r="T677" s="676">
        <v>0.25</v>
      </c>
      <c r="U677" s="676">
        <v>0.25</v>
      </c>
      <c r="V677" s="676">
        <v>0.25</v>
      </c>
      <c r="W677" s="676">
        <v>0.25</v>
      </c>
      <c r="X677" s="676">
        <v>0.25</v>
      </c>
      <c r="Y677" s="676">
        <v>0.25</v>
      </c>
      <c r="Z677" s="676">
        <v>0.25</v>
      </c>
      <c r="AA677" s="676">
        <v>0.25</v>
      </c>
      <c r="AB677" s="676">
        <v>0.25</v>
      </c>
      <c r="AC677" s="676">
        <v>0.25</v>
      </c>
      <c r="AD677" s="677">
        <v>0.25</v>
      </c>
      <c r="AE677" s="677">
        <v>0.25</v>
      </c>
    </row>
    <row r="678" spans="1:31" ht="15">
      <c r="A678" s="399" t="s">
        <v>954</v>
      </c>
      <c r="B678" s="541" t="s">
        <v>434</v>
      </c>
      <c r="C678" s="399" t="s">
        <v>861</v>
      </c>
      <c r="D678" s="399" t="s">
        <v>578</v>
      </c>
      <c r="E678" s="399" t="s">
        <v>616</v>
      </c>
      <c r="F678" s="399" t="s">
        <v>955</v>
      </c>
      <c r="G678" s="399" t="s">
        <v>862</v>
      </c>
      <c r="H678" s="541">
        <v>15</v>
      </c>
      <c r="I678" s="543">
        <v>0.7</v>
      </c>
      <c r="J678" s="676">
        <v>0.2</v>
      </c>
      <c r="K678" s="676">
        <v>0.27</v>
      </c>
      <c r="L678" s="676">
        <v>0.27</v>
      </c>
      <c r="M678" s="676">
        <v>0.27</v>
      </c>
      <c r="N678" s="676">
        <v>0.27</v>
      </c>
      <c r="O678" s="676">
        <v>0.27</v>
      </c>
      <c r="P678" s="676">
        <v>0.27</v>
      </c>
      <c r="Q678" s="676">
        <v>0.25</v>
      </c>
      <c r="R678" s="676">
        <v>0.25</v>
      </c>
      <c r="S678" s="676">
        <v>0.25</v>
      </c>
      <c r="T678" s="676">
        <v>0.25</v>
      </c>
      <c r="U678" s="676">
        <v>0.25</v>
      </c>
      <c r="V678" s="676">
        <v>0.25</v>
      </c>
      <c r="W678" s="676">
        <v>0.25</v>
      </c>
      <c r="X678" s="676">
        <v>0.25</v>
      </c>
      <c r="Y678" s="676">
        <v>0.25</v>
      </c>
      <c r="Z678" s="676">
        <v>0.25</v>
      </c>
      <c r="AA678" s="676">
        <v>0.25</v>
      </c>
      <c r="AB678" s="676">
        <v>0.25</v>
      </c>
      <c r="AC678" s="676">
        <v>0.25</v>
      </c>
      <c r="AD678" s="677">
        <v>0.25</v>
      </c>
      <c r="AE678" s="677">
        <v>0.25</v>
      </c>
    </row>
    <row r="679" spans="1:31" ht="15">
      <c r="A679" s="399" t="s">
        <v>956</v>
      </c>
      <c r="B679" s="541" t="s">
        <v>434</v>
      </c>
      <c r="C679" s="399" t="s">
        <v>861</v>
      </c>
      <c r="D679" s="399" t="s">
        <v>578</v>
      </c>
      <c r="E679" s="399" t="s">
        <v>616</v>
      </c>
      <c r="F679" s="399" t="s">
        <v>620</v>
      </c>
      <c r="G679" s="399" t="s">
        <v>862</v>
      </c>
      <c r="H679" s="541">
        <v>15</v>
      </c>
      <c r="I679" s="543">
        <v>0.7</v>
      </c>
      <c r="J679" s="676">
        <v>0.2</v>
      </c>
      <c r="K679" s="676">
        <v>0.27</v>
      </c>
      <c r="L679" s="676">
        <v>0.27</v>
      </c>
      <c r="M679" s="676">
        <v>0.27</v>
      </c>
      <c r="N679" s="676">
        <v>0.27</v>
      </c>
      <c r="O679" s="676">
        <v>0.27</v>
      </c>
      <c r="P679" s="676">
        <v>0.27</v>
      </c>
      <c r="Q679" s="676">
        <v>0.25</v>
      </c>
      <c r="R679" s="676">
        <v>0.25</v>
      </c>
      <c r="S679" s="676">
        <v>0.25</v>
      </c>
      <c r="T679" s="676">
        <v>0.25</v>
      </c>
      <c r="U679" s="676">
        <v>0.25</v>
      </c>
      <c r="V679" s="676">
        <v>0.25</v>
      </c>
      <c r="W679" s="676">
        <v>0.25</v>
      </c>
      <c r="X679" s="676">
        <v>0.25</v>
      </c>
      <c r="Y679" s="676">
        <v>0.25</v>
      </c>
      <c r="Z679" s="676">
        <v>0.25</v>
      </c>
      <c r="AA679" s="676">
        <v>0.25</v>
      </c>
      <c r="AB679" s="676">
        <v>0.25</v>
      </c>
      <c r="AC679" s="676">
        <v>0.25</v>
      </c>
      <c r="AD679" s="677">
        <v>0.25</v>
      </c>
      <c r="AE679" s="677">
        <v>0.25</v>
      </c>
    </row>
    <row r="680" spans="1:31" ht="15">
      <c r="A680" s="399" t="s">
        <v>957</v>
      </c>
      <c r="B680" s="541" t="s">
        <v>434</v>
      </c>
      <c r="C680" s="399" t="s">
        <v>861</v>
      </c>
      <c r="D680" s="399" t="s">
        <v>578</v>
      </c>
      <c r="E680" s="399" t="s">
        <v>616</v>
      </c>
      <c r="F680" s="399" t="s">
        <v>623</v>
      </c>
      <c r="G680" s="399" t="s">
        <v>862</v>
      </c>
      <c r="H680" s="541">
        <v>10</v>
      </c>
      <c r="I680" s="543">
        <v>0.7</v>
      </c>
      <c r="J680" s="676">
        <v>0.2</v>
      </c>
      <c r="K680" s="676">
        <v>0.27</v>
      </c>
      <c r="L680" s="676">
        <v>0.27</v>
      </c>
      <c r="M680" s="676">
        <v>0.27</v>
      </c>
      <c r="N680" s="676">
        <v>0.27</v>
      </c>
      <c r="O680" s="676">
        <v>0.27</v>
      </c>
      <c r="P680" s="676">
        <v>0.27</v>
      </c>
      <c r="Q680" s="676">
        <v>0.25</v>
      </c>
      <c r="R680" s="676">
        <v>0.25</v>
      </c>
      <c r="S680" s="676">
        <v>0.25</v>
      </c>
      <c r="T680" s="676">
        <v>0.25</v>
      </c>
      <c r="U680" s="676">
        <v>0.25</v>
      </c>
      <c r="V680" s="676">
        <v>0.25</v>
      </c>
      <c r="W680" s="676">
        <v>0.25</v>
      </c>
      <c r="X680" s="676">
        <v>0.25</v>
      </c>
      <c r="Y680" s="676">
        <v>0.25</v>
      </c>
      <c r="Z680" s="676">
        <v>0.25</v>
      </c>
      <c r="AA680" s="676">
        <v>0.25</v>
      </c>
      <c r="AB680" s="676">
        <v>0.25</v>
      </c>
      <c r="AC680" s="676">
        <v>0.25</v>
      </c>
      <c r="AD680" s="677">
        <v>0.25</v>
      </c>
      <c r="AE680" s="677">
        <v>0.25</v>
      </c>
    </row>
    <row r="681" spans="1:31" ht="15">
      <c r="A681" s="399" t="s">
        <v>1417</v>
      </c>
      <c r="B681" s="541" t="s">
        <v>997</v>
      </c>
      <c r="C681" s="399" t="s">
        <v>861</v>
      </c>
      <c r="D681" s="399" t="s">
        <v>635</v>
      </c>
      <c r="E681" s="399" t="s">
        <v>636</v>
      </c>
      <c r="F681" s="399" t="s">
        <v>637</v>
      </c>
      <c r="G681" s="399" t="s">
        <v>862</v>
      </c>
      <c r="H681" s="541">
        <v>10</v>
      </c>
      <c r="I681" s="543">
        <v>0.7</v>
      </c>
      <c r="J681" s="676">
        <v>0.2</v>
      </c>
      <c r="K681" s="676">
        <v>0.27</v>
      </c>
      <c r="L681" s="676">
        <v>0.27</v>
      </c>
      <c r="M681" s="676">
        <v>0.27</v>
      </c>
      <c r="N681" s="676">
        <v>0.27</v>
      </c>
      <c r="O681" s="676">
        <v>0.27</v>
      </c>
      <c r="P681" s="676">
        <v>0.27</v>
      </c>
      <c r="Q681" s="676">
        <v>0.25</v>
      </c>
      <c r="R681" s="676">
        <v>0.25</v>
      </c>
      <c r="S681" s="676">
        <v>0.25</v>
      </c>
      <c r="T681" s="676">
        <v>0.25</v>
      </c>
      <c r="U681" s="676">
        <v>0.25</v>
      </c>
      <c r="V681" s="676">
        <v>0.25</v>
      </c>
      <c r="W681" s="676">
        <v>0.25</v>
      </c>
      <c r="X681" s="676">
        <v>0.25</v>
      </c>
      <c r="Y681" s="676">
        <v>0.25</v>
      </c>
      <c r="Z681" s="676">
        <v>0.25</v>
      </c>
      <c r="AA681" s="676">
        <v>0.25</v>
      </c>
      <c r="AB681" s="676">
        <v>0.25</v>
      </c>
      <c r="AC681" s="676">
        <v>0.25</v>
      </c>
      <c r="AD681" s="677">
        <v>0.25</v>
      </c>
      <c r="AE681" s="677">
        <v>0.25</v>
      </c>
    </row>
    <row r="682" spans="1:31" ht="15">
      <c r="A682" s="545" t="s">
        <v>965</v>
      </c>
      <c r="B682" s="541" t="s">
        <v>434</v>
      </c>
      <c r="C682" s="399" t="s">
        <v>861</v>
      </c>
      <c r="D682" s="1" t="s">
        <v>635</v>
      </c>
      <c r="E682" s="399" t="s">
        <v>636</v>
      </c>
      <c r="F682" s="399" t="s">
        <v>637</v>
      </c>
      <c r="G682" s="399" t="s">
        <v>862</v>
      </c>
      <c r="H682" s="541">
        <v>10</v>
      </c>
      <c r="I682" s="543">
        <v>0.7</v>
      </c>
      <c r="J682" s="676">
        <v>0.2</v>
      </c>
      <c r="K682" s="676">
        <v>0.27</v>
      </c>
      <c r="L682" s="676">
        <v>0.27</v>
      </c>
      <c r="M682" s="676">
        <v>0.27</v>
      </c>
      <c r="N682" s="676">
        <v>0.27</v>
      </c>
      <c r="O682" s="676">
        <v>0.27</v>
      </c>
      <c r="P682" s="676">
        <v>0.27</v>
      </c>
      <c r="Q682" s="676">
        <v>0.25</v>
      </c>
      <c r="R682" s="676">
        <v>0.25</v>
      </c>
      <c r="S682" s="676">
        <v>0.25</v>
      </c>
      <c r="T682" s="676">
        <v>0.25</v>
      </c>
      <c r="U682" s="676">
        <v>0.25</v>
      </c>
      <c r="V682" s="676">
        <v>0.25</v>
      </c>
      <c r="W682" s="676">
        <v>0.25</v>
      </c>
      <c r="X682" s="676">
        <v>0.25</v>
      </c>
      <c r="Y682" s="676">
        <v>0.25</v>
      </c>
      <c r="Z682" s="676">
        <v>0.25</v>
      </c>
      <c r="AA682" s="676">
        <v>0.25</v>
      </c>
      <c r="AB682" s="676">
        <v>0.25</v>
      </c>
      <c r="AC682" s="676">
        <v>0.25</v>
      </c>
      <c r="AD682" s="677">
        <v>0.25</v>
      </c>
      <c r="AE682" s="677">
        <v>0.25</v>
      </c>
    </row>
    <row r="683" spans="1:31" ht="15">
      <c r="A683" s="545" t="s">
        <v>1411</v>
      </c>
      <c r="B683" s="544" t="s">
        <v>997</v>
      </c>
      <c r="C683" s="399" t="s">
        <v>861</v>
      </c>
      <c r="D683" s="1" t="s">
        <v>629</v>
      </c>
      <c r="E683" s="399" t="s">
        <v>458</v>
      </c>
      <c r="F683" s="399" t="s">
        <v>459</v>
      </c>
      <c r="G683" s="399" t="s">
        <v>862</v>
      </c>
      <c r="H683" s="541">
        <v>10</v>
      </c>
      <c r="I683" s="543">
        <v>0.7</v>
      </c>
      <c r="J683" s="676">
        <v>0.2</v>
      </c>
      <c r="K683" s="676">
        <v>0.27</v>
      </c>
      <c r="L683" s="676">
        <v>0.27</v>
      </c>
      <c r="M683" s="676">
        <v>0.27</v>
      </c>
      <c r="N683" s="676">
        <v>0.27</v>
      </c>
      <c r="O683" s="676">
        <v>0.27</v>
      </c>
      <c r="P683" s="676">
        <v>0.27</v>
      </c>
      <c r="Q683" s="676">
        <v>0.25</v>
      </c>
      <c r="R683" s="676">
        <v>0.25</v>
      </c>
      <c r="S683" s="676">
        <v>0.25</v>
      </c>
      <c r="T683" s="676">
        <v>0.25</v>
      </c>
      <c r="U683" s="676">
        <v>0.25</v>
      </c>
      <c r="V683" s="676">
        <v>0.25</v>
      </c>
      <c r="W683" s="676">
        <v>0.25</v>
      </c>
      <c r="X683" s="676">
        <v>0.25</v>
      </c>
      <c r="Y683" s="676">
        <v>0.25</v>
      </c>
      <c r="Z683" s="676">
        <v>0.25</v>
      </c>
      <c r="AA683" s="676">
        <v>0.25</v>
      </c>
      <c r="AB683" s="676">
        <v>0.25</v>
      </c>
      <c r="AC683" s="676">
        <v>0.25</v>
      </c>
      <c r="AD683" s="677">
        <v>0.25</v>
      </c>
      <c r="AE683" s="677">
        <v>0.25</v>
      </c>
    </row>
    <row r="684" spans="1:31" ht="15">
      <c r="A684" s="399" t="s">
        <v>958</v>
      </c>
      <c r="B684" s="541" t="s">
        <v>434</v>
      </c>
      <c r="C684" s="399" t="s">
        <v>861</v>
      </c>
      <c r="D684" s="399" t="s">
        <v>629</v>
      </c>
      <c r="E684" s="399" t="s">
        <v>458</v>
      </c>
      <c r="F684" s="399" t="s">
        <v>459</v>
      </c>
      <c r="G684" s="399" t="s">
        <v>862</v>
      </c>
      <c r="H684" s="541">
        <v>10</v>
      </c>
      <c r="I684" s="543">
        <v>0.7</v>
      </c>
      <c r="J684" s="676">
        <v>0.2</v>
      </c>
      <c r="K684" s="676">
        <v>0.27</v>
      </c>
      <c r="L684" s="676">
        <v>0.27</v>
      </c>
      <c r="M684" s="676">
        <v>0.27</v>
      </c>
      <c r="N684" s="676">
        <v>0.27</v>
      </c>
      <c r="O684" s="676">
        <v>0.27</v>
      </c>
      <c r="P684" s="676">
        <v>0.27</v>
      </c>
      <c r="Q684" s="676">
        <v>0.25</v>
      </c>
      <c r="R684" s="676">
        <v>0.25</v>
      </c>
      <c r="S684" s="676">
        <v>0.25</v>
      </c>
      <c r="T684" s="676">
        <v>0.25</v>
      </c>
      <c r="U684" s="676">
        <v>0.25</v>
      </c>
      <c r="V684" s="676">
        <v>0.25</v>
      </c>
      <c r="W684" s="676">
        <v>0.25</v>
      </c>
      <c r="X684" s="676">
        <v>0.25</v>
      </c>
      <c r="Y684" s="676">
        <v>0.25</v>
      </c>
      <c r="Z684" s="676">
        <v>0.25</v>
      </c>
      <c r="AA684" s="676">
        <v>0.25</v>
      </c>
      <c r="AB684" s="676">
        <v>0.25</v>
      </c>
      <c r="AC684" s="676">
        <v>0.25</v>
      </c>
      <c r="AD684" s="677">
        <v>0.25</v>
      </c>
      <c r="AE684" s="677">
        <v>0.25</v>
      </c>
    </row>
    <row r="685" spans="1:31" ht="15">
      <c r="A685" s="399" t="s">
        <v>1412</v>
      </c>
      <c r="B685" s="541" t="s">
        <v>997</v>
      </c>
      <c r="C685" s="399" t="s">
        <v>861</v>
      </c>
      <c r="D685" s="399" t="s">
        <v>629</v>
      </c>
      <c r="E685" s="399" t="s">
        <v>960</v>
      </c>
      <c r="F685" s="399" t="s">
        <v>960</v>
      </c>
      <c r="G685" s="399" t="s">
        <v>862</v>
      </c>
      <c r="H685" s="541">
        <v>10</v>
      </c>
      <c r="I685" s="543">
        <v>0.7</v>
      </c>
      <c r="J685" s="676">
        <v>0.2</v>
      </c>
      <c r="K685" s="676">
        <v>0.27</v>
      </c>
      <c r="L685" s="676">
        <v>0.27</v>
      </c>
      <c r="M685" s="676">
        <v>0.27</v>
      </c>
      <c r="N685" s="676">
        <v>0.27</v>
      </c>
      <c r="O685" s="676">
        <v>0.27</v>
      </c>
      <c r="P685" s="676">
        <v>0.27</v>
      </c>
      <c r="Q685" s="676">
        <v>0.25</v>
      </c>
      <c r="R685" s="676">
        <v>0.25</v>
      </c>
      <c r="S685" s="676">
        <v>0.25</v>
      </c>
      <c r="T685" s="676">
        <v>0.25</v>
      </c>
      <c r="U685" s="676">
        <v>0.25</v>
      </c>
      <c r="V685" s="676">
        <v>0.25</v>
      </c>
      <c r="W685" s="676">
        <v>0.25</v>
      </c>
      <c r="X685" s="676">
        <v>0.25</v>
      </c>
      <c r="Y685" s="676">
        <v>0.25</v>
      </c>
      <c r="Z685" s="676">
        <v>0.25</v>
      </c>
      <c r="AA685" s="676">
        <v>0.25</v>
      </c>
      <c r="AB685" s="676">
        <v>0.25</v>
      </c>
      <c r="AC685" s="676">
        <v>0.25</v>
      </c>
      <c r="AD685" s="677">
        <v>0.25</v>
      </c>
      <c r="AE685" s="677">
        <v>0.25</v>
      </c>
    </row>
    <row r="686" spans="1:31" ht="15">
      <c r="A686" s="399" t="s">
        <v>959</v>
      </c>
      <c r="B686" s="541" t="s">
        <v>434</v>
      </c>
      <c r="C686" s="399" t="s">
        <v>861</v>
      </c>
      <c r="D686" s="399" t="s">
        <v>629</v>
      </c>
      <c r="E686" s="399" t="s">
        <v>960</v>
      </c>
      <c r="F686" s="399" t="s">
        <v>960</v>
      </c>
      <c r="G686" s="399" t="s">
        <v>862</v>
      </c>
      <c r="H686" s="541">
        <v>10</v>
      </c>
      <c r="I686" s="543">
        <v>0.7</v>
      </c>
      <c r="J686" s="676">
        <v>0.2</v>
      </c>
      <c r="K686" s="676">
        <v>0.27</v>
      </c>
      <c r="L686" s="676">
        <v>0.27</v>
      </c>
      <c r="M686" s="676">
        <v>0.27</v>
      </c>
      <c r="N686" s="676">
        <v>0.27</v>
      </c>
      <c r="O686" s="676">
        <v>0.27</v>
      </c>
      <c r="P686" s="676">
        <v>0.27</v>
      </c>
      <c r="Q686" s="676">
        <v>0.25</v>
      </c>
      <c r="R686" s="676">
        <v>0.25</v>
      </c>
      <c r="S686" s="676">
        <v>0.25</v>
      </c>
      <c r="T686" s="676">
        <v>0.25</v>
      </c>
      <c r="U686" s="676">
        <v>0.25</v>
      </c>
      <c r="V686" s="676">
        <v>0.25</v>
      </c>
      <c r="W686" s="676">
        <v>0.25</v>
      </c>
      <c r="X686" s="676">
        <v>0.25</v>
      </c>
      <c r="Y686" s="676">
        <v>0.25</v>
      </c>
      <c r="Z686" s="676">
        <v>0.25</v>
      </c>
      <c r="AA686" s="676">
        <v>0.25</v>
      </c>
      <c r="AB686" s="676">
        <v>0.25</v>
      </c>
      <c r="AC686" s="676">
        <v>0.25</v>
      </c>
      <c r="AD686" s="677">
        <v>0.25</v>
      </c>
      <c r="AE686" s="677">
        <v>0.25</v>
      </c>
    </row>
    <row r="687" spans="1:31" ht="15">
      <c r="A687" s="399" t="s">
        <v>1413</v>
      </c>
      <c r="B687" s="541" t="s">
        <v>997</v>
      </c>
      <c r="C687" s="399" t="s">
        <v>861</v>
      </c>
      <c r="D687" s="399" t="s">
        <v>629</v>
      </c>
      <c r="E687" s="399" t="s">
        <v>631</v>
      </c>
      <c r="F687" s="399" t="s">
        <v>620</v>
      </c>
      <c r="G687" s="399" t="s">
        <v>862</v>
      </c>
      <c r="H687" s="541">
        <v>15</v>
      </c>
      <c r="I687" s="543">
        <v>0.7</v>
      </c>
      <c r="J687" s="676">
        <v>0.2</v>
      </c>
      <c r="K687" s="676">
        <v>0.27</v>
      </c>
      <c r="L687" s="676">
        <v>0.27</v>
      </c>
      <c r="M687" s="676">
        <v>0.27</v>
      </c>
      <c r="N687" s="676">
        <v>0.27</v>
      </c>
      <c r="O687" s="676">
        <v>0.27</v>
      </c>
      <c r="P687" s="676">
        <v>0.27</v>
      </c>
      <c r="Q687" s="676">
        <v>0.25</v>
      </c>
      <c r="R687" s="676">
        <v>0.25</v>
      </c>
      <c r="S687" s="676">
        <v>0.25</v>
      </c>
      <c r="T687" s="676">
        <v>0.25</v>
      </c>
      <c r="U687" s="676">
        <v>0.25</v>
      </c>
      <c r="V687" s="676">
        <v>0.25</v>
      </c>
      <c r="W687" s="676">
        <v>0.25</v>
      </c>
      <c r="X687" s="676">
        <v>0.25</v>
      </c>
      <c r="Y687" s="676">
        <v>0.25</v>
      </c>
      <c r="Z687" s="676">
        <v>0.25</v>
      </c>
      <c r="AA687" s="676">
        <v>0.25</v>
      </c>
      <c r="AB687" s="676">
        <v>0.25</v>
      </c>
      <c r="AC687" s="676">
        <v>0.25</v>
      </c>
      <c r="AD687" s="677">
        <v>0.25</v>
      </c>
      <c r="AE687" s="677">
        <v>0.25</v>
      </c>
    </row>
    <row r="688" spans="1:31" ht="15">
      <c r="A688" s="399" t="s">
        <v>961</v>
      </c>
      <c r="B688" s="541" t="s">
        <v>434</v>
      </c>
      <c r="C688" s="399" t="s">
        <v>861</v>
      </c>
      <c r="D688" s="399" t="s">
        <v>629</v>
      </c>
      <c r="E688" s="399" t="s">
        <v>631</v>
      </c>
      <c r="F688" s="399" t="s">
        <v>620</v>
      </c>
      <c r="G688" s="399" t="s">
        <v>862</v>
      </c>
      <c r="H688" s="541">
        <v>15</v>
      </c>
      <c r="I688" s="543">
        <v>0.7</v>
      </c>
      <c r="J688" s="676">
        <v>0.2</v>
      </c>
      <c r="K688" s="676">
        <v>0.27</v>
      </c>
      <c r="L688" s="676">
        <v>0.27</v>
      </c>
      <c r="M688" s="676">
        <v>0.27</v>
      </c>
      <c r="N688" s="676">
        <v>0.27</v>
      </c>
      <c r="O688" s="676">
        <v>0.27</v>
      </c>
      <c r="P688" s="676">
        <v>0.27</v>
      </c>
      <c r="Q688" s="676">
        <v>0.25</v>
      </c>
      <c r="R688" s="676">
        <v>0.25</v>
      </c>
      <c r="S688" s="676">
        <v>0.25</v>
      </c>
      <c r="T688" s="676">
        <v>0.25</v>
      </c>
      <c r="U688" s="676">
        <v>0.25</v>
      </c>
      <c r="V688" s="676">
        <v>0.25</v>
      </c>
      <c r="W688" s="676">
        <v>0.25</v>
      </c>
      <c r="X688" s="676">
        <v>0.25</v>
      </c>
      <c r="Y688" s="676">
        <v>0.25</v>
      </c>
      <c r="Z688" s="676">
        <v>0.25</v>
      </c>
      <c r="AA688" s="676">
        <v>0.25</v>
      </c>
      <c r="AB688" s="676">
        <v>0.25</v>
      </c>
      <c r="AC688" s="676">
        <v>0.25</v>
      </c>
      <c r="AD688" s="677">
        <v>0.25</v>
      </c>
      <c r="AE688" s="677">
        <v>0.25</v>
      </c>
    </row>
    <row r="689" spans="1:31" ht="15">
      <c r="A689" s="399" t="s">
        <v>1414</v>
      </c>
      <c r="B689" s="541" t="s">
        <v>997</v>
      </c>
      <c r="C689" s="399" t="s">
        <v>861</v>
      </c>
      <c r="D689" s="399" t="s">
        <v>629</v>
      </c>
      <c r="E689" s="399" t="s">
        <v>854</v>
      </c>
      <c r="F689" s="399" t="s">
        <v>557</v>
      </c>
      <c r="G689" s="399" t="s">
        <v>862</v>
      </c>
      <c r="H689" s="541">
        <v>10</v>
      </c>
      <c r="I689" s="543">
        <v>0.7</v>
      </c>
      <c r="J689" s="676">
        <v>0.2</v>
      </c>
      <c r="K689" s="676">
        <v>0.27</v>
      </c>
      <c r="L689" s="676">
        <v>0.27</v>
      </c>
      <c r="M689" s="676">
        <v>0.27</v>
      </c>
      <c r="N689" s="676">
        <v>0.27</v>
      </c>
      <c r="O689" s="676">
        <v>0.27</v>
      </c>
      <c r="P689" s="676">
        <v>0.27</v>
      </c>
      <c r="Q689" s="676">
        <v>0.25</v>
      </c>
      <c r="R689" s="676">
        <v>0.25</v>
      </c>
      <c r="S689" s="676">
        <v>0.25</v>
      </c>
      <c r="T689" s="676">
        <v>0.25</v>
      </c>
      <c r="U689" s="676">
        <v>0.25</v>
      </c>
      <c r="V689" s="676">
        <v>0.25</v>
      </c>
      <c r="W689" s="676">
        <v>0.25</v>
      </c>
      <c r="X689" s="676">
        <v>0.25</v>
      </c>
      <c r="Y689" s="676">
        <v>0.25</v>
      </c>
      <c r="Z689" s="676">
        <v>0.25</v>
      </c>
      <c r="AA689" s="676">
        <v>0.25</v>
      </c>
      <c r="AB689" s="676">
        <v>0.25</v>
      </c>
      <c r="AC689" s="676">
        <v>0.25</v>
      </c>
      <c r="AD689" s="677">
        <v>0.25</v>
      </c>
      <c r="AE689" s="677">
        <v>0.25</v>
      </c>
    </row>
    <row r="690" spans="1:31" ht="15">
      <c r="A690" s="399" t="s">
        <v>1415</v>
      </c>
      <c r="B690" s="541" t="s">
        <v>997</v>
      </c>
      <c r="C690" s="399" t="s">
        <v>861</v>
      </c>
      <c r="D690" s="399" t="s">
        <v>629</v>
      </c>
      <c r="E690" s="399" t="s">
        <v>854</v>
      </c>
      <c r="F690" s="399" t="s">
        <v>856</v>
      </c>
      <c r="G690" s="399" t="s">
        <v>862</v>
      </c>
      <c r="H690" s="541">
        <v>10</v>
      </c>
      <c r="I690" s="543">
        <v>0.7</v>
      </c>
      <c r="J690" s="676">
        <v>0.2</v>
      </c>
      <c r="K690" s="676">
        <v>0.27</v>
      </c>
      <c r="L690" s="676">
        <v>0.27</v>
      </c>
      <c r="M690" s="676">
        <v>0.27</v>
      </c>
      <c r="N690" s="676">
        <v>0.27</v>
      </c>
      <c r="O690" s="676">
        <v>0.27</v>
      </c>
      <c r="P690" s="676">
        <v>0.27</v>
      </c>
      <c r="Q690" s="676">
        <v>0.25</v>
      </c>
      <c r="R690" s="676">
        <v>0.25</v>
      </c>
      <c r="S690" s="676">
        <v>0.25</v>
      </c>
      <c r="T690" s="676">
        <v>0.25</v>
      </c>
      <c r="U690" s="676">
        <v>0.25</v>
      </c>
      <c r="V690" s="676">
        <v>0.25</v>
      </c>
      <c r="W690" s="676">
        <v>0.25</v>
      </c>
      <c r="X690" s="676">
        <v>0.25</v>
      </c>
      <c r="Y690" s="676">
        <v>0.25</v>
      </c>
      <c r="Z690" s="676">
        <v>0.25</v>
      </c>
      <c r="AA690" s="676">
        <v>0.25</v>
      </c>
      <c r="AB690" s="676">
        <v>0.25</v>
      </c>
      <c r="AC690" s="676">
        <v>0.25</v>
      </c>
      <c r="AD690" s="677">
        <v>0.25</v>
      </c>
      <c r="AE690" s="677">
        <v>0.25</v>
      </c>
    </row>
    <row r="691" spans="1:31" ht="15">
      <c r="A691" s="399" t="s">
        <v>1416</v>
      </c>
      <c r="B691" s="541" t="s">
        <v>997</v>
      </c>
      <c r="C691" s="399" t="s">
        <v>861</v>
      </c>
      <c r="D691" s="399" t="s">
        <v>629</v>
      </c>
      <c r="E691" s="399" t="s">
        <v>854</v>
      </c>
      <c r="F691" s="399" t="s">
        <v>858</v>
      </c>
      <c r="G691" s="399" t="s">
        <v>862</v>
      </c>
      <c r="H691" s="541">
        <v>10</v>
      </c>
      <c r="I691" s="543">
        <v>0.7</v>
      </c>
      <c r="J691" s="676">
        <v>0.2</v>
      </c>
      <c r="K691" s="676">
        <v>0.27</v>
      </c>
      <c r="L691" s="676">
        <v>0.27</v>
      </c>
      <c r="M691" s="676">
        <v>0.27</v>
      </c>
      <c r="N691" s="676">
        <v>0.27</v>
      </c>
      <c r="O691" s="676">
        <v>0.27</v>
      </c>
      <c r="P691" s="676">
        <v>0.27</v>
      </c>
      <c r="Q691" s="676">
        <v>0.25</v>
      </c>
      <c r="R691" s="676">
        <v>0.25</v>
      </c>
      <c r="S691" s="676">
        <v>0.25</v>
      </c>
      <c r="T691" s="676">
        <v>0.25</v>
      </c>
      <c r="U691" s="676">
        <v>0.25</v>
      </c>
      <c r="V691" s="676">
        <v>0.25</v>
      </c>
      <c r="W691" s="676">
        <v>0.25</v>
      </c>
      <c r="X691" s="676">
        <v>0.25</v>
      </c>
      <c r="Y691" s="676">
        <v>0.25</v>
      </c>
      <c r="Z691" s="676">
        <v>0.25</v>
      </c>
      <c r="AA691" s="676">
        <v>0.25</v>
      </c>
      <c r="AB691" s="676">
        <v>0.25</v>
      </c>
      <c r="AC691" s="676">
        <v>0.25</v>
      </c>
      <c r="AD691" s="677">
        <v>0.25</v>
      </c>
      <c r="AE691" s="677">
        <v>0.25</v>
      </c>
    </row>
    <row r="692" spans="1:31" ht="15">
      <c r="A692" s="399" t="s">
        <v>962</v>
      </c>
      <c r="B692" s="541" t="s">
        <v>434</v>
      </c>
      <c r="C692" s="399" t="s">
        <v>861</v>
      </c>
      <c r="D692" s="399" t="s">
        <v>629</v>
      </c>
      <c r="E692" s="399" t="s">
        <v>854</v>
      </c>
      <c r="F692" s="399" t="s">
        <v>557</v>
      </c>
      <c r="G692" s="399" t="s">
        <v>862</v>
      </c>
      <c r="H692" s="541">
        <v>10</v>
      </c>
      <c r="I692" s="543">
        <v>0.7</v>
      </c>
      <c r="J692" s="676">
        <v>0.2</v>
      </c>
      <c r="K692" s="676">
        <v>0.27</v>
      </c>
      <c r="L692" s="676">
        <v>0.27</v>
      </c>
      <c r="M692" s="676">
        <v>0.27</v>
      </c>
      <c r="N692" s="676">
        <v>0.27</v>
      </c>
      <c r="O692" s="676">
        <v>0.27</v>
      </c>
      <c r="P692" s="676">
        <v>0.27</v>
      </c>
      <c r="Q692" s="676">
        <v>0.25</v>
      </c>
      <c r="R692" s="676">
        <v>0.25</v>
      </c>
      <c r="S692" s="676">
        <v>0.25</v>
      </c>
      <c r="T692" s="676">
        <v>0.25</v>
      </c>
      <c r="U692" s="676">
        <v>0.25</v>
      </c>
      <c r="V692" s="676">
        <v>0.25</v>
      </c>
      <c r="W692" s="676">
        <v>0.25</v>
      </c>
      <c r="X692" s="676">
        <v>0.25</v>
      </c>
      <c r="Y692" s="676">
        <v>0.25</v>
      </c>
      <c r="Z692" s="676">
        <v>0.25</v>
      </c>
      <c r="AA692" s="676">
        <v>0.25</v>
      </c>
      <c r="AB692" s="676">
        <v>0.25</v>
      </c>
      <c r="AC692" s="676">
        <v>0.25</v>
      </c>
      <c r="AD692" s="677">
        <v>0.25</v>
      </c>
      <c r="AE692" s="677">
        <v>0.25</v>
      </c>
    </row>
    <row r="693" spans="1:31" ht="15">
      <c r="A693" s="399" t="s">
        <v>963</v>
      </c>
      <c r="B693" s="541" t="s">
        <v>434</v>
      </c>
      <c r="C693" s="399" t="s">
        <v>861</v>
      </c>
      <c r="D693" s="399" t="s">
        <v>629</v>
      </c>
      <c r="E693" s="399" t="s">
        <v>854</v>
      </c>
      <c r="F693" s="399" t="s">
        <v>856</v>
      </c>
      <c r="G693" s="399" t="s">
        <v>862</v>
      </c>
      <c r="H693" s="541">
        <v>10</v>
      </c>
      <c r="I693" s="543">
        <v>0.7</v>
      </c>
      <c r="J693" s="676">
        <v>0.2</v>
      </c>
      <c r="K693" s="676">
        <v>0.27</v>
      </c>
      <c r="L693" s="676">
        <v>0.27</v>
      </c>
      <c r="M693" s="676">
        <v>0.27</v>
      </c>
      <c r="N693" s="676">
        <v>0.27</v>
      </c>
      <c r="O693" s="676">
        <v>0.27</v>
      </c>
      <c r="P693" s="676">
        <v>0.27</v>
      </c>
      <c r="Q693" s="676">
        <v>0.25</v>
      </c>
      <c r="R693" s="676">
        <v>0.25</v>
      </c>
      <c r="S693" s="676">
        <v>0.25</v>
      </c>
      <c r="T693" s="676">
        <v>0.25</v>
      </c>
      <c r="U693" s="676">
        <v>0.25</v>
      </c>
      <c r="V693" s="676">
        <v>0.25</v>
      </c>
      <c r="W693" s="676">
        <v>0.25</v>
      </c>
      <c r="X693" s="676">
        <v>0.25</v>
      </c>
      <c r="Y693" s="676">
        <v>0.25</v>
      </c>
      <c r="Z693" s="676">
        <v>0.25</v>
      </c>
      <c r="AA693" s="676">
        <v>0.25</v>
      </c>
      <c r="AB693" s="676">
        <v>0.25</v>
      </c>
      <c r="AC693" s="676">
        <v>0.25</v>
      </c>
      <c r="AD693" s="677">
        <v>0.25</v>
      </c>
      <c r="AE693" s="677">
        <v>0.25</v>
      </c>
    </row>
    <row r="694" spans="1:31" ht="15">
      <c r="A694" s="399" t="s">
        <v>964</v>
      </c>
      <c r="B694" s="541" t="s">
        <v>434</v>
      </c>
      <c r="C694" s="399" t="s">
        <v>861</v>
      </c>
      <c r="D694" s="399" t="s">
        <v>629</v>
      </c>
      <c r="E694" s="399" t="s">
        <v>854</v>
      </c>
      <c r="F694" s="399" t="s">
        <v>858</v>
      </c>
      <c r="G694" s="399" t="s">
        <v>862</v>
      </c>
      <c r="H694" s="541">
        <v>10</v>
      </c>
      <c r="I694" s="543">
        <v>0.7</v>
      </c>
      <c r="J694" s="676">
        <v>0.2</v>
      </c>
      <c r="K694" s="676">
        <v>0.27</v>
      </c>
      <c r="L694" s="676">
        <v>0.27</v>
      </c>
      <c r="M694" s="676">
        <v>0.27</v>
      </c>
      <c r="N694" s="676">
        <v>0.27</v>
      </c>
      <c r="O694" s="676">
        <v>0.27</v>
      </c>
      <c r="P694" s="676">
        <v>0.27</v>
      </c>
      <c r="Q694" s="676">
        <v>0.25</v>
      </c>
      <c r="R694" s="676">
        <v>0.25</v>
      </c>
      <c r="S694" s="676">
        <v>0.25</v>
      </c>
      <c r="T694" s="676">
        <v>0.25</v>
      </c>
      <c r="U694" s="676">
        <v>0.25</v>
      </c>
      <c r="V694" s="676">
        <v>0.25</v>
      </c>
      <c r="W694" s="676">
        <v>0.25</v>
      </c>
      <c r="X694" s="676">
        <v>0.25</v>
      </c>
      <c r="Y694" s="676">
        <v>0.25</v>
      </c>
      <c r="Z694" s="676">
        <v>0.25</v>
      </c>
      <c r="AA694" s="676">
        <v>0.25</v>
      </c>
      <c r="AB694" s="676">
        <v>0.25</v>
      </c>
      <c r="AC694" s="676">
        <v>0.25</v>
      </c>
      <c r="AD694" s="677">
        <v>0.25</v>
      </c>
      <c r="AE694" s="677">
        <v>0.25</v>
      </c>
    </row>
    <row r="695" spans="1:31" ht="15">
      <c r="A695" s="399" t="s">
        <v>1815</v>
      </c>
      <c r="B695" s="541" t="s">
        <v>434</v>
      </c>
      <c r="C695" s="399" t="s">
        <v>994</v>
      </c>
      <c r="D695" s="399" t="s">
        <v>651</v>
      </c>
      <c r="E695" s="399" t="s">
        <v>1816</v>
      </c>
      <c r="F695" s="399" t="s">
        <v>1817</v>
      </c>
      <c r="G695" s="399" t="s">
        <v>995</v>
      </c>
      <c r="H695" s="541">
        <v>12</v>
      </c>
      <c r="I695" s="543">
        <v>0.7</v>
      </c>
      <c r="J695" s="676" t="s">
        <v>240</v>
      </c>
      <c r="K695" s="676" t="s">
        <v>240</v>
      </c>
      <c r="L695" s="676" t="s">
        <v>240</v>
      </c>
      <c r="M695" s="676" t="s">
        <v>240</v>
      </c>
      <c r="N695" s="676" t="s">
        <v>240</v>
      </c>
      <c r="O695" s="676" t="s">
        <v>240</v>
      </c>
      <c r="P695" s="676" t="s">
        <v>240</v>
      </c>
      <c r="Q695" s="676" t="s">
        <v>240</v>
      </c>
      <c r="R695" s="676" t="s">
        <v>240</v>
      </c>
      <c r="S695" s="676" t="s">
        <v>240</v>
      </c>
      <c r="T695" s="676" t="s">
        <v>240</v>
      </c>
      <c r="U695" s="676" t="s">
        <v>240</v>
      </c>
      <c r="V695" s="676" t="s">
        <v>240</v>
      </c>
      <c r="W695" s="676" t="s">
        <v>240</v>
      </c>
      <c r="X695" s="676" t="s">
        <v>240</v>
      </c>
      <c r="Y695" s="676" t="s">
        <v>240</v>
      </c>
      <c r="Z695" s="676" t="s">
        <v>240</v>
      </c>
      <c r="AA695" s="676">
        <v>0.27</v>
      </c>
      <c r="AB695" s="676">
        <v>0.27</v>
      </c>
      <c r="AC695" s="676">
        <v>0.27</v>
      </c>
      <c r="AD695" s="677">
        <v>0.27</v>
      </c>
      <c r="AE695" s="677">
        <v>0.27</v>
      </c>
    </row>
    <row r="696" spans="1:31" ht="15">
      <c r="A696" s="399" t="s">
        <v>1521</v>
      </c>
      <c r="B696" s="541" t="s">
        <v>997</v>
      </c>
      <c r="C696" s="399" t="s">
        <v>994</v>
      </c>
      <c r="D696" s="399" t="s">
        <v>461</v>
      </c>
      <c r="E696" s="399" t="s">
        <v>663</v>
      </c>
      <c r="F696" s="399" t="s">
        <v>664</v>
      </c>
      <c r="G696" s="399" t="s">
        <v>995</v>
      </c>
      <c r="H696" s="541">
        <v>15</v>
      </c>
      <c r="I696" s="543">
        <v>0.7</v>
      </c>
      <c r="J696" s="676">
        <v>0.2</v>
      </c>
      <c r="K696" s="676">
        <v>0.27</v>
      </c>
      <c r="L696" s="676">
        <v>0.27</v>
      </c>
      <c r="M696" s="676">
        <v>0.27</v>
      </c>
      <c r="N696" s="676">
        <v>0.27</v>
      </c>
      <c r="O696" s="676">
        <v>0.27</v>
      </c>
      <c r="P696" s="676">
        <v>0.27</v>
      </c>
      <c r="Q696" s="676">
        <v>0.2</v>
      </c>
      <c r="R696" s="676">
        <v>0.2</v>
      </c>
      <c r="S696" s="676">
        <v>0.2</v>
      </c>
      <c r="T696" s="676">
        <v>0.2</v>
      </c>
      <c r="U696" s="676">
        <v>0.2</v>
      </c>
      <c r="V696" s="676">
        <v>0.2</v>
      </c>
      <c r="W696" s="676">
        <v>0.2</v>
      </c>
      <c r="X696" s="676">
        <v>0.2</v>
      </c>
      <c r="Y696" s="676">
        <v>0.2</v>
      </c>
      <c r="Z696" s="676">
        <v>0.2</v>
      </c>
      <c r="AA696" s="676">
        <v>0.2</v>
      </c>
      <c r="AB696" s="676">
        <v>0.2</v>
      </c>
      <c r="AC696" s="676">
        <v>0.2</v>
      </c>
      <c r="AD696" s="677">
        <v>0.2</v>
      </c>
      <c r="AE696" s="677">
        <v>0.2</v>
      </c>
    </row>
    <row r="697" spans="1:31" ht="15">
      <c r="A697" s="399" t="s">
        <v>1883</v>
      </c>
      <c r="B697" s="541" t="s">
        <v>997</v>
      </c>
      <c r="C697" s="399" t="s">
        <v>994</v>
      </c>
      <c r="D697" s="399" t="s">
        <v>461</v>
      </c>
      <c r="E697" s="399" t="s">
        <v>663</v>
      </c>
      <c r="F697" s="399" t="s">
        <v>620</v>
      </c>
      <c r="G697" s="399" t="s">
        <v>995</v>
      </c>
      <c r="H697" s="541">
        <v>45</v>
      </c>
      <c r="I697" s="543">
        <v>0.7</v>
      </c>
      <c r="J697" s="676">
        <v>0.2</v>
      </c>
      <c r="K697" s="676">
        <v>0.27</v>
      </c>
      <c r="L697" s="676">
        <v>0.27</v>
      </c>
      <c r="M697" s="676">
        <v>0.27</v>
      </c>
      <c r="N697" s="676">
        <v>0.27</v>
      </c>
      <c r="O697" s="676">
        <v>0.27</v>
      </c>
      <c r="P697" s="676">
        <v>0.27</v>
      </c>
      <c r="Q697" s="676">
        <v>0.35</v>
      </c>
      <c r="R697" s="676">
        <v>0.35</v>
      </c>
      <c r="S697" s="676">
        <v>0.35</v>
      </c>
      <c r="T697" s="676">
        <v>0.35</v>
      </c>
      <c r="U697" s="676">
        <v>0.35</v>
      </c>
      <c r="V697" s="676">
        <v>0.35</v>
      </c>
      <c r="W697" s="676">
        <v>0.35</v>
      </c>
      <c r="X697" s="676">
        <v>0.35</v>
      </c>
      <c r="Y697" s="676">
        <v>0.35</v>
      </c>
      <c r="Z697" s="676">
        <v>0.35</v>
      </c>
      <c r="AA697" s="676">
        <v>0.35</v>
      </c>
      <c r="AB697" s="676">
        <v>0.35</v>
      </c>
      <c r="AC697" s="676">
        <v>0.35</v>
      </c>
      <c r="AD697" s="677">
        <v>0.35</v>
      </c>
      <c r="AE697" s="677">
        <v>0.35</v>
      </c>
    </row>
    <row r="698" spans="1:31" ht="15">
      <c r="A698" s="399" t="s">
        <v>1510</v>
      </c>
      <c r="B698" s="541" t="s">
        <v>434</v>
      </c>
      <c r="C698" s="399" t="s">
        <v>994</v>
      </c>
      <c r="D698" s="399" t="s">
        <v>461</v>
      </c>
      <c r="E698" s="399" t="s">
        <v>663</v>
      </c>
      <c r="F698" s="399" t="s">
        <v>664</v>
      </c>
      <c r="G698" s="399" t="s">
        <v>995</v>
      </c>
      <c r="H698" s="541">
        <v>15</v>
      </c>
      <c r="I698" s="543">
        <v>0.7</v>
      </c>
      <c r="J698" s="676">
        <v>0.2</v>
      </c>
      <c r="K698" s="676">
        <v>0.27</v>
      </c>
      <c r="L698" s="676">
        <v>0.27</v>
      </c>
      <c r="M698" s="676">
        <v>0.27</v>
      </c>
      <c r="N698" s="676">
        <v>0.27</v>
      </c>
      <c r="O698" s="676">
        <v>0.27</v>
      </c>
      <c r="P698" s="676">
        <v>0.27</v>
      </c>
      <c r="Q698" s="676">
        <v>0.27</v>
      </c>
      <c r="R698" s="676">
        <v>0.27</v>
      </c>
      <c r="S698" s="676">
        <v>0.27</v>
      </c>
      <c r="T698" s="676">
        <v>0.27</v>
      </c>
      <c r="U698" s="676">
        <v>0.27</v>
      </c>
      <c r="V698" s="676">
        <v>0.27</v>
      </c>
      <c r="W698" s="676">
        <v>0.27</v>
      </c>
      <c r="X698" s="676">
        <v>0.27</v>
      </c>
      <c r="Y698" s="676">
        <v>0.27</v>
      </c>
      <c r="Z698" s="676">
        <v>0.27</v>
      </c>
      <c r="AA698" s="676">
        <v>0.27</v>
      </c>
      <c r="AB698" s="676">
        <v>0.27</v>
      </c>
      <c r="AC698" s="676">
        <v>0.27</v>
      </c>
      <c r="AD698" s="677">
        <v>0.27</v>
      </c>
      <c r="AE698" s="677">
        <v>0.27</v>
      </c>
    </row>
    <row r="699" spans="1:31" ht="15">
      <c r="A699" s="399" t="s">
        <v>1511</v>
      </c>
      <c r="B699" s="541" t="s">
        <v>434</v>
      </c>
      <c r="C699" s="399" t="s">
        <v>994</v>
      </c>
      <c r="D699" s="399" t="s">
        <v>461</v>
      </c>
      <c r="E699" s="399" t="s">
        <v>663</v>
      </c>
      <c r="F699" s="399" t="s">
        <v>620</v>
      </c>
      <c r="G699" s="399" t="s">
        <v>995</v>
      </c>
      <c r="H699" s="541">
        <v>45</v>
      </c>
      <c r="I699" s="543">
        <v>0.7</v>
      </c>
      <c r="J699" s="676">
        <v>0.2</v>
      </c>
      <c r="K699" s="676">
        <v>0.27</v>
      </c>
      <c r="L699" s="676">
        <v>0.27</v>
      </c>
      <c r="M699" s="676">
        <v>0.27</v>
      </c>
      <c r="N699" s="676">
        <v>0.27</v>
      </c>
      <c r="O699" s="676">
        <v>0.27</v>
      </c>
      <c r="P699" s="676">
        <v>0.27</v>
      </c>
      <c r="Q699" s="676">
        <v>0.35</v>
      </c>
      <c r="R699" s="676">
        <v>0.35</v>
      </c>
      <c r="S699" s="676">
        <v>0.35</v>
      </c>
      <c r="T699" s="676">
        <v>0.35</v>
      </c>
      <c r="U699" s="676">
        <v>0.35</v>
      </c>
      <c r="V699" s="676">
        <v>0.35</v>
      </c>
      <c r="W699" s="676">
        <v>0.35</v>
      </c>
      <c r="X699" s="676">
        <v>0.35</v>
      </c>
      <c r="Y699" s="676">
        <v>0.45</v>
      </c>
      <c r="Z699" s="676">
        <v>0.45</v>
      </c>
      <c r="AA699" s="676">
        <v>0.45</v>
      </c>
      <c r="AB699" s="676">
        <v>0.45</v>
      </c>
      <c r="AC699" s="676">
        <v>0.45</v>
      </c>
      <c r="AD699" s="677">
        <v>0.45</v>
      </c>
      <c r="AE699" s="677">
        <v>0.45</v>
      </c>
    </row>
    <row r="700" spans="1:31" ht="15">
      <c r="A700" s="399" t="s">
        <v>1512</v>
      </c>
      <c r="B700" s="541" t="s">
        <v>434</v>
      </c>
      <c r="C700" s="399" t="s">
        <v>994</v>
      </c>
      <c r="D700" s="399" t="s">
        <v>461</v>
      </c>
      <c r="E700" s="399" t="s">
        <v>663</v>
      </c>
      <c r="F700" s="399" t="s">
        <v>667</v>
      </c>
      <c r="G700" s="399" t="s">
        <v>995</v>
      </c>
      <c r="H700" s="541">
        <v>45</v>
      </c>
      <c r="I700" s="543">
        <v>0.7</v>
      </c>
      <c r="J700" s="676">
        <v>0.2</v>
      </c>
      <c r="K700" s="676">
        <v>0.27</v>
      </c>
      <c r="L700" s="676">
        <v>0.27</v>
      </c>
      <c r="M700" s="676">
        <v>0.27</v>
      </c>
      <c r="N700" s="676">
        <v>0.27</v>
      </c>
      <c r="O700" s="676">
        <v>0.27</v>
      </c>
      <c r="P700" s="676">
        <v>0.27</v>
      </c>
      <c r="Q700" s="676">
        <v>0.35</v>
      </c>
      <c r="R700" s="676">
        <v>0.35</v>
      </c>
      <c r="S700" s="676">
        <v>0.35</v>
      </c>
      <c r="T700" s="676">
        <v>0.35</v>
      </c>
      <c r="U700" s="676">
        <v>0.35</v>
      </c>
      <c r="V700" s="676">
        <v>0.35</v>
      </c>
      <c r="W700" s="676">
        <v>0.35</v>
      </c>
      <c r="X700" s="676">
        <v>0.35</v>
      </c>
      <c r="Y700" s="676">
        <v>0.45</v>
      </c>
      <c r="Z700" s="676">
        <v>0.45</v>
      </c>
      <c r="AA700" s="676">
        <v>0.45</v>
      </c>
      <c r="AB700" s="676">
        <v>0.45</v>
      </c>
      <c r="AC700" s="676">
        <v>0.45</v>
      </c>
      <c r="AD700" s="677">
        <v>0.45</v>
      </c>
      <c r="AE700" s="677">
        <v>0.45</v>
      </c>
    </row>
    <row r="701" spans="1:31" ht="15">
      <c r="A701" s="399" t="s">
        <v>1522</v>
      </c>
      <c r="B701" s="541" t="s">
        <v>997</v>
      </c>
      <c r="C701" s="399" t="s">
        <v>994</v>
      </c>
      <c r="D701" s="399" t="s">
        <v>461</v>
      </c>
      <c r="E701" s="399" t="s">
        <v>458</v>
      </c>
      <c r="F701" s="399" t="s">
        <v>459</v>
      </c>
      <c r="G701" s="399" t="s">
        <v>995</v>
      </c>
      <c r="H701" s="541">
        <v>10</v>
      </c>
      <c r="I701" s="543">
        <v>0.7</v>
      </c>
      <c r="J701" s="676">
        <v>0.2</v>
      </c>
      <c r="K701" s="676">
        <v>0.27</v>
      </c>
      <c r="L701" s="676">
        <v>0.27</v>
      </c>
      <c r="M701" s="676">
        <v>0.27</v>
      </c>
      <c r="N701" s="676">
        <v>0.27</v>
      </c>
      <c r="O701" s="676">
        <v>0.27</v>
      </c>
      <c r="P701" s="676">
        <v>0.27</v>
      </c>
      <c r="Q701" s="676">
        <v>0.2</v>
      </c>
      <c r="R701" s="676">
        <v>0.2</v>
      </c>
      <c r="S701" s="676">
        <v>0.2</v>
      </c>
      <c r="T701" s="676">
        <v>0.2</v>
      </c>
      <c r="U701" s="676">
        <v>0.2</v>
      </c>
      <c r="V701" s="676">
        <v>0.2</v>
      </c>
      <c r="W701" s="676">
        <v>0.2</v>
      </c>
      <c r="X701" s="676">
        <v>0.2</v>
      </c>
      <c r="Y701" s="676">
        <v>0.2</v>
      </c>
      <c r="Z701" s="676">
        <v>0.2</v>
      </c>
      <c r="AA701" s="676">
        <v>0.2</v>
      </c>
      <c r="AB701" s="676">
        <v>0.2</v>
      </c>
      <c r="AC701" s="676">
        <v>0.2</v>
      </c>
      <c r="AD701" s="677">
        <v>0.2</v>
      </c>
      <c r="AE701" s="677">
        <v>0.2</v>
      </c>
    </row>
    <row r="702" spans="1:31" ht="15">
      <c r="A702" s="399" t="s">
        <v>1513</v>
      </c>
      <c r="B702" s="541" t="s">
        <v>434</v>
      </c>
      <c r="C702" s="399" t="s">
        <v>994</v>
      </c>
      <c r="D702" s="399" t="s">
        <v>461</v>
      </c>
      <c r="E702" s="399" t="s">
        <v>458</v>
      </c>
      <c r="F702" s="399" t="s">
        <v>459</v>
      </c>
      <c r="G702" s="399" t="s">
        <v>995</v>
      </c>
      <c r="H702" s="541">
        <v>10</v>
      </c>
      <c r="I702" s="543">
        <v>0.7</v>
      </c>
      <c r="J702" s="676">
        <v>0.2</v>
      </c>
      <c r="K702" s="676">
        <v>0.27</v>
      </c>
      <c r="L702" s="676">
        <v>0.27</v>
      </c>
      <c r="M702" s="676">
        <v>0.27</v>
      </c>
      <c r="N702" s="676">
        <v>0.27</v>
      </c>
      <c r="O702" s="676">
        <v>0.27</v>
      </c>
      <c r="P702" s="676">
        <v>0.27</v>
      </c>
      <c r="Q702" s="676">
        <v>0.27</v>
      </c>
      <c r="R702" s="676">
        <v>0.27</v>
      </c>
      <c r="S702" s="676">
        <v>0.27</v>
      </c>
      <c r="T702" s="676">
        <v>0.27</v>
      </c>
      <c r="U702" s="676">
        <v>0.27</v>
      </c>
      <c r="V702" s="676">
        <v>0.27</v>
      </c>
      <c r="W702" s="676">
        <v>0.27</v>
      </c>
      <c r="X702" s="676">
        <v>0.27</v>
      </c>
      <c r="Y702" s="676">
        <v>0.27</v>
      </c>
      <c r="Z702" s="676">
        <v>0.27</v>
      </c>
      <c r="AA702" s="676">
        <v>0.27</v>
      </c>
      <c r="AB702" s="676">
        <v>0.27</v>
      </c>
      <c r="AC702" s="676">
        <v>0.27</v>
      </c>
      <c r="AD702" s="677">
        <v>0.27</v>
      </c>
      <c r="AE702" s="677">
        <v>0.27</v>
      </c>
    </row>
    <row r="703" spans="1:31" ht="15">
      <c r="A703" s="399" t="s">
        <v>1516</v>
      </c>
      <c r="B703" s="541" t="s">
        <v>997</v>
      </c>
      <c r="C703" s="399" t="s">
        <v>994</v>
      </c>
      <c r="D703" s="399" t="s">
        <v>461</v>
      </c>
      <c r="E703" s="399" t="s">
        <v>1498</v>
      </c>
      <c r="F703" s="399" t="s">
        <v>1499</v>
      </c>
      <c r="G703" s="399" t="s">
        <v>995</v>
      </c>
      <c r="H703" s="541">
        <v>20</v>
      </c>
      <c r="I703" s="543">
        <v>0.7</v>
      </c>
      <c r="J703" s="676">
        <v>0.2</v>
      </c>
      <c r="K703" s="676">
        <v>0.27</v>
      </c>
      <c r="L703" s="676">
        <v>0.27</v>
      </c>
      <c r="M703" s="676">
        <v>0.27</v>
      </c>
      <c r="N703" s="676">
        <v>0.27</v>
      </c>
      <c r="O703" s="676">
        <v>0.27</v>
      </c>
      <c r="P703" s="676">
        <v>0.27</v>
      </c>
      <c r="Q703" s="676">
        <v>0.35</v>
      </c>
      <c r="R703" s="676">
        <v>0.35</v>
      </c>
      <c r="S703" s="676">
        <v>0.35</v>
      </c>
      <c r="T703" s="676">
        <v>0.35</v>
      </c>
      <c r="U703" s="676">
        <v>0.35</v>
      </c>
      <c r="V703" s="676">
        <v>0.35</v>
      </c>
      <c r="W703" s="676">
        <v>0.35</v>
      </c>
      <c r="X703" s="676">
        <v>0.35</v>
      </c>
      <c r="Y703" s="676">
        <v>0.35</v>
      </c>
      <c r="Z703" s="676">
        <v>0.35</v>
      </c>
      <c r="AA703" s="676">
        <v>0.35</v>
      </c>
      <c r="AB703" s="676">
        <v>0.35</v>
      </c>
      <c r="AC703" s="676">
        <v>0.35</v>
      </c>
      <c r="AD703" s="677">
        <v>0.35</v>
      </c>
      <c r="AE703" s="677">
        <v>0.35</v>
      </c>
    </row>
    <row r="704" spans="1:31" ht="15">
      <c r="A704" s="399" t="s">
        <v>1517</v>
      </c>
      <c r="B704" s="541" t="s">
        <v>997</v>
      </c>
      <c r="C704" s="399" t="s">
        <v>994</v>
      </c>
      <c r="D704" s="399" t="s">
        <v>461</v>
      </c>
      <c r="E704" s="399" t="s">
        <v>1498</v>
      </c>
      <c r="F704" s="399" t="s">
        <v>1500</v>
      </c>
      <c r="G704" s="399" t="s">
        <v>995</v>
      </c>
      <c r="H704" s="541">
        <v>20</v>
      </c>
      <c r="I704" s="543">
        <v>0.7</v>
      </c>
      <c r="J704" s="676">
        <v>0.2</v>
      </c>
      <c r="K704" s="676">
        <v>0.27</v>
      </c>
      <c r="L704" s="676">
        <v>0.27</v>
      </c>
      <c r="M704" s="676">
        <v>0.27</v>
      </c>
      <c r="N704" s="676">
        <v>0.27</v>
      </c>
      <c r="O704" s="676">
        <v>0.27</v>
      </c>
      <c r="P704" s="676">
        <v>0.27</v>
      </c>
      <c r="Q704" s="676">
        <v>0.35</v>
      </c>
      <c r="R704" s="676">
        <v>0.35</v>
      </c>
      <c r="S704" s="676">
        <v>0.35</v>
      </c>
      <c r="T704" s="676">
        <v>0.35</v>
      </c>
      <c r="U704" s="676">
        <v>0.35</v>
      </c>
      <c r="V704" s="676">
        <v>0.35</v>
      </c>
      <c r="W704" s="676">
        <v>0.35</v>
      </c>
      <c r="X704" s="676">
        <v>0.35</v>
      </c>
      <c r="Y704" s="676">
        <v>0.35</v>
      </c>
      <c r="Z704" s="676">
        <v>0.35</v>
      </c>
      <c r="AA704" s="676">
        <v>0.35</v>
      </c>
      <c r="AB704" s="676">
        <v>0.35</v>
      </c>
      <c r="AC704" s="676">
        <v>0.35</v>
      </c>
      <c r="AD704" s="677">
        <v>0.35</v>
      </c>
      <c r="AE704" s="677">
        <v>0.35</v>
      </c>
    </row>
    <row r="705" spans="1:31" ht="15">
      <c r="A705" s="399" t="s">
        <v>1518</v>
      </c>
      <c r="B705" s="541" t="s">
        <v>997</v>
      </c>
      <c r="C705" s="399" t="s">
        <v>994</v>
      </c>
      <c r="D705" s="399" t="s">
        <v>461</v>
      </c>
      <c r="E705" s="399" t="s">
        <v>1498</v>
      </c>
      <c r="F705" s="399" t="s">
        <v>1501</v>
      </c>
      <c r="G705" s="399" t="s">
        <v>995</v>
      </c>
      <c r="H705" s="541">
        <v>20</v>
      </c>
      <c r="I705" s="543">
        <v>0.7</v>
      </c>
      <c r="J705" s="676">
        <v>0.2</v>
      </c>
      <c r="K705" s="676">
        <v>0.27</v>
      </c>
      <c r="L705" s="676">
        <v>0.27</v>
      </c>
      <c r="M705" s="676">
        <v>0.27</v>
      </c>
      <c r="N705" s="676">
        <v>0.27</v>
      </c>
      <c r="O705" s="676">
        <v>0.27</v>
      </c>
      <c r="P705" s="676">
        <v>0.27</v>
      </c>
      <c r="Q705" s="676">
        <v>0.35</v>
      </c>
      <c r="R705" s="676">
        <v>0.35</v>
      </c>
      <c r="S705" s="676">
        <v>0.35</v>
      </c>
      <c r="T705" s="676">
        <v>0.35</v>
      </c>
      <c r="U705" s="676">
        <v>0.35</v>
      </c>
      <c r="V705" s="676">
        <v>0.35</v>
      </c>
      <c r="W705" s="676">
        <v>0.35</v>
      </c>
      <c r="X705" s="676">
        <v>0.35</v>
      </c>
      <c r="Y705" s="676">
        <v>0.35</v>
      </c>
      <c r="Z705" s="676">
        <v>0.35</v>
      </c>
      <c r="AA705" s="676">
        <v>0.35</v>
      </c>
      <c r="AB705" s="676">
        <v>0.35</v>
      </c>
      <c r="AC705" s="676">
        <v>0.35</v>
      </c>
      <c r="AD705" s="677">
        <v>0.35</v>
      </c>
      <c r="AE705" s="677">
        <v>0.35</v>
      </c>
    </row>
    <row r="706" spans="1:31" ht="15">
      <c r="A706" s="399" t="s">
        <v>1519</v>
      </c>
      <c r="B706" s="541" t="s">
        <v>997</v>
      </c>
      <c r="C706" s="399" t="s">
        <v>994</v>
      </c>
      <c r="D706" s="399" t="s">
        <v>461</v>
      </c>
      <c r="E706" s="399" t="s">
        <v>1498</v>
      </c>
      <c r="F706" s="399" t="s">
        <v>1502</v>
      </c>
      <c r="G706" s="399" t="s">
        <v>995</v>
      </c>
      <c r="H706" s="541">
        <v>20</v>
      </c>
      <c r="I706" s="543">
        <v>0.7</v>
      </c>
      <c r="J706" s="676">
        <v>0.2</v>
      </c>
      <c r="K706" s="676">
        <v>0.27</v>
      </c>
      <c r="L706" s="676">
        <v>0.27</v>
      </c>
      <c r="M706" s="676">
        <v>0.27</v>
      </c>
      <c r="N706" s="676">
        <v>0.27</v>
      </c>
      <c r="O706" s="676">
        <v>0.27</v>
      </c>
      <c r="P706" s="676">
        <v>0.27</v>
      </c>
      <c r="Q706" s="676">
        <v>0.35</v>
      </c>
      <c r="R706" s="676">
        <v>0.35</v>
      </c>
      <c r="S706" s="676">
        <v>0.35</v>
      </c>
      <c r="T706" s="676">
        <v>0.35</v>
      </c>
      <c r="U706" s="676">
        <v>0.35</v>
      </c>
      <c r="V706" s="676">
        <v>0.35</v>
      </c>
      <c r="W706" s="676">
        <v>0.35</v>
      </c>
      <c r="X706" s="676">
        <v>0.35</v>
      </c>
      <c r="Y706" s="676">
        <v>0.35</v>
      </c>
      <c r="Z706" s="676">
        <v>0.35</v>
      </c>
      <c r="AA706" s="676">
        <v>0.35</v>
      </c>
      <c r="AB706" s="676">
        <v>0.35</v>
      </c>
      <c r="AC706" s="676">
        <v>0.35</v>
      </c>
      <c r="AD706" s="677">
        <v>0.35</v>
      </c>
      <c r="AE706" s="677">
        <v>0.35</v>
      </c>
    </row>
    <row r="707" spans="1:31" ht="15">
      <c r="A707" s="399" t="s">
        <v>1520</v>
      </c>
      <c r="B707" s="541" t="s">
        <v>997</v>
      </c>
      <c r="C707" s="399" t="s">
        <v>994</v>
      </c>
      <c r="D707" s="399" t="s">
        <v>461</v>
      </c>
      <c r="E707" s="399" t="s">
        <v>1498</v>
      </c>
      <c r="F707" s="399" t="s">
        <v>1503</v>
      </c>
      <c r="G707" s="399" t="s">
        <v>995</v>
      </c>
      <c r="H707" s="541">
        <v>20</v>
      </c>
      <c r="I707" s="543">
        <v>0.7</v>
      </c>
      <c r="J707" s="676">
        <v>0.2</v>
      </c>
      <c r="K707" s="676">
        <v>0.27</v>
      </c>
      <c r="L707" s="676">
        <v>0.27</v>
      </c>
      <c r="M707" s="676">
        <v>0.27</v>
      </c>
      <c r="N707" s="676">
        <v>0.27</v>
      </c>
      <c r="O707" s="676">
        <v>0.27</v>
      </c>
      <c r="P707" s="676">
        <v>0.27</v>
      </c>
      <c r="Q707" s="676">
        <v>0.35</v>
      </c>
      <c r="R707" s="676">
        <v>0.35</v>
      </c>
      <c r="S707" s="676">
        <v>0.35</v>
      </c>
      <c r="T707" s="676">
        <v>0.35</v>
      </c>
      <c r="U707" s="676">
        <v>0.35</v>
      </c>
      <c r="V707" s="676">
        <v>0.35</v>
      </c>
      <c r="W707" s="676">
        <v>0.35</v>
      </c>
      <c r="X707" s="676">
        <v>0.35</v>
      </c>
      <c r="Y707" s="676">
        <v>0.35</v>
      </c>
      <c r="Z707" s="676">
        <v>0.35</v>
      </c>
      <c r="AA707" s="676">
        <v>0.35</v>
      </c>
      <c r="AB707" s="676">
        <v>0.35</v>
      </c>
      <c r="AC707" s="676">
        <v>0.35</v>
      </c>
      <c r="AD707" s="677">
        <v>0.35</v>
      </c>
      <c r="AE707" s="677">
        <v>0.35</v>
      </c>
    </row>
    <row r="708" spans="1:31" ht="15">
      <c r="A708" s="399" t="s">
        <v>1523</v>
      </c>
      <c r="B708" s="541" t="s">
        <v>997</v>
      </c>
      <c r="C708" s="399" t="s">
        <v>994</v>
      </c>
      <c r="D708" s="1" t="s">
        <v>461</v>
      </c>
      <c r="E708" s="399" t="s">
        <v>1498</v>
      </c>
      <c r="F708" s="399" t="s">
        <v>463</v>
      </c>
      <c r="G708" s="399" t="s">
        <v>995</v>
      </c>
      <c r="H708" s="541">
        <v>20</v>
      </c>
      <c r="I708" s="543">
        <v>0.7</v>
      </c>
      <c r="J708" s="676">
        <v>0.2</v>
      </c>
      <c r="K708" s="676">
        <v>0.27</v>
      </c>
      <c r="L708" s="676">
        <v>0.27</v>
      </c>
      <c r="M708" s="676">
        <v>0.27</v>
      </c>
      <c r="N708" s="676">
        <v>0.27</v>
      </c>
      <c r="O708" s="676">
        <v>0.27</v>
      </c>
      <c r="P708" s="676">
        <v>0.27</v>
      </c>
      <c r="Q708" s="676">
        <v>0.35</v>
      </c>
      <c r="R708" s="676">
        <v>0.35</v>
      </c>
      <c r="S708" s="676">
        <v>0.35</v>
      </c>
      <c r="T708" s="676">
        <v>0.35</v>
      </c>
      <c r="U708" s="676">
        <v>0.35</v>
      </c>
      <c r="V708" s="676">
        <v>0.35</v>
      </c>
      <c r="W708" s="676">
        <v>0.35</v>
      </c>
      <c r="X708" s="676">
        <v>0.35</v>
      </c>
      <c r="Y708" s="676">
        <v>0.35</v>
      </c>
      <c r="Z708" s="676">
        <v>0.35</v>
      </c>
      <c r="AA708" s="676">
        <v>0.35</v>
      </c>
      <c r="AB708" s="676">
        <v>0.35</v>
      </c>
      <c r="AC708" s="676">
        <v>0.35</v>
      </c>
      <c r="AD708" s="677">
        <v>0.35</v>
      </c>
      <c r="AE708" s="677">
        <v>0.35</v>
      </c>
    </row>
    <row r="709" spans="1:31" ht="15">
      <c r="A709" t="s">
        <v>1524</v>
      </c>
      <c r="B709" s="546" t="s">
        <v>997</v>
      </c>
      <c r="C709" s="547" t="s">
        <v>994</v>
      </c>
      <c r="D709" s="548" t="s">
        <v>461</v>
      </c>
      <c r="E709" s="547" t="s">
        <v>1498</v>
      </c>
      <c r="F709" s="547" t="s">
        <v>1504</v>
      </c>
      <c r="G709" s="399" t="s">
        <v>995</v>
      </c>
      <c r="H709" s="546">
        <v>20</v>
      </c>
      <c r="I709" s="549">
        <v>0.7</v>
      </c>
      <c r="J709" s="676">
        <v>0.2</v>
      </c>
      <c r="K709" s="676">
        <v>0.27</v>
      </c>
      <c r="L709" s="676">
        <v>0.27</v>
      </c>
      <c r="M709" s="676">
        <v>0.27</v>
      </c>
      <c r="N709" s="676">
        <v>0.27</v>
      </c>
      <c r="O709" s="676">
        <v>0.27</v>
      </c>
      <c r="P709" s="676">
        <v>0.27</v>
      </c>
      <c r="Q709" s="676">
        <v>0.35</v>
      </c>
      <c r="R709" s="676">
        <v>0.35</v>
      </c>
      <c r="S709" s="676">
        <v>0.35</v>
      </c>
      <c r="T709" s="676">
        <v>0.35</v>
      </c>
      <c r="U709" s="676">
        <v>0.35</v>
      </c>
      <c r="V709" s="676">
        <v>0.35</v>
      </c>
      <c r="W709" s="676">
        <v>0.35</v>
      </c>
      <c r="X709" s="676">
        <v>0.35</v>
      </c>
      <c r="Y709" s="676">
        <v>0.35</v>
      </c>
      <c r="Z709" s="676">
        <v>0.35</v>
      </c>
      <c r="AA709" s="676">
        <v>0.35</v>
      </c>
      <c r="AB709" s="676">
        <v>0.35</v>
      </c>
      <c r="AC709" s="676">
        <v>0.35</v>
      </c>
      <c r="AD709" s="677">
        <v>0.35</v>
      </c>
      <c r="AE709" s="677">
        <v>0.35</v>
      </c>
    </row>
    <row r="710" spans="1:31" ht="15">
      <c r="A710" t="s">
        <v>1505</v>
      </c>
      <c r="B710" s="546" t="s">
        <v>434</v>
      </c>
      <c r="C710" s="547" t="s">
        <v>994</v>
      </c>
      <c r="D710" s="548" t="s">
        <v>461</v>
      </c>
      <c r="E710" s="547" t="s">
        <v>1498</v>
      </c>
      <c r="F710" s="547" t="s">
        <v>1499</v>
      </c>
      <c r="G710" s="399" t="s">
        <v>995</v>
      </c>
      <c r="H710" s="546">
        <v>20</v>
      </c>
      <c r="I710" s="549">
        <v>0.7</v>
      </c>
      <c r="J710" s="676">
        <v>0.2</v>
      </c>
      <c r="K710" s="676">
        <v>0.27</v>
      </c>
      <c r="L710" s="676">
        <v>0.27</v>
      </c>
      <c r="M710" s="676">
        <v>0.27</v>
      </c>
      <c r="N710" s="676">
        <v>0.27</v>
      </c>
      <c r="O710" s="676">
        <v>0.27</v>
      </c>
      <c r="P710" s="676">
        <v>0.27</v>
      </c>
      <c r="Q710" s="676">
        <v>0.35</v>
      </c>
      <c r="R710" s="676">
        <v>0.35</v>
      </c>
      <c r="S710" s="676">
        <v>0.35</v>
      </c>
      <c r="T710" s="676">
        <v>0.35</v>
      </c>
      <c r="U710" s="676">
        <v>0.35</v>
      </c>
      <c r="V710" s="676">
        <v>0.35</v>
      </c>
      <c r="W710" s="676">
        <v>0.35</v>
      </c>
      <c r="X710" s="676">
        <v>0.35</v>
      </c>
      <c r="Y710" s="676">
        <v>0.35</v>
      </c>
      <c r="Z710" s="676">
        <v>0.35</v>
      </c>
      <c r="AA710" s="676">
        <v>0.35</v>
      </c>
      <c r="AB710" s="676">
        <v>0.35</v>
      </c>
      <c r="AC710" s="676">
        <v>0.35</v>
      </c>
      <c r="AD710" s="677">
        <v>0.35</v>
      </c>
      <c r="AE710" s="677">
        <v>0.35</v>
      </c>
    </row>
    <row r="711" spans="1:31" ht="15">
      <c r="A711" t="s">
        <v>1506</v>
      </c>
      <c r="B711" s="546" t="s">
        <v>434</v>
      </c>
      <c r="C711" s="547" t="s">
        <v>994</v>
      </c>
      <c r="D711" s="547" t="s">
        <v>461</v>
      </c>
      <c r="E711" s="547" t="s">
        <v>1498</v>
      </c>
      <c r="F711" s="547" t="s">
        <v>1500</v>
      </c>
      <c r="G711" s="399" t="s">
        <v>995</v>
      </c>
      <c r="H711" s="546">
        <v>20</v>
      </c>
      <c r="I711" s="549">
        <v>0.7</v>
      </c>
      <c r="J711" s="676">
        <v>0.2</v>
      </c>
      <c r="K711" s="676">
        <v>0.27</v>
      </c>
      <c r="L711" s="676">
        <v>0.27</v>
      </c>
      <c r="M711" s="676">
        <v>0.27</v>
      </c>
      <c r="N711" s="676">
        <v>0.27</v>
      </c>
      <c r="O711" s="676">
        <v>0.27</v>
      </c>
      <c r="P711" s="676">
        <v>0.27</v>
      </c>
      <c r="Q711" s="676">
        <v>0.35</v>
      </c>
      <c r="R711" s="676">
        <v>0.35</v>
      </c>
      <c r="S711" s="676">
        <v>0.35</v>
      </c>
      <c r="T711" s="676">
        <v>0.35</v>
      </c>
      <c r="U711" s="676">
        <v>0.35</v>
      </c>
      <c r="V711" s="676">
        <v>0.35</v>
      </c>
      <c r="W711" s="676">
        <v>0.35</v>
      </c>
      <c r="X711" s="676">
        <v>0.35</v>
      </c>
      <c r="Y711" s="676">
        <v>0.35</v>
      </c>
      <c r="Z711" s="676">
        <v>0.35</v>
      </c>
      <c r="AA711" s="676">
        <v>0.35</v>
      </c>
      <c r="AB711" s="676">
        <v>0.35</v>
      </c>
      <c r="AC711" s="676">
        <v>0.35</v>
      </c>
      <c r="AD711" s="677">
        <v>0.35</v>
      </c>
      <c r="AE711" s="677">
        <v>0.35</v>
      </c>
    </row>
    <row r="712" spans="1:31" ht="15">
      <c r="A712" t="s">
        <v>1507</v>
      </c>
      <c r="B712" s="546" t="s">
        <v>434</v>
      </c>
      <c r="C712" s="547" t="s">
        <v>994</v>
      </c>
      <c r="D712" s="547" t="s">
        <v>461</v>
      </c>
      <c r="E712" s="547" t="s">
        <v>1498</v>
      </c>
      <c r="F712" s="547" t="s">
        <v>1501</v>
      </c>
      <c r="G712" s="399" t="s">
        <v>995</v>
      </c>
      <c r="H712" s="546">
        <v>20</v>
      </c>
      <c r="I712" s="549">
        <v>0.7</v>
      </c>
      <c r="J712" s="676">
        <v>0.2</v>
      </c>
      <c r="K712" s="676">
        <v>0.27</v>
      </c>
      <c r="L712" s="676">
        <v>0.27</v>
      </c>
      <c r="M712" s="676">
        <v>0.27</v>
      </c>
      <c r="N712" s="676">
        <v>0.27</v>
      </c>
      <c r="O712" s="676">
        <v>0.27</v>
      </c>
      <c r="P712" s="676">
        <v>0.27</v>
      </c>
      <c r="Q712" s="676">
        <v>0.35</v>
      </c>
      <c r="R712" s="676">
        <v>0.35</v>
      </c>
      <c r="S712" s="676">
        <v>0.35</v>
      </c>
      <c r="T712" s="676">
        <v>0.35</v>
      </c>
      <c r="U712" s="676">
        <v>0.35</v>
      </c>
      <c r="V712" s="676">
        <v>0.35</v>
      </c>
      <c r="W712" s="676">
        <v>0.35</v>
      </c>
      <c r="X712" s="676">
        <v>0.35</v>
      </c>
      <c r="Y712" s="676">
        <v>0.35</v>
      </c>
      <c r="Z712" s="676">
        <v>0.35</v>
      </c>
      <c r="AA712" s="676">
        <v>0.35</v>
      </c>
      <c r="AB712" s="676">
        <v>0.35</v>
      </c>
      <c r="AC712" s="676">
        <v>0.35</v>
      </c>
      <c r="AD712" s="677">
        <v>0.35</v>
      </c>
      <c r="AE712" s="677">
        <v>0.35</v>
      </c>
    </row>
    <row r="713" spans="1:31" ht="15">
      <c r="A713" t="s">
        <v>1508</v>
      </c>
      <c r="B713" s="546" t="s">
        <v>434</v>
      </c>
      <c r="C713" s="547" t="s">
        <v>994</v>
      </c>
      <c r="D713" s="547" t="s">
        <v>461</v>
      </c>
      <c r="E713" s="547" t="s">
        <v>1498</v>
      </c>
      <c r="F713" s="547" t="s">
        <v>1502</v>
      </c>
      <c r="G713" s="399" t="s">
        <v>995</v>
      </c>
      <c r="H713" s="546">
        <v>20</v>
      </c>
      <c r="I713" s="549">
        <v>0.7</v>
      </c>
      <c r="J713" s="676">
        <v>0.2</v>
      </c>
      <c r="K713" s="676">
        <v>0.27</v>
      </c>
      <c r="L713" s="676">
        <v>0.27</v>
      </c>
      <c r="M713" s="676">
        <v>0.27</v>
      </c>
      <c r="N713" s="676">
        <v>0.27</v>
      </c>
      <c r="O713" s="676">
        <v>0.27</v>
      </c>
      <c r="P713" s="676">
        <v>0.27</v>
      </c>
      <c r="Q713" s="676">
        <v>0.35</v>
      </c>
      <c r="R713" s="676">
        <v>0.35</v>
      </c>
      <c r="S713" s="676">
        <v>0.35</v>
      </c>
      <c r="T713" s="676">
        <v>0.35</v>
      </c>
      <c r="U713" s="676">
        <v>0.35</v>
      </c>
      <c r="V713" s="676">
        <v>0.35</v>
      </c>
      <c r="W713" s="676">
        <v>0.35</v>
      </c>
      <c r="X713" s="676">
        <v>0.35</v>
      </c>
      <c r="Y713" s="676">
        <v>0.35</v>
      </c>
      <c r="Z713" s="676">
        <v>0.35</v>
      </c>
      <c r="AA713" s="676">
        <v>0.35</v>
      </c>
      <c r="AB713" s="676">
        <v>0.35</v>
      </c>
      <c r="AC713" s="676">
        <v>0.35</v>
      </c>
      <c r="AD713" s="677">
        <v>0.35</v>
      </c>
      <c r="AE713" s="677">
        <v>0.35</v>
      </c>
    </row>
    <row r="714" spans="1:31" ht="15">
      <c r="A714" t="s">
        <v>1509</v>
      </c>
      <c r="B714" s="546" t="s">
        <v>434</v>
      </c>
      <c r="C714" s="547" t="s">
        <v>994</v>
      </c>
      <c r="D714" s="547" t="s">
        <v>461</v>
      </c>
      <c r="E714" s="547" t="s">
        <v>1498</v>
      </c>
      <c r="F714" s="547" t="s">
        <v>1503</v>
      </c>
      <c r="G714" s="399" t="s">
        <v>995</v>
      </c>
      <c r="H714" s="546">
        <v>20</v>
      </c>
      <c r="I714" s="549">
        <v>0.7</v>
      </c>
      <c r="J714" s="676">
        <v>0.2</v>
      </c>
      <c r="K714" s="676">
        <v>0.27</v>
      </c>
      <c r="L714" s="676">
        <v>0.27</v>
      </c>
      <c r="M714" s="676">
        <v>0.27</v>
      </c>
      <c r="N714" s="676">
        <v>0.27</v>
      </c>
      <c r="O714" s="676">
        <v>0.27</v>
      </c>
      <c r="P714" s="676">
        <v>0.27</v>
      </c>
      <c r="Q714" s="676">
        <v>0.35</v>
      </c>
      <c r="R714" s="676">
        <v>0.35</v>
      </c>
      <c r="S714" s="676">
        <v>0.35</v>
      </c>
      <c r="T714" s="676">
        <v>0.35</v>
      </c>
      <c r="U714" s="676">
        <v>0.35</v>
      </c>
      <c r="V714" s="676">
        <v>0.35</v>
      </c>
      <c r="W714" s="676">
        <v>0.35</v>
      </c>
      <c r="X714" s="676">
        <v>0.35</v>
      </c>
      <c r="Y714" s="676">
        <v>0.35</v>
      </c>
      <c r="Z714" s="676">
        <v>0.35</v>
      </c>
      <c r="AA714" s="676">
        <v>0.35</v>
      </c>
      <c r="AB714" s="676">
        <v>0.35</v>
      </c>
      <c r="AC714" s="676">
        <v>0.35</v>
      </c>
      <c r="AD714" s="677">
        <v>0.35</v>
      </c>
      <c r="AE714" s="677">
        <v>0.35</v>
      </c>
    </row>
    <row r="715" spans="1:31" ht="15">
      <c r="A715" s="1" t="s">
        <v>1514</v>
      </c>
      <c r="B715" s="541" t="s">
        <v>434</v>
      </c>
      <c r="C715" s="399" t="s">
        <v>994</v>
      </c>
      <c r="D715" s="399" t="s">
        <v>461</v>
      </c>
      <c r="E715" s="399" t="s">
        <v>1498</v>
      </c>
      <c r="F715" s="399" t="s">
        <v>463</v>
      </c>
      <c r="G715" s="399" t="s">
        <v>995</v>
      </c>
      <c r="H715" s="541">
        <v>20</v>
      </c>
      <c r="I715" s="543">
        <v>0.7</v>
      </c>
      <c r="J715" s="676">
        <v>0.2</v>
      </c>
      <c r="K715" s="676">
        <v>0.27</v>
      </c>
      <c r="L715" s="676">
        <v>0.27</v>
      </c>
      <c r="M715" s="676">
        <v>0.27</v>
      </c>
      <c r="N715" s="676">
        <v>0.27</v>
      </c>
      <c r="O715" s="676">
        <v>0.27</v>
      </c>
      <c r="P715" s="676">
        <v>0.27</v>
      </c>
      <c r="Q715" s="676">
        <v>0.35</v>
      </c>
      <c r="R715" s="676">
        <v>0.35</v>
      </c>
      <c r="S715" s="676">
        <v>0.35</v>
      </c>
      <c r="T715" s="676">
        <v>0.35</v>
      </c>
      <c r="U715" s="676">
        <v>0.35</v>
      </c>
      <c r="V715" s="676">
        <v>0.35</v>
      </c>
      <c r="W715" s="676">
        <v>0.35</v>
      </c>
      <c r="X715" s="676">
        <v>0.35</v>
      </c>
      <c r="Y715" s="676">
        <v>0.35</v>
      </c>
      <c r="Z715" s="676">
        <v>0.35</v>
      </c>
      <c r="AA715" s="676">
        <v>0.35</v>
      </c>
      <c r="AB715" s="676">
        <v>0.35</v>
      </c>
      <c r="AC715" s="676">
        <v>0.35</v>
      </c>
      <c r="AD715" s="677">
        <v>0.35</v>
      </c>
      <c r="AE715" s="677">
        <v>0.35</v>
      </c>
    </row>
    <row r="716" spans="1:31" ht="15">
      <c r="A716" s="1" t="s">
        <v>1515</v>
      </c>
      <c r="B716" s="544" t="s">
        <v>434</v>
      </c>
      <c r="C716" s="399" t="s">
        <v>994</v>
      </c>
      <c r="D716" s="399" t="s">
        <v>461</v>
      </c>
      <c r="E716" s="399" t="s">
        <v>1498</v>
      </c>
      <c r="F716" s="399" t="s">
        <v>1504</v>
      </c>
      <c r="G716" s="399" t="s">
        <v>995</v>
      </c>
      <c r="H716" s="541">
        <v>20</v>
      </c>
      <c r="I716" s="543">
        <v>0.7</v>
      </c>
      <c r="J716" s="676">
        <v>0.2</v>
      </c>
      <c r="K716" s="676">
        <v>0.27</v>
      </c>
      <c r="L716" s="676">
        <v>0.27</v>
      </c>
      <c r="M716" s="676">
        <v>0.27</v>
      </c>
      <c r="N716" s="676">
        <v>0.27</v>
      </c>
      <c r="O716" s="676">
        <v>0.27</v>
      </c>
      <c r="P716" s="676">
        <v>0.27</v>
      </c>
      <c r="Q716" s="676">
        <v>0.35</v>
      </c>
      <c r="R716" s="676">
        <v>0.35</v>
      </c>
      <c r="S716" s="676">
        <v>0.35</v>
      </c>
      <c r="T716" s="676">
        <v>0.35</v>
      </c>
      <c r="U716" s="676">
        <v>0.35</v>
      </c>
      <c r="V716" s="676">
        <v>0.35</v>
      </c>
      <c r="W716" s="676">
        <v>0.35</v>
      </c>
      <c r="X716" s="676">
        <v>0.35</v>
      </c>
      <c r="Y716" s="676">
        <v>0.35</v>
      </c>
      <c r="Z716" s="676">
        <v>0.35</v>
      </c>
      <c r="AA716" s="676">
        <v>0.35</v>
      </c>
      <c r="AB716" s="676">
        <v>0.35</v>
      </c>
      <c r="AC716" s="676">
        <v>0.35</v>
      </c>
      <c r="AD716" s="677">
        <v>0.35</v>
      </c>
      <c r="AE716" s="677">
        <v>0.35</v>
      </c>
    </row>
    <row r="717" spans="1:31" ht="15">
      <c r="A717" s="1" t="s">
        <v>1806</v>
      </c>
      <c r="B717" s="541" t="s">
        <v>434</v>
      </c>
      <c r="C717" s="399" t="s">
        <v>994</v>
      </c>
      <c r="D717" s="399" t="s">
        <v>461</v>
      </c>
      <c r="E717" s="399" t="s">
        <v>1498</v>
      </c>
      <c r="F717" s="399" t="s">
        <v>1807</v>
      </c>
      <c r="G717" s="399" t="s">
        <v>995</v>
      </c>
      <c r="H717" s="541">
        <v>15</v>
      </c>
      <c r="I717" s="543">
        <v>0.7</v>
      </c>
      <c r="J717" s="676" t="s">
        <v>240</v>
      </c>
      <c r="K717" s="676" t="s">
        <v>240</v>
      </c>
      <c r="L717" s="676" t="s">
        <v>240</v>
      </c>
      <c r="M717" s="676" t="s">
        <v>240</v>
      </c>
      <c r="N717" s="676" t="s">
        <v>240</v>
      </c>
      <c r="O717" s="676" t="s">
        <v>240</v>
      </c>
      <c r="P717" s="676" t="s">
        <v>240</v>
      </c>
      <c r="Q717" s="676" t="s">
        <v>240</v>
      </c>
      <c r="R717" s="676" t="s">
        <v>240</v>
      </c>
      <c r="S717" s="676" t="s">
        <v>240</v>
      </c>
      <c r="T717" s="676" t="s">
        <v>240</v>
      </c>
      <c r="U717" s="676" t="s">
        <v>240</v>
      </c>
      <c r="V717" s="676" t="s">
        <v>240</v>
      </c>
      <c r="W717" s="676" t="s">
        <v>240</v>
      </c>
      <c r="X717" s="676" t="s">
        <v>240</v>
      </c>
      <c r="Y717" s="676" t="s">
        <v>240</v>
      </c>
      <c r="Z717" s="676" t="s">
        <v>240</v>
      </c>
      <c r="AA717" s="676">
        <v>0.27</v>
      </c>
      <c r="AB717" s="676">
        <v>0.27</v>
      </c>
      <c r="AC717" s="676">
        <v>0.27</v>
      </c>
      <c r="AD717" s="677">
        <v>0.27</v>
      </c>
      <c r="AE717" s="677">
        <v>0.27</v>
      </c>
    </row>
    <row r="718" spans="1:31" ht="15">
      <c r="A718" s="1" t="s">
        <v>1808</v>
      </c>
      <c r="B718" s="544" t="s">
        <v>434</v>
      </c>
      <c r="C718" s="399" t="s">
        <v>994</v>
      </c>
      <c r="D718" s="399" t="s">
        <v>528</v>
      </c>
      <c r="E718" s="399" t="s">
        <v>528</v>
      </c>
      <c r="F718" s="399" t="s">
        <v>1809</v>
      </c>
      <c r="G718" s="399" t="s">
        <v>995</v>
      </c>
      <c r="H718" s="541">
        <v>12</v>
      </c>
      <c r="I718" s="543">
        <v>0.7</v>
      </c>
      <c r="J718" s="676" t="s">
        <v>240</v>
      </c>
      <c r="K718" s="676" t="s">
        <v>240</v>
      </c>
      <c r="L718" s="676" t="s">
        <v>240</v>
      </c>
      <c r="M718" s="676" t="s">
        <v>240</v>
      </c>
      <c r="N718" s="676" t="s">
        <v>240</v>
      </c>
      <c r="O718" s="676" t="s">
        <v>240</v>
      </c>
      <c r="P718" s="676" t="s">
        <v>240</v>
      </c>
      <c r="Q718" s="676" t="s">
        <v>240</v>
      </c>
      <c r="R718" s="676" t="s">
        <v>240</v>
      </c>
      <c r="S718" s="676" t="s">
        <v>240</v>
      </c>
      <c r="T718" s="676" t="s">
        <v>240</v>
      </c>
      <c r="U718" s="676" t="s">
        <v>240</v>
      </c>
      <c r="V718" s="676" t="s">
        <v>240</v>
      </c>
      <c r="W718" s="676" t="s">
        <v>240</v>
      </c>
      <c r="X718" s="676" t="s">
        <v>240</v>
      </c>
      <c r="Y718" s="676" t="s">
        <v>240</v>
      </c>
      <c r="Z718" s="676" t="s">
        <v>240</v>
      </c>
      <c r="AA718" s="676">
        <v>0.27</v>
      </c>
      <c r="AB718" s="676">
        <v>0.27</v>
      </c>
      <c r="AC718" s="676">
        <v>0.27</v>
      </c>
      <c r="AD718" s="677">
        <v>0.27</v>
      </c>
      <c r="AE718" s="677">
        <v>0.27</v>
      </c>
    </row>
    <row r="719" spans="1:31" ht="15">
      <c r="A719" s="1" t="s">
        <v>1820</v>
      </c>
      <c r="B719" s="541" t="s">
        <v>434</v>
      </c>
      <c r="C719" s="399" t="s">
        <v>994</v>
      </c>
      <c r="D719" s="399" t="s">
        <v>635</v>
      </c>
      <c r="E719" s="399" t="s">
        <v>636</v>
      </c>
      <c r="F719" s="399" t="s">
        <v>1788</v>
      </c>
      <c r="G719" s="399" t="s">
        <v>995</v>
      </c>
      <c r="H719" s="541">
        <v>45</v>
      </c>
      <c r="I719" s="543">
        <v>0.7</v>
      </c>
      <c r="J719" s="676" t="s">
        <v>240</v>
      </c>
      <c r="K719" s="676" t="s">
        <v>240</v>
      </c>
      <c r="L719" s="676" t="s">
        <v>240</v>
      </c>
      <c r="M719" s="676" t="s">
        <v>240</v>
      </c>
      <c r="N719" s="676" t="s">
        <v>240</v>
      </c>
      <c r="O719" s="676" t="s">
        <v>240</v>
      </c>
      <c r="P719" s="676" t="s">
        <v>240</v>
      </c>
      <c r="Q719" s="676">
        <v>0.35</v>
      </c>
      <c r="R719" s="676">
        <v>0.35</v>
      </c>
      <c r="S719" s="676">
        <v>0.35</v>
      </c>
      <c r="T719" s="676">
        <v>0.35</v>
      </c>
      <c r="U719" s="676">
        <v>0.35</v>
      </c>
      <c r="V719" s="676">
        <v>0.35</v>
      </c>
      <c r="W719" s="676">
        <v>0.35</v>
      </c>
      <c r="X719" s="676">
        <v>0.35</v>
      </c>
      <c r="Y719" s="676">
        <v>0.45</v>
      </c>
      <c r="Z719" s="676">
        <v>0.45</v>
      </c>
      <c r="AA719" s="676">
        <v>0.45</v>
      </c>
      <c r="AB719" s="676">
        <v>0.45</v>
      </c>
      <c r="AC719" s="676">
        <v>0.45</v>
      </c>
      <c r="AD719" s="677">
        <v>0.45</v>
      </c>
      <c r="AE719" s="677">
        <v>0.45</v>
      </c>
    </row>
    <row r="720" spans="1:31" ht="15">
      <c r="A720" s="1" t="s">
        <v>2052</v>
      </c>
      <c r="B720" s="544" t="s">
        <v>997</v>
      </c>
      <c r="C720" s="399" t="s">
        <v>994</v>
      </c>
      <c r="D720" s="399" t="s">
        <v>629</v>
      </c>
      <c r="E720" s="399" t="s">
        <v>633</v>
      </c>
      <c r="F720" s="399" t="s">
        <v>1811</v>
      </c>
      <c r="G720" s="399" t="s">
        <v>995</v>
      </c>
      <c r="H720" s="541">
        <v>13</v>
      </c>
      <c r="I720" s="543">
        <v>0.7</v>
      </c>
      <c r="J720" s="676" t="s">
        <v>240</v>
      </c>
      <c r="K720" s="676" t="s">
        <v>240</v>
      </c>
      <c r="L720" s="676" t="s">
        <v>240</v>
      </c>
      <c r="M720" s="676" t="s">
        <v>240</v>
      </c>
      <c r="N720" s="676" t="s">
        <v>240</v>
      </c>
      <c r="O720" s="676" t="s">
        <v>240</v>
      </c>
      <c r="P720" s="676" t="s">
        <v>240</v>
      </c>
      <c r="Q720" s="676" t="s">
        <v>240</v>
      </c>
      <c r="R720" s="676" t="s">
        <v>240</v>
      </c>
      <c r="S720" s="676" t="s">
        <v>240</v>
      </c>
      <c r="T720" s="676" t="s">
        <v>240</v>
      </c>
      <c r="U720" s="676" t="s">
        <v>240</v>
      </c>
      <c r="V720" s="676" t="s">
        <v>240</v>
      </c>
      <c r="W720" s="676" t="s">
        <v>240</v>
      </c>
      <c r="X720" s="676" t="s">
        <v>240</v>
      </c>
      <c r="Y720" s="676" t="s">
        <v>240</v>
      </c>
      <c r="Z720" s="676" t="s">
        <v>240</v>
      </c>
      <c r="AA720" s="676">
        <v>0.2</v>
      </c>
      <c r="AB720" s="676">
        <v>0.2</v>
      </c>
      <c r="AC720" s="676">
        <v>0.2</v>
      </c>
      <c r="AD720" s="677">
        <v>0.2</v>
      </c>
      <c r="AE720" s="677">
        <v>0.2</v>
      </c>
    </row>
    <row r="721" spans="1:31" ht="15">
      <c r="A721" s="1" t="s">
        <v>1810</v>
      </c>
      <c r="B721" s="541" t="s">
        <v>434</v>
      </c>
      <c r="C721" s="399" t="s">
        <v>994</v>
      </c>
      <c r="D721" s="399" t="s">
        <v>629</v>
      </c>
      <c r="E721" s="399" t="s">
        <v>633</v>
      </c>
      <c r="F721" s="399" t="s">
        <v>1811</v>
      </c>
      <c r="G721" s="399" t="s">
        <v>995</v>
      </c>
      <c r="H721" s="541">
        <v>13</v>
      </c>
      <c r="I721" s="543">
        <v>0.7</v>
      </c>
      <c r="J721" s="676" t="s">
        <v>240</v>
      </c>
      <c r="K721" s="676" t="s">
        <v>240</v>
      </c>
      <c r="L721" s="676" t="s">
        <v>240</v>
      </c>
      <c r="M721" s="676" t="s">
        <v>240</v>
      </c>
      <c r="N721" s="676" t="s">
        <v>240</v>
      </c>
      <c r="O721" s="676" t="s">
        <v>240</v>
      </c>
      <c r="P721" s="676" t="s">
        <v>240</v>
      </c>
      <c r="Q721" s="676" t="s">
        <v>240</v>
      </c>
      <c r="R721" s="676" t="s">
        <v>240</v>
      </c>
      <c r="S721" s="676" t="s">
        <v>240</v>
      </c>
      <c r="T721" s="676" t="s">
        <v>240</v>
      </c>
      <c r="U721" s="676" t="s">
        <v>240</v>
      </c>
      <c r="V721" s="676" t="s">
        <v>240</v>
      </c>
      <c r="W721" s="676" t="s">
        <v>240</v>
      </c>
      <c r="X721" s="676" t="s">
        <v>240</v>
      </c>
      <c r="Y721" s="676" t="s">
        <v>240</v>
      </c>
      <c r="Z721" s="676" t="s">
        <v>240</v>
      </c>
      <c r="AA721" s="676">
        <v>0.27</v>
      </c>
      <c r="AB721" s="676">
        <v>0.27</v>
      </c>
      <c r="AC721" s="676">
        <v>0.27</v>
      </c>
      <c r="AD721" s="677">
        <v>0.27</v>
      </c>
      <c r="AE721" s="677">
        <v>0.27</v>
      </c>
    </row>
    <row r="722" spans="1:31" ht="15">
      <c r="A722" s="1" t="s">
        <v>1812</v>
      </c>
      <c r="B722" s="544" t="s">
        <v>434</v>
      </c>
      <c r="C722" s="399" t="s">
        <v>994</v>
      </c>
      <c r="D722" s="399" t="s">
        <v>629</v>
      </c>
      <c r="E722" s="399" t="s">
        <v>1813</v>
      </c>
      <c r="F722" s="399" t="s">
        <v>1814</v>
      </c>
      <c r="G722" s="399" t="s">
        <v>995</v>
      </c>
      <c r="H722" s="541">
        <v>14</v>
      </c>
      <c r="I722" s="543">
        <v>0.7</v>
      </c>
      <c r="J722" s="676" t="s">
        <v>240</v>
      </c>
      <c r="K722" s="676" t="s">
        <v>240</v>
      </c>
      <c r="L722" s="676" t="s">
        <v>240</v>
      </c>
      <c r="M722" s="676" t="s">
        <v>240</v>
      </c>
      <c r="N722" s="676" t="s">
        <v>240</v>
      </c>
      <c r="O722" s="676" t="s">
        <v>240</v>
      </c>
      <c r="P722" s="676" t="s">
        <v>240</v>
      </c>
      <c r="Q722" s="676" t="s">
        <v>240</v>
      </c>
      <c r="R722" s="676" t="s">
        <v>240</v>
      </c>
      <c r="S722" s="676" t="s">
        <v>240</v>
      </c>
      <c r="T722" s="676" t="s">
        <v>240</v>
      </c>
      <c r="U722" s="676" t="s">
        <v>240</v>
      </c>
      <c r="V722" s="676" t="s">
        <v>240</v>
      </c>
      <c r="W722" s="676" t="s">
        <v>240</v>
      </c>
      <c r="X722" s="676" t="s">
        <v>240</v>
      </c>
      <c r="Y722" s="676" t="s">
        <v>240</v>
      </c>
      <c r="Z722" s="676" t="s">
        <v>240</v>
      </c>
      <c r="AA722" s="676">
        <v>0.27</v>
      </c>
      <c r="AB722" s="676">
        <v>0.27</v>
      </c>
      <c r="AC722" s="676">
        <v>0.27</v>
      </c>
      <c r="AD722" s="677">
        <v>0.27</v>
      </c>
      <c r="AE722" s="677">
        <v>0.27</v>
      </c>
    </row>
    <row r="723" spans="1:31" ht="15">
      <c r="A723" s="1" t="s">
        <v>1818</v>
      </c>
      <c r="B723" s="541" t="s">
        <v>434</v>
      </c>
      <c r="C723" s="399" t="s">
        <v>994</v>
      </c>
      <c r="D723" s="399" t="s">
        <v>629</v>
      </c>
      <c r="E723" s="399" t="s">
        <v>1813</v>
      </c>
      <c r="F723" s="399" t="s">
        <v>1819</v>
      </c>
      <c r="G723" s="399" t="s">
        <v>995</v>
      </c>
      <c r="H723" s="541">
        <v>10</v>
      </c>
      <c r="I723" s="543">
        <v>0.7</v>
      </c>
      <c r="J723" s="676" t="s">
        <v>240</v>
      </c>
      <c r="K723" s="676" t="s">
        <v>240</v>
      </c>
      <c r="L723" s="676" t="s">
        <v>240</v>
      </c>
      <c r="M723" s="676" t="s">
        <v>240</v>
      </c>
      <c r="N723" s="676" t="s">
        <v>240</v>
      </c>
      <c r="O723" s="676" t="s">
        <v>240</v>
      </c>
      <c r="P723" s="676" t="s">
        <v>240</v>
      </c>
      <c r="Q723" s="676" t="s">
        <v>240</v>
      </c>
      <c r="R723" s="676" t="s">
        <v>240</v>
      </c>
      <c r="S723" s="676" t="s">
        <v>240</v>
      </c>
      <c r="T723" s="676" t="s">
        <v>240</v>
      </c>
      <c r="U723" s="676" t="s">
        <v>240</v>
      </c>
      <c r="V723" s="676" t="s">
        <v>240</v>
      </c>
      <c r="W723" s="676" t="s">
        <v>240</v>
      </c>
      <c r="X723" s="676" t="s">
        <v>240</v>
      </c>
      <c r="Y723" s="676" t="s">
        <v>240</v>
      </c>
      <c r="Z723" s="676" t="s">
        <v>240</v>
      </c>
      <c r="AA723" s="676">
        <v>0.27</v>
      </c>
      <c r="AB723" s="676">
        <v>0.27</v>
      </c>
      <c r="AC723" s="676">
        <v>0.27</v>
      </c>
      <c r="AD723" s="677">
        <v>0.27</v>
      </c>
      <c r="AE723" s="677">
        <v>0.27</v>
      </c>
    </row>
    <row r="724" spans="1:31" ht="15">
      <c r="A724" s="1" t="s">
        <v>1418</v>
      </c>
      <c r="B724" s="544" t="s">
        <v>997</v>
      </c>
      <c r="C724" s="399" t="s">
        <v>967</v>
      </c>
      <c r="D724" s="399" t="s">
        <v>625</v>
      </c>
      <c r="E724" s="399" t="s">
        <v>876</v>
      </c>
      <c r="F724" s="399" t="s">
        <v>877</v>
      </c>
      <c r="G724" s="399" t="s">
        <v>657</v>
      </c>
      <c r="H724" s="541">
        <v>30</v>
      </c>
      <c r="I724" s="543">
        <v>0.7</v>
      </c>
      <c r="J724" s="676">
        <v>0.2</v>
      </c>
      <c r="K724" s="676">
        <v>0.27</v>
      </c>
      <c r="L724" s="676">
        <v>0.27</v>
      </c>
      <c r="M724" s="676">
        <v>0.27</v>
      </c>
      <c r="N724" s="676">
        <v>0.27</v>
      </c>
      <c r="O724" s="676">
        <v>0.27</v>
      </c>
      <c r="P724" s="676">
        <v>0.27</v>
      </c>
      <c r="Q724" s="676">
        <v>0.35</v>
      </c>
      <c r="R724" s="676">
        <v>0.35</v>
      </c>
      <c r="S724" s="676">
        <v>0.35</v>
      </c>
      <c r="T724" s="676">
        <v>0.35</v>
      </c>
      <c r="U724" s="676">
        <v>0.35</v>
      </c>
      <c r="V724" s="676">
        <v>0.35</v>
      </c>
      <c r="W724" s="676">
        <v>0.35</v>
      </c>
      <c r="X724" s="676">
        <v>0.35</v>
      </c>
      <c r="Y724" s="676">
        <v>0.35</v>
      </c>
      <c r="Z724" s="676">
        <v>0.35</v>
      </c>
      <c r="AA724" s="676">
        <v>0.35</v>
      </c>
      <c r="AB724" s="676">
        <v>0.35</v>
      </c>
      <c r="AC724" s="676">
        <v>0.35</v>
      </c>
      <c r="AD724" s="677">
        <v>0.35</v>
      </c>
      <c r="AE724" s="677">
        <v>0.35</v>
      </c>
    </row>
    <row r="725" spans="1:31" ht="15">
      <c r="A725" s="1" t="s">
        <v>966</v>
      </c>
      <c r="B725" s="541" t="s">
        <v>434</v>
      </c>
      <c r="C725" s="399" t="s">
        <v>967</v>
      </c>
      <c r="D725" s="399" t="s">
        <v>625</v>
      </c>
      <c r="E725" s="399" t="s">
        <v>876</v>
      </c>
      <c r="F725" s="399" t="s">
        <v>877</v>
      </c>
      <c r="G725" s="399" t="s">
        <v>657</v>
      </c>
      <c r="H725" s="541">
        <v>30</v>
      </c>
      <c r="I725" s="543">
        <v>0.7</v>
      </c>
      <c r="J725" s="676">
        <v>0.2</v>
      </c>
      <c r="K725" s="676">
        <v>0.27</v>
      </c>
      <c r="L725" s="676">
        <v>0.27</v>
      </c>
      <c r="M725" s="676">
        <v>0.27</v>
      </c>
      <c r="N725" s="676">
        <v>0.27</v>
      </c>
      <c r="O725" s="676">
        <v>0.27</v>
      </c>
      <c r="P725" s="676">
        <v>0.27</v>
      </c>
      <c r="Q725" s="676">
        <v>0.35</v>
      </c>
      <c r="R725" s="676">
        <v>0.25</v>
      </c>
      <c r="S725" s="676">
        <v>0.25</v>
      </c>
      <c r="T725" s="676">
        <v>0.25</v>
      </c>
      <c r="U725" s="676">
        <v>0.25</v>
      </c>
      <c r="V725" s="676">
        <v>0.25</v>
      </c>
      <c r="W725" s="676">
        <v>0.25</v>
      </c>
      <c r="X725" s="676">
        <v>0.25</v>
      </c>
      <c r="Y725" s="676">
        <v>0.25</v>
      </c>
      <c r="Z725" s="676">
        <v>0.25</v>
      </c>
      <c r="AA725" s="676">
        <v>0.25</v>
      </c>
      <c r="AB725" s="676">
        <v>0.25</v>
      </c>
      <c r="AC725" s="676">
        <v>0.25</v>
      </c>
      <c r="AD725" s="677">
        <v>0.35</v>
      </c>
      <c r="AE725" s="677">
        <v>0.35</v>
      </c>
    </row>
    <row r="726" spans="1:31" ht="15">
      <c r="A726" s="1" t="s">
        <v>1419</v>
      </c>
      <c r="B726" s="544" t="s">
        <v>997</v>
      </c>
      <c r="C726" s="399" t="s">
        <v>967</v>
      </c>
      <c r="D726" s="399" t="s">
        <v>625</v>
      </c>
      <c r="E726" s="399" t="s">
        <v>879</v>
      </c>
      <c r="F726" s="399" t="s">
        <v>880</v>
      </c>
      <c r="G726" s="399" t="s">
        <v>657</v>
      </c>
      <c r="H726" s="541">
        <v>35</v>
      </c>
      <c r="I726" s="543">
        <v>0.7</v>
      </c>
      <c r="J726" s="676">
        <v>0.2</v>
      </c>
      <c r="K726" s="676">
        <v>0.27</v>
      </c>
      <c r="L726" s="676">
        <v>0.27</v>
      </c>
      <c r="M726" s="676">
        <v>0.27</v>
      </c>
      <c r="N726" s="676">
        <v>0.27</v>
      </c>
      <c r="O726" s="676">
        <v>0.27</v>
      </c>
      <c r="P726" s="676">
        <v>0.27</v>
      </c>
      <c r="Q726" s="676">
        <v>0.35</v>
      </c>
      <c r="R726" s="676">
        <v>0.35</v>
      </c>
      <c r="S726" s="676">
        <v>0.35</v>
      </c>
      <c r="T726" s="676">
        <v>0.35</v>
      </c>
      <c r="U726" s="676">
        <v>0.35</v>
      </c>
      <c r="V726" s="676">
        <v>0.35</v>
      </c>
      <c r="W726" s="676">
        <v>0.35</v>
      </c>
      <c r="X726" s="676">
        <v>0.35</v>
      </c>
      <c r="Y726" s="676">
        <v>0.35</v>
      </c>
      <c r="Z726" s="676">
        <v>0.35</v>
      </c>
      <c r="AA726" s="676">
        <v>0.35</v>
      </c>
      <c r="AB726" s="676">
        <v>0.35</v>
      </c>
      <c r="AC726" s="676">
        <v>0.35</v>
      </c>
      <c r="AD726" s="677">
        <v>0.35</v>
      </c>
      <c r="AE726" s="677">
        <v>0.35</v>
      </c>
    </row>
    <row r="727" spans="1:31" ht="15">
      <c r="A727" s="1" t="s">
        <v>968</v>
      </c>
      <c r="B727" s="541" t="s">
        <v>434</v>
      </c>
      <c r="C727" s="399" t="s">
        <v>967</v>
      </c>
      <c r="D727" s="399" t="s">
        <v>625</v>
      </c>
      <c r="E727" s="399" t="s">
        <v>879</v>
      </c>
      <c r="F727" s="399" t="s">
        <v>880</v>
      </c>
      <c r="G727" s="399" t="s">
        <v>657</v>
      </c>
      <c r="H727" s="541">
        <v>35</v>
      </c>
      <c r="I727" s="543">
        <v>0.7</v>
      </c>
      <c r="J727" s="676">
        <v>0.2</v>
      </c>
      <c r="K727" s="676">
        <v>0.27</v>
      </c>
      <c r="L727" s="676">
        <v>0.27</v>
      </c>
      <c r="M727" s="676">
        <v>0.27</v>
      </c>
      <c r="N727" s="676">
        <v>0.27</v>
      </c>
      <c r="O727" s="676">
        <v>0.27</v>
      </c>
      <c r="P727" s="676">
        <v>0.27</v>
      </c>
      <c r="Q727" s="676">
        <v>0.35</v>
      </c>
      <c r="R727" s="676">
        <v>0.25</v>
      </c>
      <c r="S727" s="676">
        <v>0.25</v>
      </c>
      <c r="T727" s="676">
        <v>0.25</v>
      </c>
      <c r="U727" s="676">
        <v>0.25</v>
      </c>
      <c r="V727" s="676">
        <v>0.25</v>
      </c>
      <c r="W727" s="676">
        <v>0.25</v>
      </c>
      <c r="X727" s="676">
        <v>0.25</v>
      </c>
      <c r="Y727" s="676">
        <v>0.25</v>
      </c>
      <c r="Z727" s="676">
        <v>0.25</v>
      </c>
      <c r="AA727" s="676">
        <v>0.25</v>
      </c>
      <c r="AB727" s="676">
        <v>0.25</v>
      </c>
      <c r="AC727" s="676">
        <v>0.25</v>
      </c>
      <c r="AD727" s="677">
        <v>0.35</v>
      </c>
      <c r="AE727" s="677">
        <v>0.35</v>
      </c>
    </row>
    <row r="728" spans="1:31" ht="15">
      <c r="A728" s="1" t="s">
        <v>1420</v>
      </c>
      <c r="B728" s="544" t="s">
        <v>997</v>
      </c>
      <c r="C728" s="399" t="s">
        <v>967</v>
      </c>
      <c r="D728" s="399" t="s">
        <v>625</v>
      </c>
      <c r="E728" s="399" t="s">
        <v>970</v>
      </c>
      <c r="F728" s="399" t="s">
        <v>970</v>
      </c>
      <c r="G728" s="399" t="s">
        <v>657</v>
      </c>
      <c r="H728" s="541">
        <v>30</v>
      </c>
      <c r="I728" s="543">
        <v>0.7</v>
      </c>
      <c r="J728" s="676">
        <v>0.2</v>
      </c>
      <c r="K728" s="676">
        <v>0.27</v>
      </c>
      <c r="L728" s="676">
        <v>0.27</v>
      </c>
      <c r="M728" s="676">
        <v>0.27</v>
      </c>
      <c r="N728" s="676">
        <v>0.27</v>
      </c>
      <c r="O728" s="676">
        <v>0.27</v>
      </c>
      <c r="P728" s="676">
        <v>0.27</v>
      </c>
      <c r="Q728" s="676">
        <v>0.35</v>
      </c>
      <c r="R728" s="676">
        <v>0.35</v>
      </c>
      <c r="S728" s="676">
        <v>0.35</v>
      </c>
      <c r="T728" s="676">
        <v>0.35</v>
      </c>
      <c r="U728" s="676">
        <v>0.35</v>
      </c>
      <c r="V728" s="676">
        <v>0.35</v>
      </c>
      <c r="W728" s="676">
        <v>0.35</v>
      </c>
      <c r="X728" s="676">
        <v>0.35</v>
      </c>
      <c r="Y728" s="676">
        <v>0.35</v>
      </c>
      <c r="Z728" s="676">
        <v>0.35</v>
      </c>
      <c r="AA728" s="676">
        <v>0.35</v>
      </c>
      <c r="AB728" s="676">
        <v>0.35</v>
      </c>
      <c r="AC728" s="676">
        <v>0.35</v>
      </c>
      <c r="AD728" s="677">
        <v>0.35</v>
      </c>
      <c r="AE728" s="677">
        <v>0.35</v>
      </c>
    </row>
    <row r="729" spans="1:31" ht="15">
      <c r="A729" s="1" t="s">
        <v>969</v>
      </c>
      <c r="B729" s="541" t="s">
        <v>434</v>
      </c>
      <c r="C729" s="399" t="s">
        <v>967</v>
      </c>
      <c r="D729" s="399" t="s">
        <v>625</v>
      </c>
      <c r="E729" s="399" t="s">
        <v>970</v>
      </c>
      <c r="F729" s="399" t="s">
        <v>970</v>
      </c>
      <c r="G729" s="399" t="s">
        <v>657</v>
      </c>
      <c r="H729" s="541">
        <v>30</v>
      </c>
      <c r="I729" s="543">
        <v>0.7</v>
      </c>
      <c r="J729" s="676">
        <v>0.2</v>
      </c>
      <c r="K729" s="676">
        <v>0.27</v>
      </c>
      <c r="L729" s="676">
        <v>0.27</v>
      </c>
      <c r="M729" s="676">
        <v>0.27</v>
      </c>
      <c r="N729" s="676">
        <v>0.27</v>
      </c>
      <c r="O729" s="676">
        <v>0.27</v>
      </c>
      <c r="P729" s="676">
        <v>0.27</v>
      </c>
      <c r="Q729" s="676">
        <v>0.35</v>
      </c>
      <c r="R729" s="676">
        <v>0.25</v>
      </c>
      <c r="S729" s="676">
        <v>0.25</v>
      </c>
      <c r="T729" s="676">
        <v>0.25</v>
      </c>
      <c r="U729" s="676">
        <v>0.25</v>
      </c>
      <c r="V729" s="676">
        <v>0.25</v>
      </c>
      <c r="W729" s="676">
        <v>0.25</v>
      </c>
      <c r="X729" s="676">
        <v>0.25</v>
      </c>
      <c r="Y729" s="676">
        <v>0.25</v>
      </c>
      <c r="Z729" s="676">
        <v>0.25</v>
      </c>
      <c r="AA729" s="676">
        <v>0.25</v>
      </c>
      <c r="AB729" s="676">
        <v>0.25</v>
      </c>
      <c r="AC729" s="676">
        <v>0.25</v>
      </c>
      <c r="AD729" s="677">
        <v>0.35</v>
      </c>
      <c r="AE729" s="677">
        <v>0.35</v>
      </c>
    </row>
    <row r="730" spans="1:31" ht="15">
      <c r="A730" s="1" t="s">
        <v>1421</v>
      </c>
      <c r="B730" s="544" t="s">
        <v>997</v>
      </c>
      <c r="C730" s="399" t="s">
        <v>967</v>
      </c>
      <c r="D730" s="399" t="s">
        <v>625</v>
      </c>
      <c r="E730" s="399" t="s">
        <v>882</v>
      </c>
      <c r="F730" s="399" t="s">
        <v>972</v>
      </c>
      <c r="G730" s="399" t="s">
        <v>657</v>
      </c>
      <c r="H730" s="541">
        <v>30</v>
      </c>
      <c r="I730" s="543">
        <v>0.7</v>
      </c>
      <c r="J730" s="676">
        <v>0.2</v>
      </c>
      <c r="K730" s="676">
        <v>0.27</v>
      </c>
      <c r="L730" s="676">
        <v>0.27</v>
      </c>
      <c r="M730" s="676">
        <v>0.27</v>
      </c>
      <c r="N730" s="676">
        <v>0.27</v>
      </c>
      <c r="O730" s="676">
        <v>0.27</v>
      </c>
      <c r="P730" s="676">
        <v>0.27</v>
      </c>
      <c r="Q730" s="676">
        <v>0.35</v>
      </c>
      <c r="R730" s="676">
        <v>0.35</v>
      </c>
      <c r="S730" s="676">
        <v>0.35</v>
      </c>
      <c r="T730" s="676">
        <v>0.35</v>
      </c>
      <c r="U730" s="676">
        <v>0.35</v>
      </c>
      <c r="V730" s="676">
        <v>0.35</v>
      </c>
      <c r="W730" s="676">
        <v>0.35</v>
      </c>
      <c r="X730" s="676">
        <v>0.35</v>
      </c>
      <c r="Y730" s="676">
        <v>0.35</v>
      </c>
      <c r="Z730" s="676">
        <v>0.35</v>
      </c>
      <c r="AA730" s="676">
        <v>0.35</v>
      </c>
      <c r="AB730" s="676">
        <v>0.35</v>
      </c>
      <c r="AC730" s="676">
        <v>0.35</v>
      </c>
      <c r="AD730" s="677">
        <v>0.35</v>
      </c>
      <c r="AE730" s="677">
        <v>0.35</v>
      </c>
    </row>
    <row r="731" spans="1:31" ht="15">
      <c r="A731" s="1" t="s">
        <v>1422</v>
      </c>
      <c r="B731" s="541" t="s">
        <v>997</v>
      </c>
      <c r="C731" s="399" t="s">
        <v>967</v>
      </c>
      <c r="D731" s="399" t="s">
        <v>625</v>
      </c>
      <c r="E731" s="399" t="s">
        <v>882</v>
      </c>
      <c r="F731" s="399" t="s">
        <v>974</v>
      </c>
      <c r="G731" s="399" t="s">
        <v>657</v>
      </c>
      <c r="H731" s="541">
        <v>5</v>
      </c>
      <c r="I731" s="543">
        <v>0.7</v>
      </c>
      <c r="J731" s="676">
        <v>0.2</v>
      </c>
      <c r="K731" s="676">
        <v>0.27</v>
      </c>
      <c r="L731" s="676">
        <v>0.27</v>
      </c>
      <c r="M731" s="676">
        <v>0.27</v>
      </c>
      <c r="N731" s="676">
        <v>0.27</v>
      </c>
      <c r="O731" s="676">
        <v>0.27</v>
      </c>
      <c r="P731" s="676">
        <v>0.27</v>
      </c>
      <c r="Q731" s="676">
        <v>0.25</v>
      </c>
      <c r="R731" s="676">
        <v>0.25</v>
      </c>
      <c r="S731" s="676">
        <v>0.25</v>
      </c>
      <c r="T731" s="676">
        <v>0.25</v>
      </c>
      <c r="U731" s="676">
        <v>0.25</v>
      </c>
      <c r="V731" s="676">
        <v>0.25</v>
      </c>
      <c r="W731" s="676">
        <v>0.25</v>
      </c>
      <c r="X731" s="676">
        <v>0.25</v>
      </c>
      <c r="Y731" s="676">
        <v>0.25</v>
      </c>
      <c r="Z731" s="676">
        <v>0.25</v>
      </c>
      <c r="AA731" s="676">
        <v>0.25</v>
      </c>
      <c r="AB731" s="676">
        <v>0.25</v>
      </c>
      <c r="AC731" s="676">
        <v>0.25</v>
      </c>
      <c r="AD731" s="677">
        <v>0.25</v>
      </c>
      <c r="AE731" s="677">
        <v>0.25</v>
      </c>
    </row>
    <row r="732" spans="1:31" ht="15">
      <c r="A732" s="1" t="s">
        <v>971</v>
      </c>
      <c r="B732" s="544" t="s">
        <v>434</v>
      </c>
      <c r="C732" s="399" t="s">
        <v>967</v>
      </c>
      <c r="D732" s="399" t="s">
        <v>625</v>
      </c>
      <c r="E732" s="399" t="s">
        <v>882</v>
      </c>
      <c r="F732" s="399" t="s">
        <v>972</v>
      </c>
      <c r="G732" s="399" t="s">
        <v>657</v>
      </c>
      <c r="H732" s="541">
        <v>30</v>
      </c>
      <c r="I732" s="543">
        <v>0.7</v>
      </c>
      <c r="J732" s="676">
        <v>0.2</v>
      </c>
      <c r="K732" s="676">
        <v>0.27</v>
      </c>
      <c r="L732" s="676">
        <v>0.27</v>
      </c>
      <c r="M732" s="676">
        <v>0.27</v>
      </c>
      <c r="N732" s="676">
        <v>0.27</v>
      </c>
      <c r="O732" s="676">
        <v>0.27</v>
      </c>
      <c r="P732" s="676">
        <v>0.27</v>
      </c>
      <c r="Q732" s="676">
        <v>0.35</v>
      </c>
      <c r="R732" s="676">
        <v>0.25</v>
      </c>
      <c r="S732" s="676">
        <v>0.25</v>
      </c>
      <c r="T732" s="676">
        <v>0.25</v>
      </c>
      <c r="U732" s="676">
        <v>0.25</v>
      </c>
      <c r="V732" s="676">
        <v>0.25</v>
      </c>
      <c r="W732" s="676">
        <v>0.25</v>
      </c>
      <c r="X732" s="676">
        <v>0.25</v>
      </c>
      <c r="Y732" s="676">
        <v>0.25</v>
      </c>
      <c r="Z732" s="676">
        <v>0.25</v>
      </c>
      <c r="AA732" s="676">
        <v>0.25</v>
      </c>
      <c r="AB732" s="676">
        <v>0.25</v>
      </c>
      <c r="AC732" s="676">
        <v>0.25</v>
      </c>
      <c r="AD732" s="677">
        <v>0.35</v>
      </c>
      <c r="AE732" s="677">
        <v>0.35</v>
      </c>
    </row>
    <row r="733" spans="1:31" ht="15">
      <c r="A733" s="1" t="s">
        <v>973</v>
      </c>
      <c r="B733" s="541" t="s">
        <v>434</v>
      </c>
      <c r="C733" s="399" t="s">
        <v>967</v>
      </c>
      <c r="D733" s="399" t="s">
        <v>625</v>
      </c>
      <c r="E733" s="399" t="s">
        <v>882</v>
      </c>
      <c r="F733" s="1" t="s">
        <v>974</v>
      </c>
      <c r="G733" s="399" t="s">
        <v>657</v>
      </c>
      <c r="H733" s="541">
        <v>5</v>
      </c>
      <c r="I733" s="543">
        <v>0.7</v>
      </c>
      <c r="J733" s="676">
        <v>0.2</v>
      </c>
      <c r="K733" s="676">
        <v>0.27</v>
      </c>
      <c r="L733" s="676">
        <v>0.27</v>
      </c>
      <c r="M733" s="676">
        <v>0.27</v>
      </c>
      <c r="N733" s="676">
        <v>0.27</v>
      </c>
      <c r="O733" s="676">
        <v>0.27</v>
      </c>
      <c r="P733" s="676">
        <v>0.27</v>
      </c>
      <c r="Q733" s="676">
        <v>0.25</v>
      </c>
      <c r="R733" s="676">
        <v>0.25</v>
      </c>
      <c r="S733" s="676">
        <v>0.25</v>
      </c>
      <c r="T733" s="676">
        <v>0.25</v>
      </c>
      <c r="U733" s="676">
        <v>0.25</v>
      </c>
      <c r="V733" s="676">
        <v>0.25</v>
      </c>
      <c r="W733" s="676">
        <v>0.25</v>
      </c>
      <c r="X733" s="676">
        <v>0.25</v>
      </c>
      <c r="Y733" s="676">
        <v>0.25</v>
      </c>
      <c r="Z733" s="676">
        <v>0.25</v>
      </c>
      <c r="AA733" s="676">
        <v>0.25</v>
      </c>
      <c r="AB733" s="676">
        <v>0.25</v>
      </c>
      <c r="AC733" s="676">
        <v>0.25</v>
      </c>
      <c r="AD733" s="677">
        <v>0.25</v>
      </c>
      <c r="AE733" s="677">
        <v>0.25</v>
      </c>
    </row>
    <row r="734" spans="1:31" ht="15">
      <c r="A734" s="1" t="s">
        <v>1423</v>
      </c>
      <c r="B734" s="544" t="s">
        <v>997</v>
      </c>
      <c r="C734" s="399" t="s">
        <v>967</v>
      </c>
      <c r="D734" s="399" t="s">
        <v>625</v>
      </c>
      <c r="E734" s="399" t="s">
        <v>626</v>
      </c>
      <c r="F734" s="1" t="s">
        <v>976</v>
      </c>
      <c r="G734" s="399" t="s">
        <v>657</v>
      </c>
      <c r="H734" s="541">
        <v>30</v>
      </c>
      <c r="I734" s="543">
        <v>0.7</v>
      </c>
      <c r="J734" s="676">
        <v>0.2</v>
      </c>
      <c r="K734" s="676">
        <v>0.27</v>
      </c>
      <c r="L734" s="676">
        <v>0.27</v>
      </c>
      <c r="M734" s="676">
        <v>0.27</v>
      </c>
      <c r="N734" s="676">
        <v>0.27</v>
      </c>
      <c r="O734" s="676">
        <v>0.27</v>
      </c>
      <c r="P734" s="676">
        <v>0.27</v>
      </c>
      <c r="Q734" s="676">
        <v>0.35</v>
      </c>
      <c r="R734" s="676">
        <v>0.35</v>
      </c>
      <c r="S734" s="676">
        <v>0.35</v>
      </c>
      <c r="T734" s="676">
        <v>0.35</v>
      </c>
      <c r="U734" s="676">
        <v>0.35</v>
      </c>
      <c r="V734" s="676">
        <v>0.35</v>
      </c>
      <c r="W734" s="676">
        <v>0.35</v>
      </c>
      <c r="X734" s="676">
        <v>0.35</v>
      </c>
      <c r="Y734" s="676">
        <v>0.35</v>
      </c>
      <c r="Z734" s="676">
        <v>0.35</v>
      </c>
      <c r="AA734" s="676">
        <v>0.35</v>
      </c>
      <c r="AB734" s="676">
        <v>0.35</v>
      </c>
      <c r="AC734" s="676">
        <v>0.35</v>
      </c>
      <c r="AD734" s="677">
        <v>0.35</v>
      </c>
      <c r="AE734" s="677">
        <v>0.35</v>
      </c>
    </row>
    <row r="735" spans="1:31" ht="15">
      <c r="A735" s="1" t="s">
        <v>288</v>
      </c>
      <c r="B735" s="541" t="s">
        <v>997</v>
      </c>
      <c r="C735" s="399" t="s">
        <v>967</v>
      </c>
      <c r="D735" s="399" t="s">
        <v>625</v>
      </c>
      <c r="E735" s="399" t="s">
        <v>626</v>
      </c>
      <c r="F735" s="1" t="s">
        <v>886</v>
      </c>
      <c r="G735" s="399" t="s">
        <v>657</v>
      </c>
      <c r="H735" s="541">
        <v>30</v>
      </c>
      <c r="I735" s="543">
        <v>0.7</v>
      </c>
      <c r="J735" s="676">
        <v>0.2</v>
      </c>
      <c r="K735" s="676">
        <v>0.27</v>
      </c>
      <c r="L735" s="676">
        <v>0.27</v>
      </c>
      <c r="M735" s="676">
        <v>0.27</v>
      </c>
      <c r="N735" s="676">
        <v>0.27</v>
      </c>
      <c r="O735" s="676">
        <v>0.27</v>
      </c>
      <c r="P735" s="676">
        <v>0.27</v>
      </c>
      <c r="Q735" s="676">
        <v>0.35</v>
      </c>
      <c r="R735" s="676">
        <v>0.35</v>
      </c>
      <c r="S735" s="676">
        <v>0.35</v>
      </c>
      <c r="T735" s="676">
        <v>0.35</v>
      </c>
      <c r="U735" s="676">
        <v>0.35</v>
      </c>
      <c r="V735" s="676">
        <v>0.35</v>
      </c>
      <c r="W735" s="676">
        <v>0.35</v>
      </c>
      <c r="X735" s="676">
        <v>0.35</v>
      </c>
      <c r="Y735" s="676">
        <v>0.35</v>
      </c>
      <c r="Z735" s="676">
        <v>0.35</v>
      </c>
      <c r="AA735" s="676">
        <v>0.35</v>
      </c>
      <c r="AB735" s="676">
        <v>0.35</v>
      </c>
      <c r="AC735" s="676">
        <v>0.35</v>
      </c>
      <c r="AD735" s="677">
        <v>0.35</v>
      </c>
      <c r="AE735" s="677">
        <v>0.35</v>
      </c>
    </row>
    <row r="736" spans="1:31" ht="15">
      <c r="A736" s="1" t="s">
        <v>975</v>
      </c>
      <c r="B736" s="544" t="s">
        <v>434</v>
      </c>
      <c r="C736" s="399" t="s">
        <v>967</v>
      </c>
      <c r="D736" s="399" t="s">
        <v>625</v>
      </c>
      <c r="E736" s="399" t="s">
        <v>626</v>
      </c>
      <c r="F736" s="1" t="s">
        <v>976</v>
      </c>
      <c r="G736" s="399" t="s">
        <v>657</v>
      </c>
      <c r="H736" s="541">
        <v>30</v>
      </c>
      <c r="I736" s="543">
        <v>0.7</v>
      </c>
      <c r="J736" s="676">
        <v>0.2</v>
      </c>
      <c r="K736" s="676">
        <v>0.27</v>
      </c>
      <c r="L736" s="676">
        <v>0.27</v>
      </c>
      <c r="M736" s="676">
        <v>0.27</v>
      </c>
      <c r="N736" s="676">
        <v>0.27</v>
      </c>
      <c r="O736" s="676">
        <v>0.27</v>
      </c>
      <c r="P736" s="676">
        <v>0.27</v>
      </c>
      <c r="Q736" s="676">
        <v>0.35</v>
      </c>
      <c r="R736" s="676">
        <v>0.25</v>
      </c>
      <c r="S736" s="676">
        <v>0.25</v>
      </c>
      <c r="T736" s="676">
        <v>0.25</v>
      </c>
      <c r="U736" s="676">
        <v>0.25</v>
      </c>
      <c r="V736" s="676">
        <v>0.25</v>
      </c>
      <c r="W736" s="676">
        <v>0.25</v>
      </c>
      <c r="X736" s="676">
        <v>0.25</v>
      </c>
      <c r="Y736" s="676">
        <v>0.25</v>
      </c>
      <c r="Z736" s="676">
        <v>0.25</v>
      </c>
      <c r="AA736" s="676">
        <v>0.25</v>
      </c>
      <c r="AB736" s="676">
        <v>0.25</v>
      </c>
      <c r="AC736" s="676">
        <v>0.25</v>
      </c>
      <c r="AD736" s="677">
        <v>0.35</v>
      </c>
      <c r="AE736" s="677">
        <v>0.35</v>
      </c>
    </row>
    <row r="737" spans="1:31" ht="15">
      <c r="A737" s="1" t="s">
        <v>281</v>
      </c>
      <c r="B737" s="541" t="s">
        <v>434</v>
      </c>
      <c r="C737" s="399" t="s">
        <v>967</v>
      </c>
      <c r="D737" s="399" t="s">
        <v>625</v>
      </c>
      <c r="E737" s="399" t="s">
        <v>626</v>
      </c>
      <c r="F737" s="1" t="s">
        <v>886</v>
      </c>
      <c r="G737" s="399" t="s">
        <v>657</v>
      </c>
      <c r="H737" s="541">
        <v>30</v>
      </c>
      <c r="I737" s="543">
        <v>0.7</v>
      </c>
      <c r="J737" s="676">
        <v>0.2</v>
      </c>
      <c r="K737" s="676">
        <v>0.27</v>
      </c>
      <c r="L737" s="676">
        <v>0.27</v>
      </c>
      <c r="M737" s="676">
        <v>0.27</v>
      </c>
      <c r="N737" s="676">
        <v>0.27</v>
      </c>
      <c r="O737" s="676">
        <v>0.27</v>
      </c>
      <c r="P737" s="676">
        <v>0.27</v>
      </c>
      <c r="Q737" s="676">
        <v>0.35</v>
      </c>
      <c r="R737" s="676">
        <v>0.25</v>
      </c>
      <c r="S737" s="676">
        <v>0.25</v>
      </c>
      <c r="T737" s="676">
        <v>0.25</v>
      </c>
      <c r="U737" s="676">
        <v>0.25</v>
      </c>
      <c r="V737" s="676">
        <v>0.25</v>
      </c>
      <c r="W737" s="676">
        <v>0.25</v>
      </c>
      <c r="X737" s="676">
        <v>0.25</v>
      </c>
      <c r="Y737" s="676">
        <v>0.25</v>
      </c>
      <c r="Z737" s="676">
        <v>0.25</v>
      </c>
      <c r="AA737" s="676">
        <v>0.25</v>
      </c>
      <c r="AB737" s="676">
        <v>0.25</v>
      </c>
      <c r="AC737" s="676">
        <v>0.25</v>
      </c>
      <c r="AD737" s="677">
        <v>0.35</v>
      </c>
      <c r="AE737" s="677">
        <v>0.35</v>
      </c>
    </row>
    <row r="738" spans="1:31" ht="15">
      <c r="A738" s="1" t="s">
        <v>1424</v>
      </c>
      <c r="B738" s="544" t="s">
        <v>997</v>
      </c>
      <c r="C738" s="399" t="s">
        <v>967</v>
      </c>
      <c r="D738" s="399" t="s">
        <v>625</v>
      </c>
      <c r="E738" s="399" t="s">
        <v>978</v>
      </c>
      <c r="F738" s="1" t="s">
        <v>979</v>
      </c>
      <c r="G738" s="399" t="s">
        <v>657</v>
      </c>
      <c r="H738" s="541">
        <v>30</v>
      </c>
      <c r="I738" s="543">
        <v>0.7</v>
      </c>
      <c r="J738" s="676">
        <v>0.2</v>
      </c>
      <c r="K738" s="676">
        <v>0.27</v>
      </c>
      <c r="L738" s="676">
        <v>0.27</v>
      </c>
      <c r="M738" s="676">
        <v>0.27</v>
      </c>
      <c r="N738" s="676">
        <v>0.27</v>
      </c>
      <c r="O738" s="676">
        <v>0.27</v>
      </c>
      <c r="P738" s="676">
        <v>0.27</v>
      </c>
      <c r="Q738" s="676">
        <v>0.35</v>
      </c>
      <c r="R738" s="676">
        <v>0.35</v>
      </c>
      <c r="S738" s="676">
        <v>0.35</v>
      </c>
      <c r="T738" s="676">
        <v>0.35</v>
      </c>
      <c r="U738" s="676">
        <v>0.35</v>
      </c>
      <c r="V738" s="676">
        <v>0.35</v>
      </c>
      <c r="W738" s="676">
        <v>0.35</v>
      </c>
      <c r="X738" s="676">
        <v>0.35</v>
      </c>
      <c r="Y738" s="676">
        <v>0.35</v>
      </c>
      <c r="Z738" s="676">
        <v>0.35</v>
      </c>
      <c r="AA738" s="676">
        <v>0.35</v>
      </c>
      <c r="AB738" s="676">
        <v>0.35</v>
      </c>
      <c r="AC738" s="676">
        <v>0.35</v>
      </c>
      <c r="AD738" s="677">
        <v>0.35</v>
      </c>
      <c r="AE738" s="677">
        <v>0.35</v>
      </c>
    </row>
    <row r="739" spans="1:31" ht="15">
      <c r="A739" s="1" t="s">
        <v>1425</v>
      </c>
      <c r="B739" s="541" t="s">
        <v>997</v>
      </c>
      <c r="C739" s="399" t="s">
        <v>967</v>
      </c>
      <c r="D739" s="399" t="s">
        <v>625</v>
      </c>
      <c r="E739" s="399" t="s">
        <v>978</v>
      </c>
      <c r="F739" s="603" t="s">
        <v>981</v>
      </c>
      <c r="G739" s="399" t="s">
        <v>657</v>
      </c>
      <c r="H739" s="541">
        <v>30</v>
      </c>
      <c r="I739" s="543">
        <v>0.7</v>
      </c>
      <c r="J739" s="676">
        <v>0.2</v>
      </c>
      <c r="K739" s="676">
        <v>0.27</v>
      </c>
      <c r="L739" s="676">
        <v>0.27</v>
      </c>
      <c r="M739" s="676">
        <v>0.27</v>
      </c>
      <c r="N739" s="676">
        <v>0.27</v>
      </c>
      <c r="O739" s="676">
        <v>0.27</v>
      </c>
      <c r="P739" s="676">
        <v>0.27</v>
      </c>
      <c r="Q739" s="676">
        <v>0.35</v>
      </c>
      <c r="R739" s="676">
        <v>0.35</v>
      </c>
      <c r="S739" s="676">
        <v>0.35</v>
      </c>
      <c r="T739" s="676">
        <v>0.35</v>
      </c>
      <c r="U739" s="676">
        <v>0.35</v>
      </c>
      <c r="V739" s="676">
        <v>0.35</v>
      </c>
      <c r="W739" s="676">
        <v>0.35</v>
      </c>
      <c r="X739" s="676">
        <v>0.35</v>
      </c>
      <c r="Y739" s="676">
        <v>0.35</v>
      </c>
      <c r="Z739" s="676">
        <v>0.35</v>
      </c>
      <c r="AA739" s="676">
        <v>0.35</v>
      </c>
      <c r="AB739" s="676">
        <v>0.35</v>
      </c>
      <c r="AC739" s="676">
        <v>0.35</v>
      </c>
      <c r="AD739" s="677">
        <v>0.35</v>
      </c>
      <c r="AE739" s="677">
        <v>0.35</v>
      </c>
    </row>
    <row r="740" spans="1:31" ht="15">
      <c r="A740" s="1" t="s">
        <v>977</v>
      </c>
      <c r="B740" s="544" t="s">
        <v>434</v>
      </c>
      <c r="C740" s="399" t="s">
        <v>967</v>
      </c>
      <c r="D740" s="399" t="s">
        <v>625</v>
      </c>
      <c r="E740" s="399" t="s">
        <v>978</v>
      </c>
      <c r="F740" s="603" t="s">
        <v>979</v>
      </c>
      <c r="G740" s="399" t="s">
        <v>657</v>
      </c>
      <c r="H740" s="541">
        <v>30</v>
      </c>
      <c r="I740" s="543">
        <v>0.7</v>
      </c>
      <c r="J740" s="676">
        <v>0.2</v>
      </c>
      <c r="K740" s="676">
        <v>0.27</v>
      </c>
      <c r="L740" s="676">
        <v>0.27</v>
      </c>
      <c r="M740" s="676">
        <v>0.27</v>
      </c>
      <c r="N740" s="676">
        <v>0.27</v>
      </c>
      <c r="O740" s="676">
        <v>0.27</v>
      </c>
      <c r="P740" s="676">
        <v>0.27</v>
      </c>
      <c r="Q740" s="676">
        <v>0.35</v>
      </c>
      <c r="R740" s="676">
        <v>0.25</v>
      </c>
      <c r="S740" s="676">
        <v>0.25</v>
      </c>
      <c r="T740" s="676">
        <v>0.25</v>
      </c>
      <c r="U740" s="676">
        <v>0.25</v>
      </c>
      <c r="V740" s="676">
        <v>0.25</v>
      </c>
      <c r="W740" s="676">
        <v>0.25</v>
      </c>
      <c r="X740" s="676">
        <v>0.25</v>
      </c>
      <c r="Y740" s="676">
        <v>0.25</v>
      </c>
      <c r="Z740" s="676">
        <v>0.25</v>
      </c>
      <c r="AA740" s="676">
        <v>0.25</v>
      </c>
      <c r="AB740" s="676">
        <v>0.25</v>
      </c>
      <c r="AC740" s="676">
        <v>0.25</v>
      </c>
      <c r="AD740" s="677">
        <v>0.35</v>
      </c>
      <c r="AE740" s="677">
        <v>0.35</v>
      </c>
    </row>
    <row r="741" spans="1:31" ht="15">
      <c r="A741" s="1" t="s">
        <v>980</v>
      </c>
      <c r="B741" s="541" t="s">
        <v>434</v>
      </c>
      <c r="C741" s="399" t="s">
        <v>967</v>
      </c>
      <c r="D741" s="399" t="s">
        <v>625</v>
      </c>
      <c r="E741" s="399" t="s">
        <v>978</v>
      </c>
      <c r="F741" s="603" t="s">
        <v>981</v>
      </c>
      <c r="G741" s="399" t="s">
        <v>657</v>
      </c>
      <c r="H741" s="541">
        <v>30</v>
      </c>
      <c r="I741" s="543">
        <v>0.7</v>
      </c>
      <c r="J741" s="676">
        <v>0.2</v>
      </c>
      <c r="K741" s="676">
        <v>0.27</v>
      </c>
      <c r="L741" s="676">
        <v>0.27</v>
      </c>
      <c r="M741" s="676">
        <v>0.27</v>
      </c>
      <c r="N741" s="676">
        <v>0.27</v>
      </c>
      <c r="O741" s="676">
        <v>0.27</v>
      </c>
      <c r="P741" s="676">
        <v>0.27</v>
      </c>
      <c r="Q741" s="676">
        <v>0.35</v>
      </c>
      <c r="R741" s="676">
        <v>0.25</v>
      </c>
      <c r="S741" s="676">
        <v>0.25</v>
      </c>
      <c r="T741" s="676">
        <v>0.25</v>
      </c>
      <c r="U741" s="676">
        <v>0.25</v>
      </c>
      <c r="V741" s="676">
        <v>0.25</v>
      </c>
      <c r="W741" s="676">
        <v>0.25</v>
      </c>
      <c r="X741" s="676">
        <v>0.25</v>
      </c>
      <c r="Y741" s="676">
        <v>0.25</v>
      </c>
      <c r="Z741" s="676">
        <v>0.25</v>
      </c>
      <c r="AA741" s="676">
        <v>0.25</v>
      </c>
      <c r="AB741" s="676">
        <v>0.25</v>
      </c>
      <c r="AC741" s="676">
        <v>0.25</v>
      </c>
      <c r="AD741" s="677">
        <v>0.35</v>
      </c>
      <c r="AE741" s="677">
        <v>0.35</v>
      </c>
    </row>
    <row r="742" spans="1:31" ht="15">
      <c r="A742" s="1" t="s">
        <v>1426</v>
      </c>
      <c r="B742" s="544" t="s">
        <v>997</v>
      </c>
      <c r="C742" s="399" t="s">
        <v>967</v>
      </c>
      <c r="D742" s="399" t="s">
        <v>983</v>
      </c>
      <c r="E742" s="399" t="s">
        <v>978</v>
      </c>
      <c r="F742" s="603" t="s">
        <v>984</v>
      </c>
      <c r="G742" s="399" t="s">
        <v>657</v>
      </c>
      <c r="H742" s="541">
        <v>35</v>
      </c>
      <c r="I742" s="543">
        <v>0.7</v>
      </c>
      <c r="J742" s="676">
        <v>0.2</v>
      </c>
      <c r="K742" s="676">
        <v>0.27</v>
      </c>
      <c r="L742" s="676">
        <v>0.27</v>
      </c>
      <c r="M742" s="676">
        <v>0.27</v>
      </c>
      <c r="N742" s="676">
        <v>0.27</v>
      </c>
      <c r="O742" s="676">
        <v>0.27</v>
      </c>
      <c r="P742" s="676">
        <v>0.27</v>
      </c>
      <c r="Q742" s="676">
        <v>0.35</v>
      </c>
      <c r="R742" s="676">
        <v>0.35</v>
      </c>
      <c r="S742" s="676">
        <v>0.35</v>
      </c>
      <c r="T742" s="676">
        <v>0.35</v>
      </c>
      <c r="U742" s="676">
        <v>0.35</v>
      </c>
      <c r="V742" s="676">
        <v>0.35</v>
      </c>
      <c r="W742" s="676">
        <v>0.35</v>
      </c>
      <c r="X742" s="676">
        <v>0.35</v>
      </c>
      <c r="Y742" s="676">
        <v>0.35</v>
      </c>
      <c r="Z742" s="676">
        <v>0.35</v>
      </c>
      <c r="AA742" s="676">
        <v>0.35</v>
      </c>
      <c r="AB742" s="676">
        <v>0.35</v>
      </c>
      <c r="AC742" s="676">
        <v>0.35</v>
      </c>
      <c r="AD742" s="677">
        <v>0.35</v>
      </c>
      <c r="AE742" s="677">
        <v>0.35</v>
      </c>
    </row>
    <row r="743" spans="1:31" ht="15">
      <c r="A743" s="1" t="s">
        <v>982</v>
      </c>
      <c r="B743" s="541" t="s">
        <v>434</v>
      </c>
      <c r="C743" s="399" t="s">
        <v>967</v>
      </c>
      <c r="D743" s="399" t="s">
        <v>983</v>
      </c>
      <c r="E743" s="399" t="s">
        <v>978</v>
      </c>
      <c r="F743" s="603" t="s">
        <v>984</v>
      </c>
      <c r="G743" s="399" t="s">
        <v>657</v>
      </c>
      <c r="H743" s="541">
        <v>35</v>
      </c>
      <c r="I743" s="543">
        <v>0.7</v>
      </c>
      <c r="J743" s="676">
        <v>0.2</v>
      </c>
      <c r="K743" s="676">
        <v>0.27</v>
      </c>
      <c r="L743" s="676">
        <v>0.27</v>
      </c>
      <c r="M743" s="676">
        <v>0.27</v>
      </c>
      <c r="N743" s="676">
        <v>0.27</v>
      </c>
      <c r="O743" s="676">
        <v>0.27</v>
      </c>
      <c r="P743" s="676">
        <v>0.27</v>
      </c>
      <c r="Q743" s="676">
        <v>0.35</v>
      </c>
      <c r="R743" s="676">
        <v>0.25</v>
      </c>
      <c r="S743" s="676">
        <v>0.25</v>
      </c>
      <c r="T743" s="676">
        <v>0.25</v>
      </c>
      <c r="U743" s="676">
        <v>0.25</v>
      </c>
      <c r="V743" s="676">
        <v>0.25</v>
      </c>
      <c r="W743" s="676">
        <v>0.25</v>
      </c>
      <c r="X743" s="676">
        <v>0.25</v>
      </c>
      <c r="Y743" s="676">
        <v>0.25</v>
      </c>
      <c r="Z743" s="676">
        <v>0.25</v>
      </c>
      <c r="AA743" s="676">
        <v>0.25</v>
      </c>
      <c r="AB743" s="676">
        <v>0.25</v>
      </c>
      <c r="AC743" s="676">
        <v>0.25</v>
      </c>
      <c r="AD743" s="677">
        <v>0.35</v>
      </c>
      <c r="AE743" s="677">
        <v>0.35</v>
      </c>
    </row>
    <row r="744" spans="1:31" ht="15">
      <c r="A744" s="1" t="s">
        <v>1428</v>
      </c>
      <c r="B744" s="544" t="s">
        <v>997</v>
      </c>
      <c r="C744" s="399" t="s">
        <v>967</v>
      </c>
      <c r="D744" s="399" t="s">
        <v>986</v>
      </c>
      <c r="E744" s="399" t="s">
        <v>876</v>
      </c>
      <c r="F744" s="603" t="s">
        <v>877</v>
      </c>
      <c r="G744" s="399" t="s">
        <v>657</v>
      </c>
      <c r="H744" s="541">
        <v>30</v>
      </c>
      <c r="I744" s="543">
        <v>0.7</v>
      </c>
      <c r="J744" s="676">
        <v>0.2</v>
      </c>
      <c r="K744" s="676">
        <v>0.27</v>
      </c>
      <c r="L744" s="676">
        <v>0.27</v>
      </c>
      <c r="M744" s="676">
        <v>0.27</v>
      </c>
      <c r="N744" s="676">
        <v>0.27</v>
      </c>
      <c r="O744" s="676">
        <v>0.27</v>
      </c>
      <c r="P744" s="676">
        <v>0.27</v>
      </c>
      <c r="Q744" s="676">
        <v>0.35</v>
      </c>
      <c r="R744" s="676">
        <v>0.35</v>
      </c>
      <c r="S744" s="676">
        <v>0.35</v>
      </c>
      <c r="T744" s="676">
        <v>0.35</v>
      </c>
      <c r="U744" s="676">
        <v>0.35</v>
      </c>
      <c r="V744" s="676">
        <v>0.35</v>
      </c>
      <c r="W744" s="676">
        <v>0.35</v>
      </c>
      <c r="X744" s="676">
        <v>0.35</v>
      </c>
      <c r="Y744" s="676">
        <v>0.35</v>
      </c>
      <c r="Z744" s="676">
        <v>0.35</v>
      </c>
      <c r="AA744" s="676">
        <v>0.35</v>
      </c>
      <c r="AB744" s="676">
        <v>0.35</v>
      </c>
      <c r="AC744" s="676">
        <v>0.35</v>
      </c>
      <c r="AD744" s="677">
        <v>0.35</v>
      </c>
      <c r="AE744" s="677">
        <v>0.35</v>
      </c>
    </row>
    <row r="745" spans="1:31" ht="15">
      <c r="A745" s="399" t="s">
        <v>988</v>
      </c>
      <c r="B745" s="541" t="s">
        <v>434</v>
      </c>
      <c r="C745" s="399" t="s">
        <v>967</v>
      </c>
      <c r="D745" s="1" t="s">
        <v>986</v>
      </c>
      <c r="E745" s="399" t="s">
        <v>876</v>
      </c>
      <c r="F745" s="399" t="s">
        <v>877</v>
      </c>
      <c r="G745" s="399" t="s">
        <v>657</v>
      </c>
      <c r="H745" s="541">
        <v>30</v>
      </c>
      <c r="I745" s="543">
        <v>0.7</v>
      </c>
      <c r="J745" s="676">
        <v>0.2</v>
      </c>
      <c r="K745" s="676">
        <v>0.27</v>
      </c>
      <c r="L745" s="676">
        <v>0.27</v>
      </c>
      <c r="M745" s="676">
        <v>0.27</v>
      </c>
      <c r="N745" s="676">
        <v>0.27</v>
      </c>
      <c r="O745" s="676">
        <v>0.27</v>
      </c>
      <c r="P745" s="676">
        <v>0.27</v>
      </c>
      <c r="Q745" s="676">
        <v>0.35</v>
      </c>
      <c r="R745" s="676">
        <v>0.25</v>
      </c>
      <c r="S745" s="676">
        <v>0.25</v>
      </c>
      <c r="T745" s="676">
        <v>0.25</v>
      </c>
      <c r="U745" s="676">
        <v>0.25</v>
      </c>
      <c r="V745" s="676">
        <v>0.25</v>
      </c>
      <c r="W745" s="676">
        <v>0.25</v>
      </c>
      <c r="X745" s="676">
        <v>0.25</v>
      </c>
      <c r="Y745" s="676">
        <v>0.25</v>
      </c>
      <c r="Z745" s="676">
        <v>0.25</v>
      </c>
      <c r="AA745" s="676">
        <v>0.25</v>
      </c>
      <c r="AB745" s="676">
        <v>0.25</v>
      </c>
      <c r="AC745" s="676">
        <v>0.25</v>
      </c>
      <c r="AD745" s="677">
        <v>0.35</v>
      </c>
      <c r="AE745" s="677">
        <v>0.35</v>
      </c>
    </row>
    <row r="746" spans="1:31" ht="15">
      <c r="A746" s="399" t="s">
        <v>1429</v>
      </c>
      <c r="B746" s="541" t="s">
        <v>997</v>
      </c>
      <c r="C746" s="399" t="s">
        <v>967</v>
      </c>
      <c r="D746" s="1" t="s">
        <v>986</v>
      </c>
      <c r="E746" s="399" t="s">
        <v>879</v>
      </c>
      <c r="F746" s="399" t="s">
        <v>880</v>
      </c>
      <c r="G746" s="399" t="s">
        <v>657</v>
      </c>
      <c r="H746" s="541">
        <v>35</v>
      </c>
      <c r="I746" s="543">
        <v>0.7</v>
      </c>
      <c r="J746" s="676">
        <v>0.2</v>
      </c>
      <c r="K746" s="676">
        <v>0.27</v>
      </c>
      <c r="L746" s="676">
        <v>0.27</v>
      </c>
      <c r="M746" s="676">
        <v>0.27</v>
      </c>
      <c r="N746" s="676">
        <v>0.27</v>
      </c>
      <c r="O746" s="676">
        <v>0.27</v>
      </c>
      <c r="P746" s="676">
        <v>0.27</v>
      </c>
      <c r="Q746" s="676">
        <v>0.35</v>
      </c>
      <c r="R746" s="676">
        <v>0.35</v>
      </c>
      <c r="S746" s="676">
        <v>0.35</v>
      </c>
      <c r="T746" s="676">
        <v>0.35</v>
      </c>
      <c r="U746" s="676">
        <v>0.35</v>
      </c>
      <c r="V746" s="676">
        <v>0.35</v>
      </c>
      <c r="W746" s="676">
        <v>0.35</v>
      </c>
      <c r="X746" s="676">
        <v>0.35</v>
      </c>
      <c r="Y746" s="676">
        <v>0.35</v>
      </c>
      <c r="Z746" s="676">
        <v>0.35</v>
      </c>
      <c r="AA746" s="676">
        <v>0.35</v>
      </c>
      <c r="AB746" s="676">
        <v>0.35</v>
      </c>
      <c r="AC746" s="676">
        <v>0.35</v>
      </c>
      <c r="AD746" s="677">
        <v>0.35</v>
      </c>
      <c r="AE746" s="677">
        <v>0.35</v>
      </c>
    </row>
    <row r="747" spans="1:31" ht="15">
      <c r="A747" s="399" t="s">
        <v>989</v>
      </c>
      <c r="B747" s="541" t="s">
        <v>434</v>
      </c>
      <c r="C747" s="399" t="s">
        <v>967</v>
      </c>
      <c r="D747" s="399" t="s">
        <v>986</v>
      </c>
      <c r="E747" s="399" t="s">
        <v>879</v>
      </c>
      <c r="F747" s="399" t="s">
        <v>880</v>
      </c>
      <c r="G747" s="399" t="s">
        <v>657</v>
      </c>
      <c r="H747" s="541">
        <v>35</v>
      </c>
      <c r="I747" s="543">
        <v>0.7</v>
      </c>
      <c r="J747" s="676">
        <v>0.2</v>
      </c>
      <c r="K747" s="676">
        <v>0.27</v>
      </c>
      <c r="L747" s="676">
        <v>0.27</v>
      </c>
      <c r="M747" s="676">
        <v>0.27</v>
      </c>
      <c r="N747" s="676">
        <v>0.27</v>
      </c>
      <c r="O747" s="676">
        <v>0.27</v>
      </c>
      <c r="P747" s="676">
        <v>0.27</v>
      </c>
      <c r="Q747" s="676">
        <v>0.35</v>
      </c>
      <c r="R747" s="676">
        <v>0.25</v>
      </c>
      <c r="S747" s="676">
        <v>0.25</v>
      </c>
      <c r="T747" s="676">
        <v>0.25</v>
      </c>
      <c r="U747" s="676">
        <v>0.25</v>
      </c>
      <c r="V747" s="676">
        <v>0.25</v>
      </c>
      <c r="W747" s="676">
        <v>0.25</v>
      </c>
      <c r="X747" s="676">
        <v>0.25</v>
      </c>
      <c r="Y747" s="676">
        <v>0.25</v>
      </c>
      <c r="Z747" s="676">
        <v>0.25</v>
      </c>
      <c r="AA747" s="676">
        <v>0.25</v>
      </c>
      <c r="AB747" s="676">
        <v>0.25</v>
      </c>
      <c r="AC747" s="676">
        <v>0.25</v>
      </c>
      <c r="AD747" s="677">
        <v>0.35</v>
      </c>
      <c r="AE747" s="677">
        <v>0.35</v>
      </c>
    </row>
    <row r="748" spans="1:31" ht="15">
      <c r="A748" s="399" t="s">
        <v>1430</v>
      </c>
      <c r="B748" s="541" t="s">
        <v>997</v>
      </c>
      <c r="C748" s="399" t="s">
        <v>967</v>
      </c>
      <c r="D748" s="399" t="s">
        <v>986</v>
      </c>
      <c r="E748" s="399" t="s">
        <v>970</v>
      </c>
      <c r="F748" s="399" t="s">
        <v>877</v>
      </c>
      <c r="G748" s="399" t="s">
        <v>657</v>
      </c>
      <c r="H748" s="541">
        <v>30</v>
      </c>
      <c r="I748" s="543">
        <v>0.7</v>
      </c>
      <c r="J748" s="676">
        <v>0.2</v>
      </c>
      <c r="K748" s="676">
        <v>0.27</v>
      </c>
      <c r="L748" s="676">
        <v>0.27</v>
      </c>
      <c r="M748" s="676">
        <v>0.27</v>
      </c>
      <c r="N748" s="676">
        <v>0.27</v>
      </c>
      <c r="O748" s="676">
        <v>0.27</v>
      </c>
      <c r="P748" s="676">
        <v>0.27</v>
      </c>
      <c r="Q748" s="676">
        <v>0.35</v>
      </c>
      <c r="R748" s="676">
        <v>0.35</v>
      </c>
      <c r="S748" s="676">
        <v>0.35</v>
      </c>
      <c r="T748" s="676">
        <v>0.35</v>
      </c>
      <c r="U748" s="676">
        <v>0.35</v>
      </c>
      <c r="V748" s="676">
        <v>0.35</v>
      </c>
      <c r="W748" s="676">
        <v>0.35</v>
      </c>
      <c r="X748" s="676">
        <v>0.35</v>
      </c>
      <c r="Y748" s="676">
        <v>0.35</v>
      </c>
      <c r="Z748" s="676">
        <v>0.35</v>
      </c>
      <c r="AA748" s="676">
        <v>0.35</v>
      </c>
      <c r="AB748" s="676">
        <v>0.35</v>
      </c>
      <c r="AC748" s="676">
        <v>0.35</v>
      </c>
      <c r="AD748" s="677">
        <v>0.35</v>
      </c>
      <c r="AE748" s="677">
        <v>0.35</v>
      </c>
    </row>
    <row r="749" spans="1:31" ht="15">
      <c r="A749" t="s">
        <v>990</v>
      </c>
      <c r="B749" s="546" t="s">
        <v>434</v>
      </c>
      <c r="C749" s="547" t="s">
        <v>967</v>
      </c>
      <c r="D749" s="547" t="s">
        <v>986</v>
      </c>
      <c r="E749" s="547" t="s">
        <v>970</v>
      </c>
      <c r="F749" s="547" t="s">
        <v>877</v>
      </c>
      <c r="G749" s="399" t="s">
        <v>657</v>
      </c>
      <c r="H749" s="546">
        <v>30</v>
      </c>
      <c r="I749" s="549">
        <v>0.7</v>
      </c>
      <c r="J749" s="676">
        <v>0.2</v>
      </c>
      <c r="K749" s="676">
        <v>0.27</v>
      </c>
      <c r="L749" s="676">
        <v>0.27</v>
      </c>
      <c r="M749" s="676">
        <v>0.27</v>
      </c>
      <c r="N749" s="676">
        <v>0.27</v>
      </c>
      <c r="O749" s="676">
        <v>0.27</v>
      </c>
      <c r="P749" s="676">
        <v>0.27</v>
      </c>
      <c r="Q749" s="676">
        <v>0.35</v>
      </c>
      <c r="R749" s="676">
        <v>0.25</v>
      </c>
      <c r="S749" s="676">
        <v>0.25</v>
      </c>
      <c r="T749" s="676">
        <v>0.25</v>
      </c>
      <c r="U749" s="676">
        <v>0.25</v>
      </c>
      <c r="V749" s="676">
        <v>0.25</v>
      </c>
      <c r="W749" s="676">
        <v>0.25</v>
      </c>
      <c r="X749" s="676">
        <v>0.25</v>
      </c>
      <c r="Y749" s="676">
        <v>0.25</v>
      </c>
      <c r="Z749" s="676">
        <v>0.25</v>
      </c>
      <c r="AA749" s="676">
        <v>0.25</v>
      </c>
      <c r="AB749" s="676">
        <v>0.25</v>
      </c>
      <c r="AC749" s="676">
        <v>0.25</v>
      </c>
      <c r="AD749" s="677">
        <v>0.35</v>
      </c>
      <c r="AE749" s="677">
        <v>0.35</v>
      </c>
    </row>
    <row r="750" spans="1:31" ht="15">
      <c r="A750" t="s">
        <v>1427</v>
      </c>
      <c r="B750" s="546" t="s">
        <v>997</v>
      </c>
      <c r="C750" s="547" t="s">
        <v>967</v>
      </c>
      <c r="D750" s="547" t="s">
        <v>986</v>
      </c>
      <c r="E750" s="547" t="s">
        <v>987</v>
      </c>
      <c r="F750" s="547" t="s">
        <v>877</v>
      </c>
      <c r="G750" s="399" t="s">
        <v>657</v>
      </c>
      <c r="H750" s="546">
        <v>30</v>
      </c>
      <c r="I750" s="549">
        <v>0.7</v>
      </c>
      <c r="J750" s="676">
        <v>0.2</v>
      </c>
      <c r="K750" s="676">
        <v>0.27</v>
      </c>
      <c r="L750" s="676">
        <v>0.27</v>
      </c>
      <c r="M750" s="676">
        <v>0.27</v>
      </c>
      <c r="N750" s="676">
        <v>0.27</v>
      </c>
      <c r="O750" s="676">
        <v>0.27</v>
      </c>
      <c r="P750" s="676">
        <v>0.27</v>
      </c>
      <c r="Q750" s="676">
        <v>0.35</v>
      </c>
      <c r="R750" s="676">
        <v>0.35</v>
      </c>
      <c r="S750" s="676">
        <v>0.35</v>
      </c>
      <c r="T750" s="676">
        <v>0.35</v>
      </c>
      <c r="U750" s="676">
        <v>0.35</v>
      </c>
      <c r="V750" s="676">
        <v>0.35</v>
      </c>
      <c r="W750" s="676">
        <v>0.35</v>
      </c>
      <c r="X750" s="676">
        <v>0.35</v>
      </c>
      <c r="Y750" s="676">
        <v>0.35</v>
      </c>
      <c r="Z750" s="676">
        <v>0.35</v>
      </c>
      <c r="AA750" s="676">
        <v>0.35</v>
      </c>
      <c r="AB750" s="676">
        <v>0.35</v>
      </c>
      <c r="AC750" s="676">
        <v>0.35</v>
      </c>
      <c r="AD750" s="677">
        <v>0.35</v>
      </c>
      <c r="AE750" s="677">
        <v>0.35</v>
      </c>
    </row>
    <row r="751" spans="1:31" ht="15">
      <c r="A751" t="s">
        <v>985</v>
      </c>
      <c r="B751" s="546" t="s">
        <v>434</v>
      </c>
      <c r="C751" s="547" t="s">
        <v>967</v>
      </c>
      <c r="D751" s="547" t="s">
        <v>986</v>
      </c>
      <c r="E751" s="547" t="s">
        <v>987</v>
      </c>
      <c r="F751" s="547" t="s">
        <v>877</v>
      </c>
      <c r="G751" s="399" t="s">
        <v>657</v>
      </c>
      <c r="H751" s="546">
        <v>30</v>
      </c>
      <c r="I751" s="549">
        <v>0.7</v>
      </c>
      <c r="J751" s="676">
        <v>0.2</v>
      </c>
      <c r="K751" s="676">
        <v>0.27</v>
      </c>
      <c r="L751" s="676">
        <v>0.27</v>
      </c>
      <c r="M751" s="676">
        <v>0.27</v>
      </c>
      <c r="N751" s="676">
        <v>0.27</v>
      </c>
      <c r="O751" s="676">
        <v>0.27</v>
      </c>
      <c r="P751" s="676">
        <v>0.27</v>
      </c>
      <c r="Q751" s="676">
        <v>0.35</v>
      </c>
      <c r="R751" s="676">
        <v>0.25</v>
      </c>
      <c r="S751" s="676">
        <v>0.25</v>
      </c>
      <c r="T751" s="676">
        <v>0.25</v>
      </c>
      <c r="U751" s="676">
        <v>0.25</v>
      </c>
      <c r="V751" s="676">
        <v>0.25</v>
      </c>
      <c r="W751" s="676">
        <v>0.25</v>
      </c>
      <c r="X751" s="676">
        <v>0.25</v>
      </c>
      <c r="Y751" s="676">
        <v>0.25</v>
      </c>
      <c r="Z751" s="676">
        <v>0.25</v>
      </c>
      <c r="AA751" s="676">
        <v>0.25</v>
      </c>
      <c r="AB751" s="676">
        <v>0.25</v>
      </c>
      <c r="AC751" s="676">
        <v>0.25</v>
      </c>
      <c r="AD751" s="677">
        <v>0.35</v>
      </c>
      <c r="AE751" s="677">
        <v>0.35</v>
      </c>
    </row>
    <row r="752" spans="1:31" ht="15">
      <c r="A752" t="s">
        <v>1431</v>
      </c>
      <c r="B752" s="546" t="s">
        <v>997</v>
      </c>
      <c r="C752" s="547" t="s">
        <v>967</v>
      </c>
      <c r="D752" s="547" t="s">
        <v>986</v>
      </c>
      <c r="E752" s="547" t="s">
        <v>882</v>
      </c>
      <c r="F752" s="547" t="s">
        <v>974</v>
      </c>
      <c r="G752" s="399" t="s">
        <v>657</v>
      </c>
      <c r="H752" s="546">
        <v>5</v>
      </c>
      <c r="I752" s="549">
        <v>0.7</v>
      </c>
      <c r="J752" s="676">
        <v>0.2</v>
      </c>
      <c r="K752" s="676">
        <v>0.27</v>
      </c>
      <c r="L752" s="676">
        <v>0.27</v>
      </c>
      <c r="M752" s="676">
        <v>0.27</v>
      </c>
      <c r="N752" s="676">
        <v>0.27</v>
      </c>
      <c r="O752" s="676">
        <v>0.27</v>
      </c>
      <c r="P752" s="676">
        <v>0.27</v>
      </c>
      <c r="Q752" s="676">
        <v>0.25</v>
      </c>
      <c r="R752" s="676">
        <v>0.25</v>
      </c>
      <c r="S752" s="676">
        <v>0.25</v>
      </c>
      <c r="T752" s="676">
        <v>0.25</v>
      </c>
      <c r="U752" s="676">
        <v>0.25</v>
      </c>
      <c r="V752" s="676">
        <v>0.25</v>
      </c>
      <c r="W752" s="676">
        <v>0.25</v>
      </c>
      <c r="X752" s="676">
        <v>0.25</v>
      </c>
      <c r="Y752" s="676">
        <v>0.25</v>
      </c>
      <c r="Z752" s="676">
        <v>0.25</v>
      </c>
      <c r="AA752" s="676">
        <v>0.25</v>
      </c>
      <c r="AB752" s="676">
        <v>0.25</v>
      </c>
      <c r="AC752" s="676">
        <v>0.25</v>
      </c>
      <c r="AD752" s="677">
        <v>0.25</v>
      </c>
      <c r="AE752" s="677">
        <v>0.25</v>
      </c>
    </row>
    <row r="753" spans="1:31" ht="15">
      <c r="A753" t="s">
        <v>991</v>
      </c>
      <c r="B753" s="546" t="s">
        <v>434</v>
      </c>
      <c r="C753" s="547" t="s">
        <v>967</v>
      </c>
      <c r="D753" s="547" t="s">
        <v>986</v>
      </c>
      <c r="E753" s="547" t="s">
        <v>882</v>
      </c>
      <c r="F753" s="547" t="s">
        <v>974</v>
      </c>
      <c r="G753" s="399" t="s">
        <v>657</v>
      </c>
      <c r="H753" s="546">
        <v>5</v>
      </c>
      <c r="I753" s="549">
        <v>0.7</v>
      </c>
      <c r="J753" s="676">
        <v>0.2</v>
      </c>
      <c r="K753" s="676">
        <v>0.27</v>
      </c>
      <c r="L753" s="676">
        <v>0.27</v>
      </c>
      <c r="M753" s="676">
        <v>0.27</v>
      </c>
      <c r="N753" s="676">
        <v>0.27</v>
      </c>
      <c r="O753" s="676">
        <v>0.27</v>
      </c>
      <c r="P753" s="676">
        <v>0.27</v>
      </c>
      <c r="Q753" s="676">
        <v>0.25</v>
      </c>
      <c r="R753" s="676">
        <v>0.25</v>
      </c>
      <c r="S753" s="676">
        <v>0.25</v>
      </c>
      <c r="T753" s="676">
        <v>0.25</v>
      </c>
      <c r="U753" s="676">
        <v>0.25</v>
      </c>
      <c r="V753" s="676">
        <v>0.25</v>
      </c>
      <c r="W753" s="676">
        <v>0.25</v>
      </c>
      <c r="X753" s="676">
        <v>0.25</v>
      </c>
      <c r="Y753" s="676">
        <v>0.25</v>
      </c>
      <c r="Z753" s="676">
        <v>0.25</v>
      </c>
      <c r="AA753" s="676">
        <v>0.25</v>
      </c>
      <c r="AB753" s="676">
        <v>0.25</v>
      </c>
      <c r="AC753" s="676">
        <v>0.25</v>
      </c>
      <c r="AD753" s="677">
        <v>0.25</v>
      </c>
      <c r="AE753" s="677">
        <v>0.25</v>
      </c>
    </row>
    <row r="754" spans="1:31" ht="15">
      <c r="A754" t="s">
        <v>1432</v>
      </c>
      <c r="B754" s="546" t="s">
        <v>997</v>
      </c>
      <c r="C754" s="547" t="s">
        <v>967</v>
      </c>
      <c r="D754" s="547" t="s">
        <v>986</v>
      </c>
      <c r="E754" s="547" t="s">
        <v>626</v>
      </c>
      <c r="F754" s="547" t="s">
        <v>976</v>
      </c>
      <c r="G754" s="399" t="s">
        <v>657</v>
      </c>
      <c r="H754" s="546">
        <v>30</v>
      </c>
      <c r="I754" s="549">
        <v>0.7</v>
      </c>
      <c r="J754" s="676">
        <v>0.2</v>
      </c>
      <c r="K754" s="676">
        <v>0.27</v>
      </c>
      <c r="L754" s="676">
        <v>0.27</v>
      </c>
      <c r="M754" s="676">
        <v>0.27</v>
      </c>
      <c r="N754" s="676">
        <v>0.27</v>
      </c>
      <c r="O754" s="676">
        <v>0.27</v>
      </c>
      <c r="P754" s="676">
        <v>0.27</v>
      </c>
      <c r="Q754" s="676">
        <v>0.35</v>
      </c>
      <c r="R754" s="676">
        <v>0.35</v>
      </c>
      <c r="S754" s="676">
        <v>0.35</v>
      </c>
      <c r="T754" s="676">
        <v>0.35</v>
      </c>
      <c r="U754" s="676">
        <v>0.35</v>
      </c>
      <c r="V754" s="676">
        <v>0.35</v>
      </c>
      <c r="W754" s="676">
        <v>0.35</v>
      </c>
      <c r="X754" s="676">
        <v>0.35</v>
      </c>
      <c r="Y754" s="676">
        <v>0.35</v>
      </c>
      <c r="Z754" s="676">
        <v>0.35</v>
      </c>
      <c r="AA754" s="676">
        <v>0.35</v>
      </c>
      <c r="AB754" s="676">
        <v>0.35</v>
      </c>
      <c r="AC754" s="676">
        <v>0.35</v>
      </c>
      <c r="AD754" s="677">
        <v>0.35</v>
      </c>
      <c r="AE754" s="677">
        <v>0.35</v>
      </c>
    </row>
    <row r="755" spans="1:31" ht="15">
      <c r="A755" t="s">
        <v>1433</v>
      </c>
      <c r="B755" s="546" t="s">
        <v>997</v>
      </c>
      <c r="C755" s="547" t="s">
        <v>967</v>
      </c>
      <c r="D755" s="547" t="s">
        <v>986</v>
      </c>
      <c r="E755" s="547" t="s">
        <v>626</v>
      </c>
      <c r="F755" s="547" t="s">
        <v>886</v>
      </c>
      <c r="G755" s="399" t="s">
        <v>657</v>
      </c>
      <c r="H755" s="546">
        <v>30</v>
      </c>
      <c r="I755" s="549">
        <v>0.7</v>
      </c>
      <c r="J755" s="676">
        <v>0.2</v>
      </c>
      <c r="K755" s="676">
        <v>0.27</v>
      </c>
      <c r="L755" s="676">
        <v>0.27</v>
      </c>
      <c r="M755" s="676">
        <v>0.27</v>
      </c>
      <c r="N755" s="676">
        <v>0.27</v>
      </c>
      <c r="O755" s="676">
        <v>0.27</v>
      </c>
      <c r="P755" s="676">
        <v>0.27</v>
      </c>
      <c r="Q755" s="676">
        <v>0.35</v>
      </c>
      <c r="R755" s="676">
        <v>0.35</v>
      </c>
      <c r="S755" s="676">
        <v>0.35</v>
      </c>
      <c r="T755" s="676">
        <v>0.35</v>
      </c>
      <c r="U755" s="676">
        <v>0.35</v>
      </c>
      <c r="V755" s="676">
        <v>0.35</v>
      </c>
      <c r="W755" s="676">
        <v>0.35</v>
      </c>
      <c r="X755" s="676">
        <v>0.35</v>
      </c>
      <c r="Y755" s="676">
        <v>0.35</v>
      </c>
      <c r="Z755" s="676">
        <v>0.35</v>
      </c>
      <c r="AA755" s="676">
        <v>0.35</v>
      </c>
      <c r="AB755" s="676">
        <v>0.35</v>
      </c>
      <c r="AC755" s="676">
        <v>0.35</v>
      </c>
      <c r="AD755" s="677">
        <v>0.35</v>
      </c>
      <c r="AE755" s="677">
        <v>0.35</v>
      </c>
    </row>
    <row r="756" spans="1:31" ht="15">
      <c r="A756" t="s">
        <v>992</v>
      </c>
      <c r="B756" s="546" t="s">
        <v>434</v>
      </c>
      <c r="C756" s="547" t="s">
        <v>967</v>
      </c>
      <c r="D756" s="547" t="s">
        <v>986</v>
      </c>
      <c r="E756" s="547" t="s">
        <v>626</v>
      </c>
      <c r="F756" s="547" t="s">
        <v>976</v>
      </c>
      <c r="G756" s="399" t="s">
        <v>657</v>
      </c>
      <c r="H756" s="546">
        <v>30</v>
      </c>
      <c r="I756" s="549">
        <v>0.7</v>
      </c>
      <c r="J756" s="676">
        <v>0.2</v>
      </c>
      <c r="K756" s="676">
        <v>0.27</v>
      </c>
      <c r="L756" s="676">
        <v>0.27</v>
      </c>
      <c r="M756" s="676">
        <v>0.27</v>
      </c>
      <c r="N756" s="676">
        <v>0.27</v>
      </c>
      <c r="O756" s="676">
        <v>0.27</v>
      </c>
      <c r="P756" s="676">
        <v>0.27</v>
      </c>
      <c r="Q756" s="676">
        <v>0.35</v>
      </c>
      <c r="R756" s="676">
        <v>0.25</v>
      </c>
      <c r="S756" s="676">
        <v>0.25</v>
      </c>
      <c r="T756" s="676">
        <v>0.25</v>
      </c>
      <c r="U756" s="676">
        <v>0.25</v>
      </c>
      <c r="V756" s="676">
        <v>0.25</v>
      </c>
      <c r="W756" s="676">
        <v>0.25</v>
      </c>
      <c r="X756" s="676">
        <v>0.25</v>
      </c>
      <c r="Y756" s="676">
        <v>0.25</v>
      </c>
      <c r="Z756" s="676">
        <v>0.25</v>
      </c>
      <c r="AA756" s="676">
        <v>0.25</v>
      </c>
      <c r="AB756" s="676">
        <v>0.25</v>
      </c>
      <c r="AC756" s="676">
        <v>0.25</v>
      </c>
      <c r="AD756" s="677">
        <v>0.35</v>
      </c>
      <c r="AE756" s="677">
        <v>0.35</v>
      </c>
    </row>
    <row r="757" spans="1:31" ht="15">
      <c r="A757" t="s">
        <v>993</v>
      </c>
      <c r="B757" s="546" t="s">
        <v>434</v>
      </c>
      <c r="C757" s="547" t="s">
        <v>967</v>
      </c>
      <c r="D757" s="547" t="s">
        <v>986</v>
      </c>
      <c r="E757" s="547" t="s">
        <v>626</v>
      </c>
      <c r="F757" s="547" t="s">
        <v>886</v>
      </c>
      <c r="G757" s="399" t="s">
        <v>657</v>
      </c>
      <c r="H757" s="546">
        <v>30</v>
      </c>
      <c r="I757" s="549">
        <v>0.7</v>
      </c>
      <c r="J757" s="676">
        <v>0.2</v>
      </c>
      <c r="K757" s="676">
        <v>0.27</v>
      </c>
      <c r="L757" s="676">
        <v>0.27</v>
      </c>
      <c r="M757" s="676">
        <v>0.27</v>
      </c>
      <c r="N757" s="676">
        <v>0.27</v>
      </c>
      <c r="O757" s="676">
        <v>0.27</v>
      </c>
      <c r="P757" s="676">
        <v>0.27</v>
      </c>
      <c r="Q757" s="676">
        <v>0.35</v>
      </c>
      <c r="R757" s="676">
        <v>0.25</v>
      </c>
      <c r="S757" s="676">
        <v>0.25</v>
      </c>
      <c r="T757" s="676">
        <v>0.25</v>
      </c>
      <c r="U757" s="676">
        <v>0.25</v>
      </c>
      <c r="V757" s="676">
        <v>0.25</v>
      </c>
      <c r="W757" s="676">
        <v>0.25</v>
      </c>
      <c r="X757" s="676">
        <v>0.25</v>
      </c>
      <c r="Y757" s="676">
        <v>0.25</v>
      </c>
      <c r="Z757" s="676">
        <v>0.25</v>
      </c>
      <c r="AA757" s="676">
        <v>0.25</v>
      </c>
      <c r="AB757" s="676">
        <v>0.25</v>
      </c>
      <c r="AC757" s="676">
        <v>0.25</v>
      </c>
      <c r="AD757" s="677">
        <v>0.35</v>
      </c>
      <c r="AE757" s="677">
        <v>0.35</v>
      </c>
    </row>
    <row r="758" spans="1:31" ht="15">
      <c r="A758" t="s">
        <v>289</v>
      </c>
      <c r="B758" s="546" t="s">
        <v>997</v>
      </c>
      <c r="C758" s="547" t="s">
        <v>967</v>
      </c>
      <c r="D758" s="547" t="s">
        <v>986</v>
      </c>
      <c r="E758" s="547" t="s">
        <v>888</v>
      </c>
      <c r="F758" s="547" t="s">
        <v>889</v>
      </c>
      <c r="G758" s="399" t="s">
        <v>657</v>
      </c>
      <c r="H758" s="546">
        <v>10</v>
      </c>
      <c r="I758" s="549">
        <v>0.7</v>
      </c>
      <c r="J758" s="676">
        <v>0.2</v>
      </c>
      <c r="K758" s="676">
        <v>0.27</v>
      </c>
      <c r="L758" s="676">
        <v>0.27</v>
      </c>
      <c r="M758" s="676">
        <v>0.27</v>
      </c>
      <c r="N758" s="676">
        <v>0.27</v>
      </c>
      <c r="O758" s="676">
        <v>0.27</v>
      </c>
      <c r="P758" s="676">
        <v>0.27</v>
      </c>
      <c r="Q758" s="676">
        <v>0.25</v>
      </c>
      <c r="R758" s="676">
        <v>0.25</v>
      </c>
      <c r="S758" s="676">
        <v>0.25</v>
      </c>
      <c r="T758" s="676">
        <v>0.25</v>
      </c>
      <c r="U758" s="676">
        <v>0.25</v>
      </c>
      <c r="V758" s="676">
        <v>0.25</v>
      </c>
      <c r="W758" s="676">
        <v>0.25</v>
      </c>
      <c r="X758" s="676">
        <v>0.25</v>
      </c>
      <c r="Y758" s="676">
        <v>0.25</v>
      </c>
      <c r="Z758" s="676">
        <v>0.25</v>
      </c>
      <c r="AA758" s="676">
        <v>0.25</v>
      </c>
      <c r="AB758" s="676">
        <v>0.25</v>
      </c>
      <c r="AC758" s="676">
        <v>0.25</v>
      </c>
      <c r="AD758" s="677">
        <v>0.25</v>
      </c>
      <c r="AE758" s="677">
        <v>0.25</v>
      </c>
    </row>
    <row r="759" spans="1:31" ht="15">
      <c r="A759" t="s">
        <v>282</v>
      </c>
      <c r="B759" s="546" t="s">
        <v>434</v>
      </c>
      <c r="C759" s="547" t="s">
        <v>967</v>
      </c>
      <c r="D759" s="547" t="s">
        <v>986</v>
      </c>
      <c r="E759" s="547" t="s">
        <v>888</v>
      </c>
      <c r="F759" s="547" t="s">
        <v>889</v>
      </c>
      <c r="G759" s="399" t="s">
        <v>657</v>
      </c>
      <c r="H759" s="546">
        <v>10</v>
      </c>
      <c r="I759" s="549">
        <v>0.7</v>
      </c>
      <c r="J759" s="676">
        <v>0.2</v>
      </c>
      <c r="K759" s="676">
        <v>0.27</v>
      </c>
      <c r="L759" s="676">
        <v>0.27</v>
      </c>
      <c r="M759" s="676">
        <v>0.27</v>
      </c>
      <c r="N759" s="676">
        <v>0.27</v>
      </c>
      <c r="O759" s="676">
        <v>0.27</v>
      </c>
      <c r="P759" s="676">
        <v>0.27</v>
      </c>
      <c r="Q759" s="676">
        <v>0.25</v>
      </c>
      <c r="R759" s="676">
        <v>0.25</v>
      </c>
      <c r="S759" s="676">
        <v>0.25</v>
      </c>
      <c r="T759" s="676">
        <v>0.25</v>
      </c>
      <c r="U759" s="676">
        <v>0.25</v>
      </c>
      <c r="V759" s="676">
        <v>0.25</v>
      </c>
      <c r="W759" s="676">
        <v>0.25</v>
      </c>
      <c r="X759" s="676">
        <v>0.25</v>
      </c>
      <c r="Y759" s="676">
        <v>0.25</v>
      </c>
      <c r="Z759" s="676">
        <v>0.25</v>
      </c>
      <c r="AA759" s="676">
        <v>0.25</v>
      </c>
      <c r="AB759" s="676">
        <v>0.25</v>
      </c>
      <c r="AC759" s="676">
        <v>0.25</v>
      </c>
      <c r="AD759" s="677">
        <v>0.25</v>
      </c>
      <c r="AE759" s="677">
        <v>0.25</v>
      </c>
    </row>
  </sheetData>
  <sheetProtection algorithmName="SHA-512" hashValue="CFPrhYJEtBbKAoTAzHEP5IsfDoKPN+EsvXRcM8gH4phibrP6Woonsparq306galo6kkEnwZZrra+r25mkyTl3A==" saltValue="F9iyaWNls9fWfnMoCzcSUw==" spinCount="100000" sheet="1" formatColumns="0" sort="0" autoFilter="0"/>
  <autoFilter ref="A2:AE759"/>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B85"/>
  <sheetViews>
    <sheetView workbookViewId="0" topLeftCell="A1">
      <selection activeCell="BT2" sqref="BT2"/>
    </sheetView>
  </sheetViews>
  <sheetFormatPr defaultColWidth="9.140625" defaultRowHeight="12.75"/>
  <cols>
    <col min="1" max="1" width="16.421875" style="0" customWidth="1"/>
    <col min="7" max="7" width="10.7109375" style="0" customWidth="1"/>
    <col min="10" max="10" width="12.7109375" style="0" customWidth="1"/>
    <col min="11" max="11" width="14.00390625" style="0" customWidth="1"/>
    <col min="13" max="13" width="10.140625" style="0" customWidth="1"/>
    <col min="14" max="14" width="12.421875" style="0" customWidth="1"/>
    <col min="15" max="15" width="11.8515625" style="0" customWidth="1"/>
    <col min="20" max="20" width="15.140625" style="0" customWidth="1"/>
    <col min="21" max="21" width="10.140625" style="0" customWidth="1"/>
    <col min="22" max="22" width="10.421875" style="0" customWidth="1"/>
    <col min="23" max="23" width="13.28125" style="0" customWidth="1"/>
    <col min="24" max="24" width="12.8515625" style="0" bestFit="1" customWidth="1"/>
    <col min="25" max="25" width="13.8515625" style="0" customWidth="1"/>
    <col min="26" max="26" width="12.140625" style="0" customWidth="1"/>
    <col min="33" max="33" width="13.8515625" style="0" customWidth="1"/>
    <col min="38" max="38" width="13.57421875" style="0" customWidth="1"/>
    <col min="39" max="39" width="12.421875" style="0" bestFit="1" customWidth="1"/>
    <col min="40" max="40" width="16.421875" style="0" customWidth="1"/>
    <col min="41" max="41" width="11.57421875" style="0" customWidth="1"/>
    <col min="42" max="42" width="11.140625" style="0" customWidth="1"/>
    <col min="43" max="43" width="12.140625" style="0" customWidth="1"/>
    <col min="44" max="44" width="11.8515625" style="0" customWidth="1"/>
    <col min="45" max="45" width="15.421875" style="0" customWidth="1"/>
    <col min="46" max="46" width="15.140625" style="0" customWidth="1"/>
    <col min="47" max="50" width="15.421875" style="0" customWidth="1"/>
    <col min="52" max="52" width="11.421875" style="0" customWidth="1"/>
    <col min="53" max="53" width="11.140625" style="0" customWidth="1"/>
    <col min="54" max="54" width="9.8515625" style="0" customWidth="1"/>
    <col min="60" max="60" width="10.421875" style="0" customWidth="1"/>
    <col min="67" max="67" width="15.00390625" style="0" customWidth="1"/>
    <col min="73" max="74" width="11.140625" style="0" customWidth="1"/>
    <col min="75" max="75" width="12.00390625" style="0" customWidth="1"/>
    <col min="76" max="76" width="11.140625" style="125" customWidth="1"/>
    <col min="77" max="77" width="15.421875" style="125" customWidth="1"/>
    <col min="79" max="79" width="10.7109375" style="0" customWidth="1"/>
  </cols>
  <sheetData>
    <row r="1" spans="1:80" ht="78" thickBot="1">
      <c r="A1" s="126" t="s">
        <v>1184</v>
      </c>
      <c r="B1" s="126" t="s">
        <v>1185</v>
      </c>
      <c r="C1" s="126" t="s">
        <v>1186</v>
      </c>
      <c r="D1" s="126" t="s">
        <v>1187</v>
      </c>
      <c r="E1" s="126" t="s">
        <v>223</v>
      </c>
      <c r="F1" s="126" t="s">
        <v>1188</v>
      </c>
      <c r="G1" s="126" t="s">
        <v>1189</v>
      </c>
      <c r="H1" s="126" t="s">
        <v>1190</v>
      </c>
      <c r="I1" s="126" t="s">
        <v>245</v>
      </c>
      <c r="J1" s="126" t="s">
        <v>1239</v>
      </c>
      <c r="K1" s="126" t="s">
        <v>2033</v>
      </c>
      <c r="L1" s="126" t="s">
        <v>1191</v>
      </c>
      <c r="M1" s="126" t="s">
        <v>1289</v>
      </c>
      <c r="N1" s="126" t="s">
        <v>1192</v>
      </c>
      <c r="O1" s="126" t="s">
        <v>1193</v>
      </c>
      <c r="P1" s="126" t="s">
        <v>1194</v>
      </c>
      <c r="Q1" s="126" t="s">
        <v>1195</v>
      </c>
      <c r="R1" s="126" t="s">
        <v>1196</v>
      </c>
      <c r="S1" s="126" t="s">
        <v>1180</v>
      </c>
      <c r="T1" s="134" t="s">
        <v>1197</v>
      </c>
      <c r="U1" s="134" t="s">
        <v>1198</v>
      </c>
      <c r="V1" s="134" t="s">
        <v>1199</v>
      </c>
      <c r="W1" s="126" t="s">
        <v>1238</v>
      </c>
      <c r="X1" s="134" t="s">
        <v>1181</v>
      </c>
      <c r="Y1" s="440" t="s">
        <v>774</v>
      </c>
      <c r="Z1" s="126" t="s">
        <v>5</v>
      </c>
      <c r="AA1" s="126" t="s">
        <v>1270</v>
      </c>
      <c r="AB1" s="126" t="s">
        <v>1271</v>
      </c>
      <c r="AC1" s="126" t="s">
        <v>1272</v>
      </c>
      <c r="AD1" s="126" t="s">
        <v>1273</v>
      </c>
      <c r="AE1" s="126" t="s">
        <v>1274</v>
      </c>
      <c r="AF1" s="126" t="s">
        <v>224</v>
      </c>
      <c r="AG1" s="126" t="s">
        <v>225</v>
      </c>
      <c r="AH1" s="126" t="s">
        <v>226</v>
      </c>
      <c r="AI1" s="126" t="s">
        <v>227</v>
      </c>
      <c r="AJ1" s="126" t="s">
        <v>1275</v>
      </c>
      <c r="AK1" s="133" t="s">
        <v>1276</v>
      </c>
      <c r="AL1" s="126" t="s">
        <v>182</v>
      </c>
      <c r="AM1" s="126" t="s">
        <v>190</v>
      </c>
      <c r="AN1" s="126" t="s">
        <v>1268</v>
      </c>
      <c r="AO1" s="133" t="s">
        <v>199</v>
      </c>
      <c r="AP1" s="528" t="s">
        <v>1785</v>
      </c>
      <c r="AQ1" s="133" t="s">
        <v>200</v>
      </c>
      <c r="AR1" s="126" t="s">
        <v>1245</v>
      </c>
      <c r="AS1" s="126" t="s">
        <v>1246</v>
      </c>
      <c r="AT1" s="126" t="s">
        <v>1247</v>
      </c>
      <c r="AU1" s="126" t="s">
        <v>1292</v>
      </c>
      <c r="AV1" s="126" t="s">
        <v>1290</v>
      </c>
      <c r="AW1" s="528" t="s">
        <v>1784</v>
      </c>
      <c r="AX1" s="126" t="s">
        <v>6</v>
      </c>
      <c r="AY1" s="133" t="s">
        <v>1229</v>
      </c>
      <c r="AZ1" s="133" t="s">
        <v>1230</v>
      </c>
      <c r="BA1" s="133" t="s">
        <v>1231</v>
      </c>
      <c r="BB1" s="126" t="s">
        <v>1171</v>
      </c>
      <c r="BC1" s="126" t="s">
        <v>1172</v>
      </c>
      <c r="BD1" s="126" t="s">
        <v>1173</v>
      </c>
      <c r="BE1" s="126" t="s">
        <v>1240</v>
      </c>
      <c r="BF1" s="528" t="s">
        <v>1783</v>
      </c>
      <c r="BG1" s="126" t="s">
        <v>1241</v>
      </c>
      <c r="BH1" s="126" t="s">
        <v>1174</v>
      </c>
      <c r="BI1" s="126" t="s">
        <v>1175</v>
      </c>
      <c r="BJ1" s="126" t="s">
        <v>1242</v>
      </c>
      <c r="BK1" s="126" t="s">
        <v>1176</v>
      </c>
      <c r="BL1" s="126" t="s">
        <v>1243</v>
      </c>
      <c r="BM1" s="126" t="s">
        <v>1269</v>
      </c>
      <c r="BN1" s="126" t="s">
        <v>291</v>
      </c>
      <c r="BO1" s="126" t="s">
        <v>292</v>
      </c>
      <c r="BP1" s="126" t="s">
        <v>1244</v>
      </c>
      <c r="BQ1" s="136" t="s">
        <v>1288</v>
      </c>
      <c r="BR1" s="135" t="s">
        <v>1278</v>
      </c>
      <c r="BS1" s="126" t="s">
        <v>1277</v>
      </c>
      <c r="BT1" s="133" t="s">
        <v>756</v>
      </c>
      <c r="BU1" s="133" t="s">
        <v>757</v>
      </c>
      <c r="BV1" s="528" t="s">
        <v>1645</v>
      </c>
      <c r="BW1" s="494" t="s">
        <v>1614</v>
      </c>
      <c r="BX1" s="133" t="s">
        <v>1780</v>
      </c>
      <c r="BY1" s="126" t="s">
        <v>1781</v>
      </c>
      <c r="BZ1" s="126" t="s">
        <v>1782</v>
      </c>
      <c r="CA1" s="126" t="s">
        <v>754</v>
      </c>
      <c r="CB1" s="126" t="s">
        <v>1789</v>
      </c>
    </row>
    <row r="2" spans="1:80" s="214" customFormat="1" ht="25.5">
      <c r="A2" s="330" t="str">
        <f>IF(ISBLANK('Project Information'!$D$11),"",'Project Information'!$D$11)</f>
        <v/>
      </c>
      <c r="B2" s="330" t="str">
        <f>IF(ISBLANK('Project Information'!$D$12),"",'Project Information'!$D$12)</f>
        <v/>
      </c>
      <c r="C2" s="439" t="str">
        <f>IF(ISBLANK('Project Information'!$D$13),"",'Project Information'!$D$13)</f>
        <v/>
      </c>
      <c r="D2" s="674" t="str">
        <f>IF(ISBLANK('Project Information'!$D$14),"",'Project Information'!$D$14)</f>
        <v/>
      </c>
      <c r="E2" s="330" t="str">
        <f>IF(ISBLANK('Project Information'!$D$15),"",'Project Information'!$D$15)</f>
        <v/>
      </c>
      <c r="F2" s="330" t="str">
        <f>IF(ISBLANK('Project Information'!$D$22),"",'Project Information'!$D$22)</f>
        <v/>
      </c>
      <c r="G2" s="330" t="str">
        <f>IF(ISBLANK('Project Information'!$D$23),"",'Project Information'!$D$23)</f>
        <v/>
      </c>
      <c r="H2" s="439" t="str">
        <f>IF(ISBLANK('Project Information'!$D$26),"",'Project Information'!$D$26)</f>
        <v/>
      </c>
      <c r="I2" s="330" t="str">
        <f>IF(ISBLANK('Project Information'!$D$27),"",'Project Information'!$D$27)</f>
        <v/>
      </c>
      <c r="J2" s="329" t="str">
        <f>IF(ISBLANK(Proposal!D3),"",Proposal!D3)</f>
        <v/>
      </c>
      <c r="K2" s="329" t="str">
        <f>IF(ISBLANK(Proposal!D7),"",Proposal!D7)</f>
        <v/>
      </c>
      <c r="L2" s="330" t="str">
        <f>IF(ISBLANK('Project Information'!$D$31),"",'Project Information'!$D$31)</f>
        <v/>
      </c>
      <c r="M2" s="330" t="str">
        <f>IF(ISBLANK('Project Information'!$D$30),"",'Project Information'!$D$30)</f>
        <v/>
      </c>
      <c r="N2" s="330" t="str">
        <f>IF(ISBLANK('Project Information'!$D$32),"",'Project Information'!$D$32)</f>
        <v/>
      </c>
      <c r="O2" s="332">
        <f>IF(ISBLANK('Project Information'!$D$33),0,ROUND('Project Information'!$D$33,2))</f>
        <v>0</v>
      </c>
      <c r="P2" s="330" t="str">
        <f>IF(ISBLANK('Project Information'!$D$28),"",'Project Information'!$D$28)</f>
        <v/>
      </c>
      <c r="Q2" s="330" t="str">
        <f>IF(ISBLANK(Proposal!D53),"",Proposal!D53)</f>
        <v/>
      </c>
      <c r="R2" s="330" t="str">
        <f>IF(ISBLANK(Proposal!D54),"",Proposal!D54)</f>
        <v/>
      </c>
      <c r="S2" s="330" t="str">
        <f>IF(ISBLANK(Proposal!D55),"",Proposal!D55)</f>
        <v/>
      </c>
      <c r="T2" s="329" t="str">
        <f>IF(ISBLANK(Proposal!D149),"",Proposal!D149)</f>
        <v/>
      </c>
      <c r="U2" s="330" t="str">
        <f>IF(ISBLANK(Proposal!D150),"",Proposal!D150)</f>
        <v/>
      </c>
      <c r="V2" s="330" t="str">
        <f>IF(ISBLANK(Proposal!D152),"",Proposal!D152)</f>
        <v/>
      </c>
      <c r="W2" s="329" t="str">
        <f>IF(ISBLANK('Completion Report'!$D$4),"",'Completion Report'!$D$4)</f>
        <v/>
      </c>
      <c r="X2" s="329" t="str">
        <f>IF(ISBLANK('Completion Report'!$D$5),"",'Completion Report'!$D$5)</f>
        <v/>
      </c>
      <c r="Y2" s="441"/>
      <c r="Z2" s="330" t="str">
        <f>IF(ISBLANK('Completion Report'!D7),"",'Completion Report'!D7)</f>
        <v/>
      </c>
      <c r="AA2" s="330" t="str">
        <f>IF(ISBLANK('Project Information'!$D$6),"",'Project Information'!$D$6)</f>
        <v/>
      </c>
      <c r="AB2" s="330" t="str">
        <f>IF(ISBLANK('Project Information'!$D$7),"",'Project Information'!$D$7)</f>
        <v/>
      </c>
      <c r="AC2" s="330" t="str">
        <f>IF(ISBLANK('Project Information'!$D$8),"",'Project Information'!$D$8)</f>
        <v/>
      </c>
      <c r="AD2" s="330" t="str">
        <f>IF(ISBLANK('Project Information'!$D$9),"",'Project Information'!$D$9)</f>
        <v/>
      </c>
      <c r="AE2" s="674" t="str">
        <f>IF(ISBLANK('Project Information'!$D$10),"",'Project Information'!$D$10)</f>
        <v/>
      </c>
      <c r="AF2" s="330" t="str">
        <f>IF(ISBLANK('Project Information'!$D$16),"",'Project Information'!$D$16)</f>
        <v/>
      </c>
      <c r="AG2" s="330" t="str">
        <f>IF(ISBLANK('Project Information'!$D$17),"",'Project Information'!$D$17)</f>
        <v/>
      </c>
      <c r="AH2" s="330" t="str">
        <f>IF(ISBLANK('Project Information'!$D$18),"",'Project Information'!$D$18)</f>
        <v/>
      </c>
      <c r="AI2" s="330" t="str">
        <f>IF(ISBLANK('Project Information'!$D$19),"",'Project Information'!$D$19)</f>
        <v/>
      </c>
      <c r="AJ2" s="439" t="str">
        <f>IF(ISBLANK('Project Information'!$D$4),"",'Project Information'!$D$4)</f>
        <v/>
      </c>
      <c r="AK2" s="330" t="str">
        <f>IF(ISBLANK('Project Information'!$D$5),"",'Drop Downs'!$D$1)</f>
        <v/>
      </c>
      <c r="AL2" s="330" t="str">
        <f>IF(OR(ISBLANK('Completion Report'!D8),'Completion Report'!D8="Enter in Project Proposal"),"",'Completion Report'!D8)</f>
        <v>BPA Input Required</v>
      </c>
      <c r="AM2" s="329" t="str">
        <f>IF(ISBLANK('Completion Report'!D6),"",'Completion Report'!D6)</f>
        <v/>
      </c>
      <c r="AN2" s="330" t="str">
        <f>IF(ISBLANK('Project Information'!$D$21),"",'Project Information'!$D$21)</f>
        <v/>
      </c>
      <c r="AO2" s="632">
        <f>ROUND('Project Summary'!C8,2)</f>
        <v>0</v>
      </c>
      <c r="AP2" s="529">
        <v>0</v>
      </c>
      <c r="AQ2" s="632">
        <f>ROUND('Project Summary'!C9,2)</f>
        <v>0</v>
      </c>
      <c r="AR2" s="538">
        <f>IF(ISBLANK('Completion Report'!D26),0,ROUND('Completion Report'!D26,2))</f>
        <v>0</v>
      </c>
      <c r="AS2" s="538">
        <f>IF(ISBLANK('Completion Report'!D27),0,ROUND('Completion Report'!D27,2))</f>
        <v>0</v>
      </c>
      <c r="AT2" s="538"/>
      <c r="AU2" s="538">
        <f>ROUND('Completion Report'!D28,2)</f>
        <v>0</v>
      </c>
      <c r="AV2" s="538">
        <f>ROUND('Completion Report'!D25,2)</f>
        <v>0</v>
      </c>
      <c r="AW2" s="539">
        <v>0</v>
      </c>
      <c r="AX2" s="330" t="str">
        <f>IF(ISBLANK('Completion Report'!D74),"",'Completion Report'!D74)</f>
        <v>No</v>
      </c>
      <c r="AY2" s="398" t="str">
        <f>IF(ISBLANK('Completion Report'!D162),"",'Completion Report'!D162)</f>
        <v/>
      </c>
      <c r="AZ2" s="330" t="str">
        <f>IF(ISBLANK('Completion Report'!D163),"",'Completion Report'!D163)</f>
        <v/>
      </c>
      <c r="BA2" s="330" t="str">
        <f>IF(ISBLANK('Completion Report'!D165),"",'Completion Report'!D165)</f>
        <v/>
      </c>
      <c r="BB2" s="332">
        <f>'Project Summary'!B18</f>
        <v>0</v>
      </c>
      <c r="BC2" s="332">
        <f>IF(ISNUMBER('Project Summary'!C6),ROUND('Project Summary'!C6,2),0)</f>
        <v>0</v>
      </c>
      <c r="BD2" s="332">
        <f>IF(ISNUMBER('Project Summary'!C7),ROUND('Project Summary'!C7,2),0)</f>
        <v>0</v>
      </c>
      <c r="BE2" s="332">
        <f>IF(ISNUMBER('Project Summary'!C12),ROUND('Project Summary'!C12,2),0)</f>
        <v>0</v>
      </c>
      <c r="BF2" s="530">
        <v>0</v>
      </c>
      <c r="BG2" s="332">
        <f>IF(ISNUMBER('Project Summary'!C13),ROUND('Project Summary'!C13,2),0)</f>
        <v>0</v>
      </c>
      <c r="BH2" s="538">
        <f>IF(ISNUMBER('Project Summary'!C15),ROUND('Project Summary'!C15,2),0)</f>
        <v>0</v>
      </c>
      <c r="BI2" s="538">
        <f>IF(ISNUMBER('Project Summary'!C16),ROUND('Project Summary'!C16,2),0)</f>
        <v>0</v>
      </c>
      <c r="BJ2" s="538">
        <f>IF(ISNUMBER('Project Summary'!C17),ROUND('Project Summary'!C17,2),0)</f>
        <v>0</v>
      </c>
      <c r="BK2" s="332">
        <f>IF(ISNUMBER('Project Summary'!C18),ROUND('Project Summary'!C18,2),0)</f>
        <v>0</v>
      </c>
      <c r="BL2" s="332">
        <f>IF(ISNUMBER('Project Summary'!B20),ROUND('Project Summary'!B20,2),0)</f>
        <v>0</v>
      </c>
      <c r="BM2" s="332">
        <f>IF(ISNUMBER('Project Summary'!C20),ROUND('Project Summary'!C20,2),0)</f>
        <v>0</v>
      </c>
      <c r="BN2" s="402">
        <f>IF(ISNUMBER('Project Summary'!C21),ROUND('Project Summary'!C21,2),0)</f>
        <v>0</v>
      </c>
      <c r="BO2" s="402">
        <f>IF(ISNUMBER('Project Summary'!C22),ROUND('Project Summary'!C22,2),0)</f>
        <v>0</v>
      </c>
      <c r="BP2" s="402">
        <f>IF(ISNUMBER('Project Summary'!C23),ROUND('Project Summary'!C23,2),0)</f>
        <v>0</v>
      </c>
      <c r="BQ2" s="213"/>
      <c r="BS2" t="str">
        <f>IF(ISBLANK('Project Information'!D24),"",'Project Information'!D24)</f>
        <v/>
      </c>
      <c r="BT2" s="653">
        <f>'Measure Input'!B3</f>
        <v>5.14</v>
      </c>
      <c r="BU2" t="str">
        <f>IF(ISBLANK('Project Information'!$D$25),"",'Project Information'!$D$25)</f>
        <v/>
      </c>
      <c r="BV2" s="533"/>
      <c r="BW2" s="334">
        <f>'Completion Report'!$D$76</f>
        <v>0</v>
      </c>
      <c r="BX2" s="536">
        <v>0</v>
      </c>
      <c r="BY2" s="332">
        <v>0</v>
      </c>
      <c r="BZ2" s="332">
        <v>0</v>
      </c>
      <c r="CA2" s="652">
        <f>'Completion Report'!D39</f>
        <v>0</v>
      </c>
      <c r="CB2" t="str">
        <f>IF(ISBLANK('Project Information'!D20),"",'Project Information'!D20)</f>
        <v/>
      </c>
    </row>
    <row r="3" spans="1:80" s="214" customFormat="1" ht="12.75">
      <c r="A3" s="330"/>
      <c r="B3" s="439"/>
      <c r="C3" s="439"/>
      <c r="D3" s="439"/>
      <c r="E3" s="330"/>
      <c r="F3" s="330"/>
      <c r="G3" s="330"/>
      <c r="H3" s="330"/>
      <c r="I3" s="330"/>
      <c r="J3" s="329"/>
      <c r="K3" s="329"/>
      <c r="L3" s="330"/>
      <c r="M3" s="330"/>
      <c r="N3" s="330"/>
      <c r="O3" s="330"/>
      <c r="P3" s="330"/>
      <c r="Q3" s="330"/>
      <c r="R3" s="330"/>
      <c r="S3" s="330"/>
      <c r="T3" s="329"/>
      <c r="U3" s="330"/>
      <c r="V3" s="330"/>
      <c r="W3" s="329"/>
      <c r="X3" s="329"/>
      <c r="Y3" s="329"/>
      <c r="Z3" s="330"/>
      <c r="AA3" s="330"/>
      <c r="AB3" s="330"/>
      <c r="AC3" s="330"/>
      <c r="AD3" s="330"/>
      <c r="AE3" s="330"/>
      <c r="AF3" s="330"/>
      <c r="AG3" s="330"/>
      <c r="AH3" s="330"/>
      <c r="AI3" s="330"/>
      <c r="AJ3" s="439"/>
      <c r="AK3" s="330"/>
      <c r="AL3" s="330"/>
      <c r="AM3" s="329"/>
      <c r="AN3" s="330"/>
      <c r="AO3" s="331"/>
      <c r="AP3" s="331"/>
      <c r="AQ3" s="331"/>
      <c r="AR3" s="331"/>
      <c r="AS3" s="331"/>
      <c r="AT3" s="331"/>
      <c r="AU3" s="331"/>
      <c r="AV3" s="331"/>
      <c r="AW3" s="331"/>
      <c r="AX3" s="330"/>
      <c r="AY3" s="398"/>
      <c r="AZ3" s="330"/>
      <c r="BA3" s="330"/>
      <c r="BB3" s="332"/>
      <c r="BC3" s="332"/>
      <c r="BD3" s="332"/>
      <c r="BE3" s="332"/>
      <c r="BF3" s="331"/>
      <c r="BG3" s="332"/>
      <c r="BH3" s="331"/>
      <c r="BI3" s="331"/>
      <c r="BJ3" s="331"/>
      <c r="BK3" s="332"/>
      <c r="BL3" s="332"/>
      <c r="BM3" s="332"/>
      <c r="BN3" s="402"/>
      <c r="BO3" s="402"/>
      <c r="BP3" s="402"/>
      <c r="BQ3" s="213"/>
      <c r="BS3"/>
      <c r="BT3" s="347"/>
      <c r="BU3"/>
      <c r="BV3" s="535"/>
      <c r="BW3" s="334"/>
      <c r="BX3" s="536"/>
      <c r="BY3" s="332"/>
      <c r="BZ3" s="332"/>
      <c r="CA3" s="332"/>
      <c r="CB3"/>
    </row>
    <row r="5" spans="1:78" ht="12.75">
      <c r="A5" s="127"/>
      <c r="B5" s="127"/>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127"/>
      <c r="AZ5" s="127"/>
      <c r="BA5" s="127"/>
      <c r="BB5" s="127"/>
      <c r="BC5" s="127"/>
      <c r="BD5" s="127"/>
      <c r="BE5" s="127"/>
      <c r="BF5" s="127"/>
      <c r="BG5" s="127"/>
      <c r="BH5" s="127"/>
      <c r="BI5" s="127"/>
      <c r="BJ5" s="127"/>
      <c r="BK5" s="127"/>
      <c r="BL5" s="127"/>
      <c r="BM5" s="127"/>
      <c r="BN5" s="127"/>
      <c r="BO5" s="127"/>
      <c r="BP5" s="127"/>
      <c r="BQ5" s="127"/>
      <c r="BX5" s="537"/>
      <c r="BY5" s="537"/>
      <c r="BZ5" s="127"/>
    </row>
    <row r="6" spans="1:78" ht="12.75">
      <c r="A6" s="127"/>
      <c r="B6" s="127"/>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7"/>
      <c r="AY6" s="127"/>
      <c r="AZ6" s="127"/>
      <c r="BA6" s="127"/>
      <c r="BB6" s="127"/>
      <c r="BC6" s="127"/>
      <c r="BD6" s="127"/>
      <c r="BE6" s="127"/>
      <c r="BF6" s="127"/>
      <c r="BG6" s="127"/>
      <c r="BH6" s="127"/>
      <c r="BI6" s="127"/>
      <c r="BJ6" s="127"/>
      <c r="BK6" s="127"/>
      <c r="BL6" s="127"/>
      <c r="BM6" s="127"/>
      <c r="BN6" s="127"/>
      <c r="BO6" s="127"/>
      <c r="BP6" s="127"/>
      <c r="BQ6" s="127"/>
      <c r="BX6" s="537"/>
      <c r="BY6" s="537"/>
      <c r="BZ6" s="127"/>
    </row>
    <row r="7" spans="1:78" ht="12.75">
      <c r="A7" s="127"/>
      <c r="B7" s="127"/>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X7" s="537"/>
      <c r="BY7" s="537"/>
      <c r="BZ7" s="127"/>
    </row>
    <row r="8" spans="1:78" ht="12.75">
      <c r="A8" s="127"/>
      <c r="B8" s="127"/>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7"/>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X8" s="537"/>
      <c r="BY8" s="537"/>
      <c r="BZ8" s="127"/>
    </row>
    <row r="9" spans="1:78" ht="12.75">
      <c r="A9" s="127"/>
      <c r="B9" s="127"/>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t="s">
        <v>188</v>
      </c>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X9" s="537"/>
      <c r="BY9" s="537"/>
      <c r="BZ9" s="127"/>
    </row>
    <row r="10" spans="1:78" ht="12.75">
      <c r="A10" s="127"/>
      <c r="B10" s="127"/>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7"/>
      <c r="AX10" s="127"/>
      <c r="AY10" s="127"/>
      <c r="AZ10" s="127"/>
      <c r="BA10" s="127"/>
      <c r="BB10" s="127"/>
      <c r="BC10" s="127"/>
      <c r="BD10" s="127"/>
      <c r="BE10" s="127"/>
      <c r="BF10" s="127"/>
      <c r="BG10" s="127"/>
      <c r="BH10" s="127"/>
      <c r="BI10" s="127"/>
      <c r="BJ10" s="127"/>
      <c r="BK10" s="127"/>
      <c r="BL10" s="127"/>
      <c r="BM10" s="127"/>
      <c r="BN10" s="127"/>
      <c r="BO10" s="127"/>
      <c r="BP10" s="127"/>
      <c r="BQ10" s="127"/>
      <c r="BX10" s="537"/>
      <c r="BY10" s="537"/>
      <c r="BZ10" s="127"/>
    </row>
    <row r="11" spans="1:78" ht="12.75">
      <c r="A11" s="127"/>
      <c r="B11" s="127"/>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7"/>
      <c r="AU11" s="127"/>
      <c r="AV11" s="127"/>
      <c r="AW11" s="127"/>
      <c r="AX11" s="127"/>
      <c r="AY11" s="127"/>
      <c r="AZ11" s="127"/>
      <c r="BA11" s="127"/>
      <c r="BB11" s="127"/>
      <c r="BC11" s="127"/>
      <c r="BD11" s="127"/>
      <c r="BE11" s="127"/>
      <c r="BF11" s="127"/>
      <c r="BG11" s="127"/>
      <c r="BH11" s="127"/>
      <c r="BI11" s="127"/>
      <c r="BJ11" s="127"/>
      <c r="BK11" s="127"/>
      <c r="BL11" s="127"/>
      <c r="BM11" s="127"/>
      <c r="BN11" s="127"/>
      <c r="BO11" s="127"/>
      <c r="BP11" s="127"/>
      <c r="BQ11" s="127"/>
      <c r="BX11" s="537"/>
      <c r="BY11" s="537"/>
      <c r="BZ11" s="127"/>
    </row>
    <row r="12" spans="1:78" ht="12.75">
      <c r="A12" s="127"/>
      <c r="B12" s="127"/>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c r="AY12" s="127"/>
      <c r="AZ12" s="127"/>
      <c r="BA12" s="127"/>
      <c r="BB12" s="127"/>
      <c r="BC12" s="127"/>
      <c r="BD12" s="127"/>
      <c r="BE12" s="127"/>
      <c r="BF12" s="127"/>
      <c r="BG12" s="127"/>
      <c r="BH12" s="127"/>
      <c r="BI12" s="127"/>
      <c r="BJ12" s="127"/>
      <c r="BK12" s="127"/>
      <c r="BL12" s="127"/>
      <c r="BM12" s="127"/>
      <c r="BN12" s="127"/>
      <c r="BO12" s="127"/>
      <c r="BP12" s="127"/>
      <c r="BQ12" s="127"/>
      <c r="BX12" s="537"/>
      <c r="BY12" s="537"/>
      <c r="BZ12" s="127"/>
    </row>
    <row r="13" spans="1:78" ht="12.75">
      <c r="A13" s="127"/>
      <c r="B13" s="127"/>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127"/>
      <c r="BK13" s="127"/>
      <c r="BL13" s="127"/>
      <c r="BM13" s="127"/>
      <c r="BN13" s="127"/>
      <c r="BO13" s="127"/>
      <c r="BP13" s="127"/>
      <c r="BQ13" s="127"/>
      <c r="BX13" s="537"/>
      <c r="BY13" s="537"/>
      <c r="BZ13" s="127"/>
    </row>
    <row r="14" spans="1:78" ht="12.75">
      <c r="A14" s="127"/>
      <c r="B14" s="127"/>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7"/>
      <c r="AY14" s="127"/>
      <c r="AZ14" s="127"/>
      <c r="BA14" s="127"/>
      <c r="BB14" s="127"/>
      <c r="BC14" s="127"/>
      <c r="BD14" s="127"/>
      <c r="BE14" s="127"/>
      <c r="BF14" s="127"/>
      <c r="BG14" s="127"/>
      <c r="BH14" s="127"/>
      <c r="BI14" s="127"/>
      <c r="BJ14" s="127"/>
      <c r="BK14" s="127"/>
      <c r="BL14" s="127"/>
      <c r="BM14" s="127"/>
      <c r="BN14" s="127"/>
      <c r="BO14" s="127"/>
      <c r="BP14" s="127"/>
      <c r="BQ14" s="127"/>
      <c r="BX14" s="537"/>
      <c r="BY14" s="537"/>
      <c r="BZ14" s="127"/>
    </row>
    <row r="15" spans="1:78" ht="12.75">
      <c r="A15" s="127"/>
      <c r="B15" s="127"/>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127"/>
      <c r="BL15" s="127"/>
      <c r="BM15" s="127"/>
      <c r="BN15" s="127"/>
      <c r="BO15" s="127"/>
      <c r="BP15" s="127"/>
      <c r="BQ15" s="127"/>
      <c r="BX15" s="537"/>
      <c r="BY15" s="537"/>
      <c r="BZ15" s="127"/>
    </row>
    <row r="16" spans="1:78" ht="12.75">
      <c r="A16" s="127"/>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c r="AY16" s="127"/>
      <c r="AZ16" s="127"/>
      <c r="BA16" s="127"/>
      <c r="BB16" s="127"/>
      <c r="BC16" s="127"/>
      <c r="BD16" s="127"/>
      <c r="BE16" s="127"/>
      <c r="BF16" s="127"/>
      <c r="BG16" s="127"/>
      <c r="BH16" s="127"/>
      <c r="BI16" s="127"/>
      <c r="BJ16" s="127"/>
      <c r="BK16" s="127"/>
      <c r="BL16" s="127"/>
      <c r="BM16" s="127"/>
      <c r="BN16" s="127"/>
      <c r="BO16" s="127"/>
      <c r="BP16" s="127"/>
      <c r="BQ16" s="127"/>
      <c r="BX16" s="537"/>
      <c r="BY16" s="537"/>
      <c r="BZ16" s="127"/>
    </row>
    <row r="17" spans="1:78" ht="12.75">
      <c r="A17" s="127"/>
      <c r="B17" s="127"/>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c r="AY17" s="127"/>
      <c r="AZ17" s="127"/>
      <c r="BA17" s="127"/>
      <c r="BB17" s="127"/>
      <c r="BC17" s="127"/>
      <c r="BD17" s="127"/>
      <c r="BE17" s="127"/>
      <c r="BF17" s="127"/>
      <c r="BG17" s="127"/>
      <c r="BH17" s="127"/>
      <c r="BI17" s="127"/>
      <c r="BJ17" s="127"/>
      <c r="BK17" s="127"/>
      <c r="BL17" s="127"/>
      <c r="BM17" s="127"/>
      <c r="BN17" s="127"/>
      <c r="BO17" s="127"/>
      <c r="BP17" s="127"/>
      <c r="BQ17" s="127"/>
      <c r="BX17" s="537"/>
      <c r="BY17" s="537"/>
      <c r="BZ17" s="127"/>
    </row>
    <row r="18" spans="1:78" ht="12.75">
      <c r="A18" s="127"/>
      <c r="B18" s="127"/>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7"/>
      <c r="BC18" s="127"/>
      <c r="BD18" s="127"/>
      <c r="BE18" s="127"/>
      <c r="BF18" s="127"/>
      <c r="BG18" s="127"/>
      <c r="BH18" s="127"/>
      <c r="BI18" s="127"/>
      <c r="BJ18" s="127"/>
      <c r="BK18" s="127"/>
      <c r="BL18" s="127"/>
      <c r="BM18" s="127"/>
      <c r="BN18" s="127"/>
      <c r="BO18" s="127"/>
      <c r="BP18" s="127"/>
      <c r="BQ18" s="127"/>
      <c r="BX18" s="537"/>
      <c r="BY18" s="537"/>
      <c r="BZ18" s="127"/>
    </row>
    <row r="19" spans="1:78" ht="12.75">
      <c r="A19" s="127"/>
      <c r="B19" s="127"/>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7"/>
      <c r="BA19" s="127"/>
      <c r="BB19" s="127"/>
      <c r="BC19" s="127"/>
      <c r="BD19" s="127"/>
      <c r="BE19" s="127"/>
      <c r="BF19" s="127"/>
      <c r="BG19" s="127"/>
      <c r="BH19" s="127"/>
      <c r="BI19" s="127"/>
      <c r="BJ19" s="127"/>
      <c r="BK19" s="127"/>
      <c r="BL19" s="127"/>
      <c r="BM19" s="127"/>
      <c r="BN19" s="127"/>
      <c r="BO19" s="127"/>
      <c r="BP19" s="127"/>
      <c r="BQ19" s="127"/>
      <c r="BX19" s="537"/>
      <c r="BY19" s="537"/>
      <c r="BZ19" s="127"/>
    </row>
    <row r="20" spans="1:78" ht="12.75">
      <c r="A20" s="127"/>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7"/>
      <c r="BA20" s="127"/>
      <c r="BB20" s="127"/>
      <c r="BC20" s="127"/>
      <c r="BD20" s="127"/>
      <c r="BE20" s="127"/>
      <c r="BF20" s="127"/>
      <c r="BG20" s="127"/>
      <c r="BH20" s="127"/>
      <c r="BI20" s="127"/>
      <c r="BJ20" s="127"/>
      <c r="BK20" s="127"/>
      <c r="BL20" s="127"/>
      <c r="BM20" s="127"/>
      <c r="BN20" s="127"/>
      <c r="BO20" s="127"/>
      <c r="BP20" s="127"/>
      <c r="BQ20" s="127"/>
      <c r="BX20" s="537"/>
      <c r="BY20" s="537"/>
      <c r="BZ20" s="127"/>
    </row>
    <row r="21" spans="1:78" ht="12.75">
      <c r="A21" s="127"/>
      <c r="B21" s="127"/>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127"/>
      <c r="BC21" s="127"/>
      <c r="BD21" s="127"/>
      <c r="BE21" s="127"/>
      <c r="BF21" s="127"/>
      <c r="BG21" s="127"/>
      <c r="BH21" s="127"/>
      <c r="BI21" s="127"/>
      <c r="BJ21" s="127"/>
      <c r="BK21" s="127"/>
      <c r="BL21" s="127"/>
      <c r="BM21" s="127"/>
      <c r="BN21" s="127"/>
      <c r="BO21" s="127"/>
      <c r="BP21" s="127"/>
      <c r="BQ21" s="127"/>
      <c r="BX21" s="537"/>
      <c r="BY21" s="537"/>
      <c r="BZ21" s="127"/>
    </row>
    <row r="22" spans="1:78" ht="12.75">
      <c r="A22" s="127"/>
      <c r="B22" s="127"/>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7"/>
      <c r="BA22" s="127"/>
      <c r="BB22" s="127"/>
      <c r="BC22" s="127"/>
      <c r="BD22" s="127"/>
      <c r="BE22" s="127"/>
      <c r="BF22" s="127"/>
      <c r="BG22" s="127"/>
      <c r="BH22" s="127"/>
      <c r="BI22" s="127"/>
      <c r="BJ22" s="127"/>
      <c r="BK22" s="127"/>
      <c r="BL22" s="127"/>
      <c r="BM22" s="127"/>
      <c r="BN22" s="127"/>
      <c r="BO22" s="127"/>
      <c r="BP22" s="127"/>
      <c r="BQ22" s="127"/>
      <c r="BX22" s="537"/>
      <c r="BY22" s="537"/>
      <c r="BZ22" s="127"/>
    </row>
    <row r="23" spans="1:78" ht="12.75">
      <c r="A23" s="127"/>
      <c r="B23" s="127"/>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7"/>
      <c r="AV23" s="127"/>
      <c r="AW23" s="127"/>
      <c r="AX23" s="127"/>
      <c r="AY23" s="127"/>
      <c r="AZ23" s="127"/>
      <c r="BA23" s="127"/>
      <c r="BB23" s="127"/>
      <c r="BC23" s="127"/>
      <c r="BD23" s="127"/>
      <c r="BE23" s="127"/>
      <c r="BF23" s="127"/>
      <c r="BG23" s="127"/>
      <c r="BH23" s="127"/>
      <c r="BI23" s="127"/>
      <c r="BJ23" s="127"/>
      <c r="BK23" s="127"/>
      <c r="BL23" s="127"/>
      <c r="BM23" s="127"/>
      <c r="BN23" s="127"/>
      <c r="BO23" s="127"/>
      <c r="BP23" s="127"/>
      <c r="BQ23" s="127"/>
      <c r="BX23" s="537"/>
      <c r="BY23" s="537"/>
      <c r="BZ23" s="127"/>
    </row>
    <row r="24" spans="1:78" ht="12.75">
      <c r="A24" s="127"/>
      <c r="B24" s="127"/>
      <c r="C24" s="127"/>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7"/>
      <c r="AN24" s="127"/>
      <c r="AO24" s="127"/>
      <c r="AP24" s="127"/>
      <c r="AQ24" s="127"/>
      <c r="AR24" s="127"/>
      <c r="AS24" s="127"/>
      <c r="AT24" s="127"/>
      <c r="AU24" s="127"/>
      <c r="AV24" s="127"/>
      <c r="AW24" s="127"/>
      <c r="AX24" s="127"/>
      <c r="AY24" s="127"/>
      <c r="AZ24" s="127"/>
      <c r="BA24" s="127"/>
      <c r="BB24" s="127"/>
      <c r="BC24" s="127"/>
      <c r="BD24" s="127"/>
      <c r="BE24" s="127"/>
      <c r="BF24" s="127"/>
      <c r="BG24" s="127"/>
      <c r="BH24" s="127"/>
      <c r="BI24" s="127"/>
      <c r="BJ24" s="127"/>
      <c r="BK24" s="127"/>
      <c r="BL24" s="127"/>
      <c r="BM24" s="127"/>
      <c r="BN24" s="127"/>
      <c r="BO24" s="127"/>
      <c r="BP24" s="127"/>
      <c r="BQ24" s="127"/>
      <c r="BX24" s="537"/>
      <c r="BY24" s="537"/>
      <c r="BZ24" s="127"/>
    </row>
    <row r="25" spans="1:78" ht="12.75">
      <c r="A25" s="127"/>
      <c r="B25" s="127"/>
      <c r="C25" s="127"/>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7"/>
      <c r="AO25" s="127"/>
      <c r="AP25" s="127"/>
      <c r="AQ25" s="127"/>
      <c r="AR25" s="127"/>
      <c r="AS25" s="127"/>
      <c r="AT25" s="127"/>
      <c r="AU25" s="127"/>
      <c r="AV25" s="127"/>
      <c r="AW25" s="127"/>
      <c r="AX25" s="127"/>
      <c r="AY25" s="127"/>
      <c r="AZ25" s="127"/>
      <c r="BA25" s="127"/>
      <c r="BB25" s="127"/>
      <c r="BC25" s="127"/>
      <c r="BD25" s="127"/>
      <c r="BE25" s="127"/>
      <c r="BF25" s="127"/>
      <c r="BG25" s="127"/>
      <c r="BH25" s="127"/>
      <c r="BI25" s="127"/>
      <c r="BJ25" s="127"/>
      <c r="BK25" s="127"/>
      <c r="BL25" s="127"/>
      <c r="BM25" s="127"/>
      <c r="BN25" s="127"/>
      <c r="BO25" s="127"/>
      <c r="BP25" s="127"/>
      <c r="BQ25" s="127"/>
      <c r="BX25" s="537"/>
      <c r="BY25" s="537"/>
      <c r="BZ25" s="127"/>
    </row>
    <row r="26" spans="1:78" ht="12.75">
      <c r="A26" s="127"/>
      <c r="B26" s="127"/>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7"/>
      <c r="AL26" s="127"/>
      <c r="AM26" s="127"/>
      <c r="AN26" s="127"/>
      <c r="AO26" s="127"/>
      <c r="AP26" s="127"/>
      <c r="AQ26" s="127"/>
      <c r="AR26" s="127"/>
      <c r="AS26" s="127"/>
      <c r="AT26" s="127"/>
      <c r="AU26" s="127"/>
      <c r="AV26" s="127"/>
      <c r="AW26" s="127"/>
      <c r="AX26" s="127"/>
      <c r="AY26" s="127"/>
      <c r="AZ26" s="127"/>
      <c r="BA26" s="127"/>
      <c r="BB26" s="127"/>
      <c r="BC26" s="127"/>
      <c r="BD26" s="127"/>
      <c r="BE26" s="127"/>
      <c r="BF26" s="127"/>
      <c r="BG26" s="127"/>
      <c r="BH26" s="127"/>
      <c r="BI26" s="127"/>
      <c r="BJ26" s="127"/>
      <c r="BK26" s="127"/>
      <c r="BL26" s="127"/>
      <c r="BM26" s="127"/>
      <c r="BN26" s="127"/>
      <c r="BO26" s="127"/>
      <c r="BP26" s="127"/>
      <c r="BQ26" s="127"/>
      <c r="BX26" s="537"/>
      <c r="BY26" s="537"/>
      <c r="BZ26" s="127"/>
    </row>
    <row r="27" spans="1:78" ht="12.75">
      <c r="A27" s="127"/>
      <c r="B27" s="127"/>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7"/>
      <c r="AL27" s="127"/>
      <c r="AM27" s="127"/>
      <c r="AN27" s="127"/>
      <c r="AO27" s="127"/>
      <c r="AP27" s="127"/>
      <c r="AQ27" s="127"/>
      <c r="AR27" s="127"/>
      <c r="AS27" s="127"/>
      <c r="AT27" s="127"/>
      <c r="AU27" s="127"/>
      <c r="AV27" s="127"/>
      <c r="AW27" s="127"/>
      <c r="AX27" s="127"/>
      <c r="AY27" s="127"/>
      <c r="AZ27" s="127"/>
      <c r="BA27" s="127"/>
      <c r="BB27" s="127"/>
      <c r="BC27" s="127"/>
      <c r="BD27" s="127"/>
      <c r="BE27" s="127"/>
      <c r="BF27" s="127"/>
      <c r="BG27" s="127"/>
      <c r="BH27" s="127"/>
      <c r="BI27" s="127"/>
      <c r="BJ27" s="127"/>
      <c r="BK27" s="127"/>
      <c r="BL27" s="127"/>
      <c r="BM27" s="127"/>
      <c r="BN27" s="127"/>
      <c r="BO27" s="127"/>
      <c r="BP27" s="127"/>
      <c r="BQ27" s="127"/>
      <c r="BX27" s="537"/>
      <c r="BY27" s="537"/>
      <c r="BZ27" s="127"/>
    </row>
    <row r="28" spans="1:78" ht="12.75">
      <c r="A28" s="127"/>
      <c r="B28" s="127"/>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7"/>
      <c r="AL28" s="127"/>
      <c r="AM28" s="127"/>
      <c r="AN28" s="127"/>
      <c r="AO28" s="127"/>
      <c r="AP28" s="127"/>
      <c r="AQ28" s="127"/>
      <c r="AR28" s="127"/>
      <c r="AS28" s="127"/>
      <c r="AT28" s="127"/>
      <c r="AU28" s="127"/>
      <c r="AV28" s="127"/>
      <c r="AW28" s="127"/>
      <c r="AX28" s="127"/>
      <c r="AY28" s="127"/>
      <c r="AZ28" s="127"/>
      <c r="BA28" s="127"/>
      <c r="BB28" s="127"/>
      <c r="BC28" s="127"/>
      <c r="BD28" s="127"/>
      <c r="BE28" s="127"/>
      <c r="BF28" s="127"/>
      <c r="BG28" s="127"/>
      <c r="BH28" s="127"/>
      <c r="BI28" s="127"/>
      <c r="BJ28" s="127"/>
      <c r="BK28" s="127"/>
      <c r="BL28" s="127"/>
      <c r="BM28" s="127"/>
      <c r="BN28" s="127"/>
      <c r="BO28" s="127"/>
      <c r="BP28" s="127"/>
      <c r="BQ28" s="127"/>
      <c r="BX28" s="537"/>
      <c r="BY28" s="537"/>
      <c r="BZ28" s="127"/>
    </row>
    <row r="29" spans="1:78" ht="12.75">
      <c r="A29" s="127"/>
      <c r="B29" s="127"/>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7"/>
      <c r="AL29" s="127"/>
      <c r="AM29" s="127"/>
      <c r="AN29" s="127"/>
      <c r="AO29" s="127"/>
      <c r="AP29" s="127"/>
      <c r="AQ29" s="127"/>
      <c r="AR29" s="127"/>
      <c r="AS29" s="127"/>
      <c r="AT29" s="127"/>
      <c r="AU29" s="127"/>
      <c r="AV29" s="127"/>
      <c r="AW29" s="127"/>
      <c r="AX29" s="127"/>
      <c r="AY29" s="127"/>
      <c r="AZ29" s="127"/>
      <c r="BA29" s="127"/>
      <c r="BB29" s="127"/>
      <c r="BC29" s="127"/>
      <c r="BD29" s="127"/>
      <c r="BE29" s="127"/>
      <c r="BF29" s="127"/>
      <c r="BG29" s="127"/>
      <c r="BH29" s="127"/>
      <c r="BI29" s="127"/>
      <c r="BJ29" s="127"/>
      <c r="BK29" s="127"/>
      <c r="BL29" s="127"/>
      <c r="BM29" s="127"/>
      <c r="BN29" s="127"/>
      <c r="BO29" s="127"/>
      <c r="BP29" s="127"/>
      <c r="BQ29" s="127"/>
      <c r="BX29" s="537"/>
      <c r="BY29" s="537"/>
      <c r="BZ29" s="127"/>
    </row>
    <row r="30" spans="1:78" ht="12.75">
      <c r="A30" s="127"/>
      <c r="B30" s="127"/>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7"/>
      <c r="AL30" s="127"/>
      <c r="AM30" s="127"/>
      <c r="AN30" s="127"/>
      <c r="AO30" s="127"/>
      <c r="AP30" s="127"/>
      <c r="AQ30" s="127"/>
      <c r="AR30" s="127"/>
      <c r="AS30" s="127"/>
      <c r="AT30" s="127"/>
      <c r="AU30" s="127"/>
      <c r="AV30" s="127"/>
      <c r="AW30" s="127"/>
      <c r="AX30" s="127"/>
      <c r="AY30" s="127"/>
      <c r="AZ30" s="127"/>
      <c r="BA30" s="127"/>
      <c r="BB30" s="127"/>
      <c r="BC30" s="127"/>
      <c r="BD30" s="127"/>
      <c r="BE30" s="127"/>
      <c r="BF30" s="127"/>
      <c r="BG30" s="127"/>
      <c r="BH30" s="127"/>
      <c r="BI30" s="127"/>
      <c r="BJ30" s="127"/>
      <c r="BK30" s="127"/>
      <c r="BL30" s="127"/>
      <c r="BM30" s="127"/>
      <c r="BN30" s="127"/>
      <c r="BO30" s="127"/>
      <c r="BP30" s="127"/>
      <c r="BQ30" s="127"/>
      <c r="BX30" s="537"/>
      <c r="BY30" s="537"/>
      <c r="BZ30" s="127"/>
    </row>
    <row r="31" spans="1:78" ht="12.75">
      <c r="A31" s="127"/>
      <c r="B31" s="127"/>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7"/>
      <c r="AL31" s="127"/>
      <c r="AM31" s="127"/>
      <c r="AN31" s="127"/>
      <c r="AO31" s="127"/>
      <c r="AP31" s="127"/>
      <c r="AQ31" s="127"/>
      <c r="AR31" s="127"/>
      <c r="AS31" s="127"/>
      <c r="AT31" s="127"/>
      <c r="AU31" s="127"/>
      <c r="AV31" s="127"/>
      <c r="AW31" s="127"/>
      <c r="AX31" s="127"/>
      <c r="AY31" s="127"/>
      <c r="AZ31" s="127"/>
      <c r="BA31" s="127"/>
      <c r="BB31" s="127"/>
      <c r="BC31" s="127"/>
      <c r="BD31" s="127"/>
      <c r="BE31" s="127"/>
      <c r="BF31" s="127"/>
      <c r="BG31" s="127"/>
      <c r="BH31" s="127"/>
      <c r="BI31" s="127"/>
      <c r="BJ31" s="127"/>
      <c r="BK31" s="127"/>
      <c r="BL31" s="127"/>
      <c r="BM31" s="127"/>
      <c r="BN31" s="127"/>
      <c r="BO31" s="127"/>
      <c r="BP31" s="127"/>
      <c r="BQ31" s="127"/>
      <c r="BX31" s="537"/>
      <c r="BY31" s="537"/>
      <c r="BZ31" s="127"/>
    </row>
    <row r="32" spans="1:78" ht="12.75">
      <c r="A32" s="127"/>
      <c r="B32" s="127"/>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7"/>
      <c r="AY32" s="127"/>
      <c r="AZ32" s="127"/>
      <c r="BA32" s="127"/>
      <c r="BB32" s="127"/>
      <c r="BC32" s="127"/>
      <c r="BD32" s="127"/>
      <c r="BE32" s="127"/>
      <c r="BF32" s="127"/>
      <c r="BG32" s="127"/>
      <c r="BH32" s="127"/>
      <c r="BI32" s="127"/>
      <c r="BJ32" s="127"/>
      <c r="BK32" s="127"/>
      <c r="BL32" s="127"/>
      <c r="BM32" s="127"/>
      <c r="BN32" s="127"/>
      <c r="BO32" s="127"/>
      <c r="BP32" s="127"/>
      <c r="BQ32" s="127"/>
      <c r="BX32" s="537"/>
      <c r="BY32" s="537"/>
      <c r="BZ32" s="127"/>
    </row>
    <row r="33" spans="1:78" ht="12.75">
      <c r="A33" s="127"/>
      <c r="B33" s="127"/>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7"/>
      <c r="AV33" s="127"/>
      <c r="AW33" s="127"/>
      <c r="AX33" s="127"/>
      <c r="AY33" s="127"/>
      <c r="AZ33" s="127"/>
      <c r="BA33" s="127"/>
      <c r="BB33" s="127"/>
      <c r="BC33" s="127"/>
      <c r="BD33" s="127"/>
      <c r="BE33" s="127"/>
      <c r="BF33" s="127"/>
      <c r="BG33" s="127"/>
      <c r="BH33" s="127"/>
      <c r="BI33" s="127"/>
      <c r="BJ33" s="127"/>
      <c r="BK33" s="127"/>
      <c r="BL33" s="127"/>
      <c r="BM33" s="127"/>
      <c r="BN33" s="127"/>
      <c r="BO33" s="127"/>
      <c r="BP33" s="127"/>
      <c r="BQ33" s="127"/>
      <c r="BX33" s="537"/>
      <c r="BY33" s="537"/>
      <c r="BZ33" s="127"/>
    </row>
    <row r="34" spans="1:78" ht="12.75">
      <c r="A34" s="127"/>
      <c r="B34" s="127"/>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127"/>
      <c r="AV34" s="127"/>
      <c r="AW34" s="127"/>
      <c r="AX34" s="127"/>
      <c r="AY34" s="127"/>
      <c r="AZ34" s="127"/>
      <c r="BA34" s="127"/>
      <c r="BB34" s="127"/>
      <c r="BC34" s="127"/>
      <c r="BD34" s="127"/>
      <c r="BE34" s="127"/>
      <c r="BF34" s="127"/>
      <c r="BG34" s="127"/>
      <c r="BH34" s="127"/>
      <c r="BI34" s="127"/>
      <c r="BJ34" s="127"/>
      <c r="BK34" s="127"/>
      <c r="BL34" s="127"/>
      <c r="BM34" s="127"/>
      <c r="BN34" s="127"/>
      <c r="BO34" s="127"/>
      <c r="BP34" s="127"/>
      <c r="BQ34" s="127"/>
      <c r="BX34" s="537"/>
      <c r="BY34" s="537"/>
      <c r="BZ34" s="127"/>
    </row>
    <row r="35" spans="1:78" ht="12.75">
      <c r="A35" s="127"/>
      <c r="B35" s="127"/>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27"/>
      <c r="BA35" s="127"/>
      <c r="BB35" s="127"/>
      <c r="BC35" s="127"/>
      <c r="BD35" s="127"/>
      <c r="BE35" s="127"/>
      <c r="BF35" s="127"/>
      <c r="BG35" s="127"/>
      <c r="BH35" s="127"/>
      <c r="BI35" s="127"/>
      <c r="BJ35" s="127"/>
      <c r="BK35" s="127"/>
      <c r="BL35" s="127"/>
      <c r="BM35" s="127"/>
      <c r="BN35" s="127"/>
      <c r="BO35" s="127"/>
      <c r="BP35" s="127"/>
      <c r="BQ35" s="127"/>
      <c r="BX35" s="537"/>
      <c r="BY35" s="537"/>
      <c r="BZ35" s="127"/>
    </row>
    <row r="36" spans="1:78" ht="12.75">
      <c r="A36" s="127"/>
      <c r="B36" s="127"/>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7"/>
      <c r="AL36" s="127"/>
      <c r="AM36" s="127"/>
      <c r="AN36" s="127"/>
      <c r="AO36" s="127"/>
      <c r="AP36" s="127"/>
      <c r="AQ36" s="127"/>
      <c r="AR36" s="127"/>
      <c r="AS36" s="127"/>
      <c r="AT36" s="127"/>
      <c r="AU36" s="127"/>
      <c r="AV36" s="127"/>
      <c r="AW36" s="127"/>
      <c r="AX36" s="127"/>
      <c r="AY36" s="127"/>
      <c r="AZ36" s="127"/>
      <c r="BA36" s="127"/>
      <c r="BB36" s="127"/>
      <c r="BC36" s="127"/>
      <c r="BD36" s="127"/>
      <c r="BE36" s="127"/>
      <c r="BF36" s="127"/>
      <c r="BG36" s="127"/>
      <c r="BH36" s="127"/>
      <c r="BI36" s="127"/>
      <c r="BJ36" s="127"/>
      <c r="BK36" s="127"/>
      <c r="BL36" s="127"/>
      <c r="BM36" s="127"/>
      <c r="BN36" s="127"/>
      <c r="BO36" s="127"/>
      <c r="BP36" s="127"/>
      <c r="BQ36" s="127"/>
      <c r="BX36" s="537"/>
      <c r="BY36" s="537"/>
      <c r="BZ36" s="127"/>
    </row>
    <row r="37" spans="1:78" ht="12.75">
      <c r="A37" s="127"/>
      <c r="B37" s="127"/>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7"/>
      <c r="AL37" s="127"/>
      <c r="AM37" s="127"/>
      <c r="AN37" s="127"/>
      <c r="AO37" s="127"/>
      <c r="AP37" s="127"/>
      <c r="AQ37" s="127"/>
      <c r="AR37" s="127"/>
      <c r="AS37" s="127"/>
      <c r="AT37" s="127"/>
      <c r="AU37" s="127"/>
      <c r="AV37" s="127"/>
      <c r="AW37" s="127"/>
      <c r="AX37" s="127"/>
      <c r="AY37" s="127"/>
      <c r="AZ37" s="127"/>
      <c r="BA37" s="127"/>
      <c r="BB37" s="127"/>
      <c r="BC37" s="127"/>
      <c r="BD37" s="127"/>
      <c r="BE37" s="127"/>
      <c r="BF37" s="127"/>
      <c r="BG37" s="127"/>
      <c r="BH37" s="127"/>
      <c r="BI37" s="127"/>
      <c r="BJ37" s="127"/>
      <c r="BK37" s="127"/>
      <c r="BL37" s="127"/>
      <c r="BM37" s="127"/>
      <c r="BN37" s="127"/>
      <c r="BO37" s="127"/>
      <c r="BP37" s="127"/>
      <c r="BQ37" s="127"/>
      <c r="BX37" s="537"/>
      <c r="BY37" s="537"/>
      <c r="BZ37" s="127"/>
    </row>
    <row r="38" spans="1:78" ht="12.75">
      <c r="A38" s="127"/>
      <c r="B38" s="127"/>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7"/>
      <c r="AJ38" s="127"/>
      <c r="AK38" s="127"/>
      <c r="AL38" s="127"/>
      <c r="AM38" s="127"/>
      <c r="AN38" s="127"/>
      <c r="AO38" s="127"/>
      <c r="AP38" s="127"/>
      <c r="AQ38" s="127"/>
      <c r="AR38" s="127"/>
      <c r="AS38" s="127"/>
      <c r="AT38" s="127"/>
      <c r="AU38" s="127"/>
      <c r="AV38" s="127"/>
      <c r="AW38" s="127"/>
      <c r="AX38" s="127"/>
      <c r="AY38" s="127"/>
      <c r="AZ38" s="127"/>
      <c r="BA38" s="127"/>
      <c r="BB38" s="127"/>
      <c r="BC38" s="127"/>
      <c r="BD38" s="127"/>
      <c r="BE38" s="127"/>
      <c r="BF38" s="127"/>
      <c r="BG38" s="127"/>
      <c r="BH38" s="127"/>
      <c r="BI38" s="127"/>
      <c r="BJ38" s="127"/>
      <c r="BK38" s="127"/>
      <c r="BL38" s="127"/>
      <c r="BM38" s="127"/>
      <c r="BN38" s="127"/>
      <c r="BO38" s="127"/>
      <c r="BP38" s="127"/>
      <c r="BQ38" s="127"/>
      <c r="BX38" s="537"/>
      <c r="BY38" s="537"/>
      <c r="BZ38" s="127"/>
    </row>
    <row r="39" spans="1:78" ht="12.75">
      <c r="A39" s="127"/>
      <c r="B39" s="127"/>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7"/>
      <c r="BB39" s="127"/>
      <c r="BC39" s="127"/>
      <c r="BD39" s="127"/>
      <c r="BE39" s="127"/>
      <c r="BF39" s="127"/>
      <c r="BG39" s="127"/>
      <c r="BH39" s="127"/>
      <c r="BI39" s="127"/>
      <c r="BJ39" s="127"/>
      <c r="BK39" s="127"/>
      <c r="BL39" s="127"/>
      <c r="BM39" s="127"/>
      <c r="BN39" s="127"/>
      <c r="BO39" s="127"/>
      <c r="BP39" s="127"/>
      <c r="BQ39" s="127"/>
      <c r="BX39" s="537"/>
      <c r="BY39" s="537"/>
      <c r="BZ39" s="127"/>
    </row>
    <row r="40" spans="1:78" ht="12.75">
      <c r="A40" s="127"/>
      <c r="B40" s="127"/>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27"/>
      <c r="AL40" s="127"/>
      <c r="AM40" s="127"/>
      <c r="AN40" s="127"/>
      <c r="AO40" s="127"/>
      <c r="AP40" s="127"/>
      <c r="AQ40" s="127"/>
      <c r="AR40" s="127"/>
      <c r="AS40" s="127"/>
      <c r="AT40" s="127"/>
      <c r="AU40" s="127"/>
      <c r="AV40" s="127"/>
      <c r="AW40" s="127"/>
      <c r="AX40" s="127"/>
      <c r="AY40" s="127"/>
      <c r="AZ40" s="127"/>
      <c r="BA40" s="127"/>
      <c r="BB40" s="127"/>
      <c r="BC40" s="127"/>
      <c r="BD40" s="127"/>
      <c r="BE40" s="127"/>
      <c r="BF40" s="127"/>
      <c r="BG40" s="127"/>
      <c r="BH40" s="127"/>
      <c r="BI40" s="127"/>
      <c r="BJ40" s="127"/>
      <c r="BK40" s="127"/>
      <c r="BL40" s="127"/>
      <c r="BM40" s="127"/>
      <c r="BN40" s="127"/>
      <c r="BO40" s="127"/>
      <c r="BP40" s="127"/>
      <c r="BQ40" s="127"/>
      <c r="BX40" s="537"/>
      <c r="BY40" s="537"/>
      <c r="BZ40" s="127"/>
    </row>
    <row r="41" spans="1:78" ht="12.75">
      <c r="A41" s="127"/>
      <c r="B41" s="127"/>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27"/>
      <c r="AK41" s="127"/>
      <c r="AL41" s="127"/>
      <c r="AM41" s="127"/>
      <c r="AN41" s="127"/>
      <c r="AO41" s="127"/>
      <c r="AP41" s="127"/>
      <c r="AQ41" s="127"/>
      <c r="AR41" s="127"/>
      <c r="AS41" s="127"/>
      <c r="AT41" s="127"/>
      <c r="AU41" s="127"/>
      <c r="AV41" s="127"/>
      <c r="AW41" s="127"/>
      <c r="AX41" s="127"/>
      <c r="AY41" s="127"/>
      <c r="AZ41" s="127"/>
      <c r="BA41" s="127"/>
      <c r="BB41" s="127"/>
      <c r="BC41" s="127"/>
      <c r="BD41" s="127"/>
      <c r="BE41" s="127"/>
      <c r="BF41" s="127"/>
      <c r="BG41" s="127"/>
      <c r="BH41" s="127"/>
      <c r="BI41" s="127"/>
      <c r="BJ41" s="127"/>
      <c r="BK41" s="127"/>
      <c r="BL41" s="127"/>
      <c r="BM41" s="127"/>
      <c r="BN41" s="127"/>
      <c r="BO41" s="127"/>
      <c r="BP41" s="127"/>
      <c r="BQ41" s="127"/>
      <c r="BX41" s="537"/>
      <c r="BY41" s="537"/>
      <c r="BZ41" s="127"/>
    </row>
    <row r="42" spans="1:78" ht="12.75">
      <c r="A42" s="127"/>
      <c r="B42" s="127"/>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27"/>
      <c r="AI42" s="127"/>
      <c r="AJ42" s="127"/>
      <c r="AK42" s="127"/>
      <c r="AL42" s="127"/>
      <c r="AM42" s="127"/>
      <c r="AN42" s="127"/>
      <c r="AO42" s="127"/>
      <c r="AP42" s="127"/>
      <c r="AQ42" s="127"/>
      <c r="AR42" s="127"/>
      <c r="AS42" s="127"/>
      <c r="AT42" s="127"/>
      <c r="AU42" s="127"/>
      <c r="AV42" s="127"/>
      <c r="AW42" s="127"/>
      <c r="AX42" s="127"/>
      <c r="AY42" s="127"/>
      <c r="AZ42" s="127"/>
      <c r="BA42" s="127"/>
      <c r="BB42" s="127"/>
      <c r="BC42" s="127"/>
      <c r="BD42" s="127"/>
      <c r="BE42" s="127"/>
      <c r="BF42" s="127"/>
      <c r="BG42" s="127"/>
      <c r="BH42" s="127"/>
      <c r="BI42" s="127"/>
      <c r="BJ42" s="127"/>
      <c r="BK42" s="127"/>
      <c r="BL42" s="127"/>
      <c r="BM42" s="127"/>
      <c r="BN42" s="127"/>
      <c r="BO42" s="127"/>
      <c r="BP42" s="127"/>
      <c r="BQ42" s="127"/>
      <c r="BX42" s="537"/>
      <c r="BY42" s="537"/>
      <c r="BZ42" s="127"/>
    </row>
    <row r="43" spans="1:78" ht="12.75">
      <c r="A43" s="127"/>
      <c r="B43" s="127"/>
      <c r="C43" s="127"/>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7"/>
      <c r="AL43" s="127"/>
      <c r="AM43" s="127"/>
      <c r="AN43" s="127"/>
      <c r="AO43" s="127"/>
      <c r="AP43" s="127"/>
      <c r="AQ43" s="127"/>
      <c r="AR43" s="127"/>
      <c r="AS43" s="127"/>
      <c r="AT43" s="127"/>
      <c r="AU43" s="127"/>
      <c r="AV43" s="127"/>
      <c r="AW43" s="127"/>
      <c r="AX43" s="127"/>
      <c r="AY43" s="127"/>
      <c r="AZ43" s="127"/>
      <c r="BA43" s="127"/>
      <c r="BB43" s="127"/>
      <c r="BC43" s="127"/>
      <c r="BD43" s="127"/>
      <c r="BE43" s="127"/>
      <c r="BF43" s="127"/>
      <c r="BG43" s="127"/>
      <c r="BH43" s="127"/>
      <c r="BI43" s="127"/>
      <c r="BJ43" s="127"/>
      <c r="BK43" s="127"/>
      <c r="BL43" s="127"/>
      <c r="BM43" s="127"/>
      <c r="BN43" s="127"/>
      <c r="BO43" s="127"/>
      <c r="BP43" s="127"/>
      <c r="BQ43" s="127"/>
      <c r="BX43" s="537"/>
      <c r="BY43" s="537"/>
      <c r="BZ43" s="127"/>
    </row>
    <row r="44" spans="1:78" ht="12.75">
      <c r="A44" s="127"/>
      <c r="B44" s="127"/>
      <c r="C44" s="127"/>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c r="AK44" s="127"/>
      <c r="AL44" s="127"/>
      <c r="AM44" s="127"/>
      <c r="AN44" s="127"/>
      <c r="AO44" s="127"/>
      <c r="AP44" s="127"/>
      <c r="AQ44" s="127"/>
      <c r="AR44" s="127"/>
      <c r="AS44" s="127"/>
      <c r="AT44" s="127"/>
      <c r="AU44" s="127"/>
      <c r="AV44" s="127"/>
      <c r="AW44" s="127"/>
      <c r="AX44" s="127"/>
      <c r="AY44" s="127"/>
      <c r="AZ44" s="127"/>
      <c r="BA44" s="127"/>
      <c r="BB44" s="127"/>
      <c r="BC44" s="127"/>
      <c r="BD44" s="127"/>
      <c r="BE44" s="127"/>
      <c r="BF44" s="127"/>
      <c r="BG44" s="127"/>
      <c r="BH44" s="127"/>
      <c r="BI44" s="127"/>
      <c r="BJ44" s="127"/>
      <c r="BK44" s="127"/>
      <c r="BL44" s="127"/>
      <c r="BM44" s="127"/>
      <c r="BN44" s="127"/>
      <c r="BO44" s="127"/>
      <c r="BP44" s="127"/>
      <c r="BQ44" s="127"/>
      <c r="BX44" s="537"/>
      <c r="BY44" s="537"/>
      <c r="BZ44" s="127"/>
    </row>
    <row r="45" spans="1:78" ht="12.75">
      <c r="A45" s="127"/>
      <c r="B45" s="127"/>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27"/>
      <c r="AN45" s="127"/>
      <c r="AO45" s="127"/>
      <c r="AP45" s="127"/>
      <c r="AQ45" s="127"/>
      <c r="AR45" s="127"/>
      <c r="AS45" s="127"/>
      <c r="AT45" s="127"/>
      <c r="AU45" s="127"/>
      <c r="AV45" s="127"/>
      <c r="AW45" s="127"/>
      <c r="AX45" s="127"/>
      <c r="AY45" s="127"/>
      <c r="AZ45" s="127"/>
      <c r="BA45" s="127"/>
      <c r="BB45" s="127"/>
      <c r="BC45" s="127"/>
      <c r="BD45" s="127"/>
      <c r="BE45" s="127"/>
      <c r="BF45" s="127"/>
      <c r="BG45" s="127"/>
      <c r="BH45" s="127"/>
      <c r="BI45" s="127"/>
      <c r="BJ45" s="127"/>
      <c r="BK45" s="127"/>
      <c r="BL45" s="127"/>
      <c r="BM45" s="127"/>
      <c r="BN45" s="127"/>
      <c r="BO45" s="127"/>
      <c r="BP45" s="127"/>
      <c r="BQ45" s="127"/>
      <c r="BX45" s="537"/>
      <c r="BY45" s="537"/>
      <c r="BZ45" s="127"/>
    </row>
    <row r="46" spans="1:78" ht="12.75">
      <c r="A46" s="127"/>
      <c r="B46" s="127"/>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127"/>
      <c r="AJ46" s="127"/>
      <c r="AK46" s="127"/>
      <c r="AL46" s="127"/>
      <c r="AM46" s="127"/>
      <c r="AN46" s="127"/>
      <c r="AO46" s="127"/>
      <c r="AP46" s="127"/>
      <c r="AQ46" s="127"/>
      <c r="AR46" s="127"/>
      <c r="AS46" s="127"/>
      <c r="AT46" s="127"/>
      <c r="AU46" s="127"/>
      <c r="AV46" s="127"/>
      <c r="AW46" s="127"/>
      <c r="AX46" s="127"/>
      <c r="AY46" s="127"/>
      <c r="AZ46" s="127"/>
      <c r="BA46" s="127"/>
      <c r="BB46" s="127"/>
      <c r="BC46" s="127"/>
      <c r="BD46" s="127"/>
      <c r="BE46" s="127"/>
      <c r="BF46" s="127"/>
      <c r="BG46" s="127"/>
      <c r="BH46" s="127"/>
      <c r="BI46" s="127"/>
      <c r="BJ46" s="127"/>
      <c r="BK46" s="127"/>
      <c r="BL46" s="127"/>
      <c r="BM46" s="127"/>
      <c r="BN46" s="127"/>
      <c r="BO46" s="127"/>
      <c r="BP46" s="127"/>
      <c r="BQ46" s="127"/>
      <c r="BX46" s="537"/>
      <c r="BY46" s="537"/>
      <c r="BZ46" s="127"/>
    </row>
    <row r="47" spans="1:78" ht="12.75">
      <c r="A47" s="127"/>
      <c r="B47" s="127"/>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c r="AL47" s="127"/>
      <c r="AM47" s="127"/>
      <c r="AN47" s="127"/>
      <c r="AO47" s="127"/>
      <c r="AP47" s="127"/>
      <c r="AQ47" s="127"/>
      <c r="AR47" s="127"/>
      <c r="AS47" s="127"/>
      <c r="AT47" s="127"/>
      <c r="AU47" s="127"/>
      <c r="AV47" s="127"/>
      <c r="AW47" s="127"/>
      <c r="AX47" s="127"/>
      <c r="AY47" s="127"/>
      <c r="AZ47" s="127"/>
      <c r="BA47" s="127"/>
      <c r="BB47" s="127"/>
      <c r="BC47" s="127"/>
      <c r="BD47" s="127"/>
      <c r="BE47" s="127"/>
      <c r="BF47" s="127"/>
      <c r="BG47" s="127"/>
      <c r="BH47" s="127"/>
      <c r="BI47" s="127"/>
      <c r="BJ47" s="127"/>
      <c r="BK47" s="127"/>
      <c r="BL47" s="127"/>
      <c r="BM47" s="127"/>
      <c r="BN47" s="127"/>
      <c r="BO47" s="127"/>
      <c r="BP47" s="127"/>
      <c r="BQ47" s="127"/>
      <c r="BX47" s="537"/>
      <c r="BY47" s="537"/>
      <c r="BZ47" s="127"/>
    </row>
    <row r="48" spans="1:78" ht="12.75">
      <c r="A48" s="127"/>
      <c r="B48" s="127"/>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7"/>
      <c r="AL48" s="127"/>
      <c r="AM48" s="127"/>
      <c r="AN48" s="127"/>
      <c r="AO48" s="127"/>
      <c r="AP48" s="127"/>
      <c r="AQ48" s="127"/>
      <c r="AR48" s="127"/>
      <c r="AS48" s="127"/>
      <c r="AT48" s="127"/>
      <c r="AU48" s="127"/>
      <c r="AV48" s="127"/>
      <c r="AW48" s="127"/>
      <c r="AX48" s="127"/>
      <c r="AY48" s="127"/>
      <c r="AZ48" s="127"/>
      <c r="BA48" s="127"/>
      <c r="BB48" s="127"/>
      <c r="BC48" s="127"/>
      <c r="BD48" s="127"/>
      <c r="BE48" s="127"/>
      <c r="BF48" s="127"/>
      <c r="BG48" s="127"/>
      <c r="BH48" s="127"/>
      <c r="BI48" s="127"/>
      <c r="BJ48" s="127"/>
      <c r="BK48" s="127"/>
      <c r="BL48" s="127"/>
      <c r="BM48" s="127"/>
      <c r="BN48" s="127"/>
      <c r="BO48" s="127"/>
      <c r="BP48" s="127"/>
      <c r="BQ48" s="127"/>
      <c r="BX48" s="537"/>
      <c r="BY48" s="537"/>
      <c r="BZ48" s="127"/>
    </row>
    <row r="49" spans="1:78" ht="12.75">
      <c r="A49" s="127"/>
      <c r="B49" s="127"/>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7"/>
      <c r="AL49" s="127"/>
      <c r="AM49" s="127"/>
      <c r="AN49" s="127"/>
      <c r="AO49" s="127"/>
      <c r="AP49" s="127"/>
      <c r="AQ49" s="127"/>
      <c r="AR49" s="127"/>
      <c r="AS49" s="127"/>
      <c r="AT49" s="127"/>
      <c r="AU49" s="127"/>
      <c r="AV49" s="127"/>
      <c r="AW49" s="127"/>
      <c r="AX49" s="127"/>
      <c r="AY49" s="127"/>
      <c r="AZ49" s="127"/>
      <c r="BA49" s="127"/>
      <c r="BB49" s="127"/>
      <c r="BC49" s="127"/>
      <c r="BD49" s="127"/>
      <c r="BE49" s="127"/>
      <c r="BF49" s="127"/>
      <c r="BG49" s="127"/>
      <c r="BH49" s="127"/>
      <c r="BI49" s="127"/>
      <c r="BJ49" s="127"/>
      <c r="BK49" s="127"/>
      <c r="BL49" s="127"/>
      <c r="BM49" s="127"/>
      <c r="BN49" s="127"/>
      <c r="BO49" s="127"/>
      <c r="BP49" s="127"/>
      <c r="BQ49" s="127"/>
      <c r="BX49" s="537"/>
      <c r="BY49" s="537"/>
      <c r="BZ49" s="127"/>
    </row>
    <row r="50" spans="1:78" ht="12.75">
      <c r="A50" s="127"/>
      <c r="B50" s="127"/>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27"/>
      <c r="AL50" s="127"/>
      <c r="AM50" s="127"/>
      <c r="AN50" s="127"/>
      <c r="AO50" s="127"/>
      <c r="AP50" s="127"/>
      <c r="AQ50" s="127"/>
      <c r="AR50" s="127"/>
      <c r="AS50" s="127"/>
      <c r="AT50" s="127"/>
      <c r="AU50" s="127"/>
      <c r="AV50" s="127"/>
      <c r="AW50" s="127"/>
      <c r="AX50" s="127"/>
      <c r="AY50" s="127"/>
      <c r="AZ50" s="127"/>
      <c r="BA50" s="127"/>
      <c r="BB50" s="127"/>
      <c r="BC50" s="127"/>
      <c r="BD50" s="127"/>
      <c r="BE50" s="127"/>
      <c r="BF50" s="127"/>
      <c r="BG50" s="127"/>
      <c r="BH50" s="127"/>
      <c r="BI50" s="127"/>
      <c r="BJ50" s="127"/>
      <c r="BK50" s="127"/>
      <c r="BL50" s="127"/>
      <c r="BM50" s="127"/>
      <c r="BN50" s="127"/>
      <c r="BO50" s="127"/>
      <c r="BP50" s="127"/>
      <c r="BQ50" s="127"/>
      <c r="BX50" s="537"/>
      <c r="BY50" s="537"/>
      <c r="BZ50" s="127"/>
    </row>
    <row r="51" spans="1:78" ht="12.75">
      <c r="A51" s="127"/>
      <c r="B51" s="127"/>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c r="AL51" s="127"/>
      <c r="AM51" s="127"/>
      <c r="AN51" s="127"/>
      <c r="AO51" s="127"/>
      <c r="AP51" s="127"/>
      <c r="AQ51" s="127"/>
      <c r="AR51" s="127"/>
      <c r="AS51" s="127"/>
      <c r="AT51" s="127"/>
      <c r="AU51" s="127"/>
      <c r="AV51" s="127"/>
      <c r="AW51" s="127"/>
      <c r="AX51" s="127"/>
      <c r="AY51" s="127"/>
      <c r="AZ51" s="127"/>
      <c r="BA51" s="127"/>
      <c r="BB51" s="127"/>
      <c r="BC51" s="127"/>
      <c r="BD51" s="127"/>
      <c r="BE51" s="127"/>
      <c r="BF51" s="127"/>
      <c r="BG51" s="127"/>
      <c r="BH51" s="127"/>
      <c r="BI51" s="127"/>
      <c r="BJ51" s="127"/>
      <c r="BK51" s="127"/>
      <c r="BL51" s="127"/>
      <c r="BM51" s="127"/>
      <c r="BN51" s="127"/>
      <c r="BO51" s="127"/>
      <c r="BP51" s="127"/>
      <c r="BQ51" s="127"/>
      <c r="BX51" s="537"/>
      <c r="BY51" s="537"/>
      <c r="BZ51" s="127"/>
    </row>
    <row r="52" spans="1:78" ht="12.75">
      <c r="A52" s="127"/>
      <c r="B52" s="127"/>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27"/>
      <c r="AJ52" s="127"/>
      <c r="AK52" s="127"/>
      <c r="AL52" s="127"/>
      <c r="AM52" s="127"/>
      <c r="AN52" s="127"/>
      <c r="AO52" s="127"/>
      <c r="AP52" s="127"/>
      <c r="AQ52" s="127"/>
      <c r="AR52" s="127"/>
      <c r="AS52" s="127"/>
      <c r="AT52" s="127"/>
      <c r="AU52" s="127"/>
      <c r="AV52" s="127"/>
      <c r="AW52" s="127"/>
      <c r="AX52" s="127"/>
      <c r="AY52" s="127"/>
      <c r="AZ52" s="127"/>
      <c r="BA52" s="127"/>
      <c r="BB52" s="127"/>
      <c r="BC52" s="127"/>
      <c r="BD52" s="127"/>
      <c r="BE52" s="127"/>
      <c r="BF52" s="127"/>
      <c r="BG52" s="127"/>
      <c r="BH52" s="127"/>
      <c r="BI52" s="127"/>
      <c r="BJ52" s="127"/>
      <c r="BK52" s="127"/>
      <c r="BL52" s="127"/>
      <c r="BM52" s="127"/>
      <c r="BN52" s="127"/>
      <c r="BO52" s="127"/>
      <c r="BP52" s="127"/>
      <c r="BQ52" s="127"/>
      <c r="BX52" s="537"/>
      <c r="BY52" s="537"/>
      <c r="BZ52" s="127"/>
    </row>
    <row r="53" spans="1:78" ht="12.75">
      <c r="A53" s="127"/>
      <c r="B53" s="127"/>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127"/>
      <c r="AD53" s="127"/>
      <c r="AE53" s="127"/>
      <c r="AF53" s="127"/>
      <c r="AG53" s="127"/>
      <c r="AH53" s="127"/>
      <c r="AI53" s="127"/>
      <c r="AJ53" s="127"/>
      <c r="AK53" s="127"/>
      <c r="AL53" s="127"/>
      <c r="AM53" s="127"/>
      <c r="AN53" s="127"/>
      <c r="AO53" s="127"/>
      <c r="AP53" s="127"/>
      <c r="AQ53" s="127"/>
      <c r="AR53" s="127"/>
      <c r="AS53" s="127"/>
      <c r="AT53" s="127"/>
      <c r="AU53" s="127"/>
      <c r="AV53" s="127"/>
      <c r="AW53" s="127"/>
      <c r="AX53" s="127"/>
      <c r="AY53" s="127"/>
      <c r="AZ53" s="127"/>
      <c r="BA53" s="127"/>
      <c r="BB53" s="127"/>
      <c r="BC53" s="127"/>
      <c r="BD53" s="127"/>
      <c r="BE53" s="127"/>
      <c r="BF53" s="127"/>
      <c r="BG53" s="127"/>
      <c r="BH53" s="127"/>
      <c r="BI53" s="127"/>
      <c r="BJ53" s="127"/>
      <c r="BK53" s="127"/>
      <c r="BL53" s="127"/>
      <c r="BM53" s="127"/>
      <c r="BN53" s="127"/>
      <c r="BO53" s="127"/>
      <c r="BP53" s="127"/>
      <c r="BQ53" s="127"/>
      <c r="BX53" s="537"/>
      <c r="BY53" s="537"/>
      <c r="BZ53" s="127"/>
    </row>
    <row r="54" spans="1:78" ht="12.75">
      <c r="A54" s="127"/>
      <c r="B54" s="127"/>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c r="AH54" s="127"/>
      <c r="AI54" s="127"/>
      <c r="AJ54" s="127"/>
      <c r="AK54" s="127"/>
      <c r="AL54" s="127"/>
      <c r="AM54" s="127"/>
      <c r="AN54" s="127"/>
      <c r="AO54" s="127"/>
      <c r="AP54" s="127"/>
      <c r="AQ54" s="127"/>
      <c r="AR54" s="127"/>
      <c r="AS54" s="127"/>
      <c r="AT54" s="127"/>
      <c r="AU54" s="127"/>
      <c r="AV54" s="127"/>
      <c r="AW54" s="127"/>
      <c r="AX54" s="127"/>
      <c r="AY54" s="127"/>
      <c r="AZ54" s="127"/>
      <c r="BA54" s="127"/>
      <c r="BB54" s="127"/>
      <c r="BC54" s="127"/>
      <c r="BD54" s="127"/>
      <c r="BE54" s="127"/>
      <c r="BF54" s="127"/>
      <c r="BG54" s="127"/>
      <c r="BH54" s="127"/>
      <c r="BI54" s="127"/>
      <c r="BJ54" s="127"/>
      <c r="BK54" s="127"/>
      <c r="BL54" s="127"/>
      <c r="BM54" s="127"/>
      <c r="BN54" s="127"/>
      <c r="BO54" s="127"/>
      <c r="BP54" s="127"/>
      <c r="BQ54" s="127"/>
      <c r="BX54" s="537"/>
      <c r="BY54" s="537"/>
      <c r="BZ54" s="127"/>
    </row>
    <row r="55" spans="1:78" ht="12.75">
      <c r="A55" s="127"/>
      <c r="B55" s="127"/>
      <c r="C55" s="127"/>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127"/>
      <c r="AD55" s="127"/>
      <c r="AE55" s="127"/>
      <c r="AF55" s="127"/>
      <c r="AG55" s="127"/>
      <c r="AH55" s="127"/>
      <c r="AI55" s="127"/>
      <c r="AJ55" s="127"/>
      <c r="AK55" s="127"/>
      <c r="AL55" s="127"/>
      <c r="AM55" s="127"/>
      <c r="AN55" s="127"/>
      <c r="AO55" s="127"/>
      <c r="AP55" s="127"/>
      <c r="AQ55" s="127"/>
      <c r="AR55" s="127"/>
      <c r="AS55" s="127"/>
      <c r="AT55" s="127"/>
      <c r="AU55" s="127"/>
      <c r="AV55" s="127"/>
      <c r="AW55" s="127"/>
      <c r="AX55" s="127"/>
      <c r="AY55" s="127"/>
      <c r="AZ55" s="127"/>
      <c r="BA55" s="127"/>
      <c r="BB55" s="127"/>
      <c r="BC55" s="127"/>
      <c r="BD55" s="127"/>
      <c r="BE55" s="127"/>
      <c r="BF55" s="127"/>
      <c r="BG55" s="127"/>
      <c r="BH55" s="127"/>
      <c r="BI55" s="127"/>
      <c r="BJ55" s="127"/>
      <c r="BK55" s="127"/>
      <c r="BL55" s="127"/>
      <c r="BM55" s="127"/>
      <c r="BN55" s="127"/>
      <c r="BO55" s="127"/>
      <c r="BP55" s="127"/>
      <c r="BQ55" s="127"/>
      <c r="BX55" s="537"/>
      <c r="BY55" s="537"/>
      <c r="BZ55" s="127"/>
    </row>
    <row r="56" spans="1:78" ht="12.75">
      <c r="A56" s="127"/>
      <c r="B56" s="127"/>
      <c r="C56" s="127"/>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7"/>
      <c r="AJ56" s="127"/>
      <c r="AK56" s="127"/>
      <c r="AL56" s="127"/>
      <c r="AM56" s="127"/>
      <c r="AN56" s="127"/>
      <c r="AO56" s="127"/>
      <c r="AP56" s="127"/>
      <c r="AQ56" s="127"/>
      <c r="AR56" s="127"/>
      <c r="AS56" s="127"/>
      <c r="AT56" s="127"/>
      <c r="AU56" s="127"/>
      <c r="AV56" s="127"/>
      <c r="AW56" s="127"/>
      <c r="AX56" s="127"/>
      <c r="AY56" s="127"/>
      <c r="AZ56" s="127"/>
      <c r="BA56" s="127"/>
      <c r="BB56" s="127"/>
      <c r="BC56" s="127"/>
      <c r="BD56" s="127"/>
      <c r="BE56" s="127"/>
      <c r="BF56" s="127"/>
      <c r="BG56" s="127"/>
      <c r="BH56" s="127"/>
      <c r="BI56" s="127"/>
      <c r="BJ56" s="127"/>
      <c r="BK56" s="127"/>
      <c r="BL56" s="127"/>
      <c r="BM56" s="127"/>
      <c r="BN56" s="127"/>
      <c r="BO56" s="127"/>
      <c r="BP56" s="127"/>
      <c r="BQ56" s="127"/>
      <c r="BX56" s="537"/>
      <c r="BY56" s="537"/>
      <c r="BZ56" s="127"/>
    </row>
    <row r="57" spans="1:78" ht="12.75">
      <c r="A57" s="127"/>
      <c r="B57" s="127"/>
      <c r="C57" s="127"/>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c r="AH57" s="127"/>
      <c r="AI57" s="127"/>
      <c r="AJ57" s="127"/>
      <c r="AK57" s="127"/>
      <c r="AL57" s="127"/>
      <c r="AM57" s="127"/>
      <c r="AN57" s="127"/>
      <c r="AO57" s="127"/>
      <c r="AP57" s="127"/>
      <c r="AQ57" s="127"/>
      <c r="AR57" s="127"/>
      <c r="AS57" s="127"/>
      <c r="AT57" s="127"/>
      <c r="AU57" s="127"/>
      <c r="AV57" s="127"/>
      <c r="AW57" s="127"/>
      <c r="AX57" s="127"/>
      <c r="AY57" s="127"/>
      <c r="AZ57" s="127"/>
      <c r="BA57" s="127"/>
      <c r="BB57" s="127"/>
      <c r="BC57" s="127"/>
      <c r="BD57" s="127"/>
      <c r="BE57" s="127"/>
      <c r="BF57" s="127"/>
      <c r="BG57" s="127"/>
      <c r="BH57" s="127"/>
      <c r="BI57" s="127"/>
      <c r="BJ57" s="127"/>
      <c r="BK57" s="127"/>
      <c r="BL57" s="127"/>
      <c r="BM57" s="127"/>
      <c r="BN57" s="127"/>
      <c r="BO57" s="127"/>
      <c r="BP57" s="127"/>
      <c r="BQ57" s="127"/>
      <c r="BX57" s="537"/>
      <c r="BY57" s="537"/>
      <c r="BZ57" s="127"/>
    </row>
    <row r="58" spans="1:78" ht="12.75">
      <c r="A58" s="127"/>
      <c r="B58" s="127"/>
      <c r="C58" s="127"/>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c r="AL58" s="127"/>
      <c r="AM58" s="127"/>
      <c r="AN58" s="127"/>
      <c r="AO58" s="127"/>
      <c r="AP58" s="127"/>
      <c r="AQ58" s="127"/>
      <c r="AR58" s="127"/>
      <c r="AS58" s="127"/>
      <c r="AT58" s="127"/>
      <c r="AU58" s="127"/>
      <c r="AV58" s="127"/>
      <c r="AW58" s="127"/>
      <c r="AX58" s="127"/>
      <c r="AY58" s="127"/>
      <c r="AZ58" s="127"/>
      <c r="BA58" s="127"/>
      <c r="BB58" s="127"/>
      <c r="BC58" s="127"/>
      <c r="BD58" s="127"/>
      <c r="BE58" s="127"/>
      <c r="BF58" s="127"/>
      <c r="BG58" s="127"/>
      <c r="BH58" s="127"/>
      <c r="BI58" s="127"/>
      <c r="BJ58" s="127"/>
      <c r="BK58" s="127"/>
      <c r="BL58" s="127"/>
      <c r="BM58" s="127"/>
      <c r="BN58" s="127"/>
      <c r="BO58" s="127"/>
      <c r="BP58" s="127"/>
      <c r="BQ58" s="127"/>
      <c r="BX58" s="537"/>
      <c r="BY58" s="537"/>
      <c r="BZ58" s="127"/>
    </row>
    <row r="59" spans="1:78" ht="12.75">
      <c r="A59" s="127"/>
      <c r="B59" s="127"/>
      <c r="C59" s="127"/>
      <c r="D59" s="127"/>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27"/>
      <c r="AE59" s="127"/>
      <c r="AF59" s="127"/>
      <c r="AG59" s="127"/>
      <c r="AH59" s="127"/>
      <c r="AI59" s="127"/>
      <c r="AJ59" s="127"/>
      <c r="AK59" s="127"/>
      <c r="AL59" s="127"/>
      <c r="AM59" s="127"/>
      <c r="AN59" s="127"/>
      <c r="AO59" s="127"/>
      <c r="AP59" s="127"/>
      <c r="AQ59" s="127"/>
      <c r="AR59" s="127"/>
      <c r="AS59" s="127"/>
      <c r="AT59" s="127"/>
      <c r="AU59" s="127"/>
      <c r="AV59" s="127"/>
      <c r="AW59" s="127"/>
      <c r="AX59" s="127"/>
      <c r="AY59" s="127"/>
      <c r="AZ59" s="127"/>
      <c r="BA59" s="127"/>
      <c r="BB59" s="127"/>
      <c r="BC59" s="127"/>
      <c r="BD59" s="127"/>
      <c r="BE59" s="127"/>
      <c r="BF59" s="127"/>
      <c r="BG59" s="127"/>
      <c r="BH59" s="127"/>
      <c r="BI59" s="127"/>
      <c r="BJ59" s="127"/>
      <c r="BK59" s="127"/>
      <c r="BL59" s="127"/>
      <c r="BM59" s="127"/>
      <c r="BN59" s="127"/>
      <c r="BO59" s="127"/>
      <c r="BP59" s="127"/>
      <c r="BQ59" s="127"/>
      <c r="BX59" s="537"/>
      <c r="BY59" s="537"/>
      <c r="BZ59" s="127"/>
    </row>
    <row r="60" spans="1:78" ht="12.75">
      <c r="A60" s="127"/>
      <c r="B60" s="127"/>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7"/>
      <c r="AK60" s="127"/>
      <c r="AL60" s="127"/>
      <c r="AM60" s="127"/>
      <c r="AN60" s="127"/>
      <c r="AO60" s="127"/>
      <c r="AP60" s="127"/>
      <c r="AQ60" s="127"/>
      <c r="AR60" s="127"/>
      <c r="AS60" s="127"/>
      <c r="AT60" s="127"/>
      <c r="AU60" s="127"/>
      <c r="AV60" s="127"/>
      <c r="AW60" s="127"/>
      <c r="AX60" s="127"/>
      <c r="AY60" s="127"/>
      <c r="AZ60" s="127"/>
      <c r="BA60" s="127"/>
      <c r="BB60" s="127"/>
      <c r="BC60" s="127"/>
      <c r="BD60" s="127"/>
      <c r="BE60" s="127"/>
      <c r="BF60" s="127"/>
      <c r="BG60" s="127"/>
      <c r="BH60" s="127"/>
      <c r="BI60" s="127"/>
      <c r="BJ60" s="127"/>
      <c r="BK60" s="127"/>
      <c r="BL60" s="127"/>
      <c r="BM60" s="127"/>
      <c r="BN60" s="127"/>
      <c r="BO60" s="127"/>
      <c r="BP60" s="127"/>
      <c r="BQ60" s="127"/>
      <c r="BX60" s="537"/>
      <c r="BY60" s="537"/>
      <c r="BZ60" s="127"/>
    </row>
    <row r="61" spans="1:78" ht="12.75">
      <c r="A61" s="127"/>
      <c r="B61" s="127"/>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27"/>
      <c r="AE61" s="127"/>
      <c r="AF61" s="127"/>
      <c r="AG61" s="127"/>
      <c r="AH61" s="127"/>
      <c r="AI61" s="127"/>
      <c r="AJ61" s="127"/>
      <c r="AK61" s="127"/>
      <c r="AL61" s="127"/>
      <c r="AM61" s="127"/>
      <c r="AN61" s="127"/>
      <c r="AO61" s="127"/>
      <c r="AP61" s="127"/>
      <c r="AQ61" s="127"/>
      <c r="AR61" s="127"/>
      <c r="AS61" s="127"/>
      <c r="AT61" s="127"/>
      <c r="AU61" s="127"/>
      <c r="AV61" s="127"/>
      <c r="AW61" s="127"/>
      <c r="AX61" s="127"/>
      <c r="AY61" s="127"/>
      <c r="AZ61" s="127"/>
      <c r="BA61" s="127"/>
      <c r="BB61" s="127"/>
      <c r="BC61" s="127"/>
      <c r="BD61" s="127"/>
      <c r="BE61" s="127"/>
      <c r="BF61" s="127"/>
      <c r="BG61" s="127"/>
      <c r="BH61" s="127"/>
      <c r="BI61" s="127"/>
      <c r="BJ61" s="127"/>
      <c r="BK61" s="127"/>
      <c r="BL61" s="127"/>
      <c r="BM61" s="127"/>
      <c r="BN61" s="127"/>
      <c r="BO61" s="127"/>
      <c r="BP61" s="127"/>
      <c r="BQ61" s="127"/>
      <c r="BX61" s="537"/>
      <c r="BY61" s="537"/>
      <c r="BZ61" s="127"/>
    </row>
    <row r="62" spans="1:78" ht="12.75">
      <c r="A62" s="127"/>
      <c r="B62" s="127"/>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27"/>
      <c r="AL62" s="127"/>
      <c r="AM62" s="127"/>
      <c r="AN62" s="127"/>
      <c r="AO62" s="127"/>
      <c r="AP62" s="127"/>
      <c r="AQ62" s="127"/>
      <c r="AR62" s="127"/>
      <c r="AS62" s="127"/>
      <c r="AT62" s="127"/>
      <c r="AU62" s="127"/>
      <c r="AV62" s="127"/>
      <c r="AW62" s="127"/>
      <c r="AX62" s="127"/>
      <c r="AY62" s="127"/>
      <c r="AZ62" s="127"/>
      <c r="BA62" s="127"/>
      <c r="BB62" s="127"/>
      <c r="BC62" s="127"/>
      <c r="BD62" s="127"/>
      <c r="BE62" s="127"/>
      <c r="BF62" s="127"/>
      <c r="BG62" s="127"/>
      <c r="BH62" s="127"/>
      <c r="BI62" s="127"/>
      <c r="BJ62" s="127"/>
      <c r="BK62" s="127"/>
      <c r="BL62" s="127"/>
      <c r="BM62" s="127"/>
      <c r="BN62" s="127"/>
      <c r="BO62" s="127"/>
      <c r="BP62" s="127"/>
      <c r="BQ62" s="127"/>
      <c r="BX62" s="537"/>
      <c r="BY62" s="537"/>
      <c r="BZ62" s="127"/>
    </row>
    <row r="63" spans="1:78" ht="12.75">
      <c r="A63" s="127"/>
      <c r="B63" s="127"/>
      <c r="C63" s="127"/>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27"/>
      <c r="AE63" s="127"/>
      <c r="AF63" s="127"/>
      <c r="AG63" s="127"/>
      <c r="AH63" s="127"/>
      <c r="AI63" s="127"/>
      <c r="AJ63" s="127"/>
      <c r="AK63" s="127"/>
      <c r="AL63" s="127"/>
      <c r="AM63" s="127"/>
      <c r="AN63" s="127"/>
      <c r="AO63" s="127"/>
      <c r="AP63" s="127"/>
      <c r="AQ63" s="127"/>
      <c r="AR63" s="127"/>
      <c r="AS63" s="127"/>
      <c r="AT63" s="127"/>
      <c r="AU63" s="127"/>
      <c r="AV63" s="127"/>
      <c r="AW63" s="127"/>
      <c r="AX63" s="127"/>
      <c r="AY63" s="127"/>
      <c r="AZ63" s="127"/>
      <c r="BA63" s="127"/>
      <c r="BB63" s="127"/>
      <c r="BC63" s="127"/>
      <c r="BD63" s="127"/>
      <c r="BE63" s="127"/>
      <c r="BF63" s="127"/>
      <c r="BG63" s="127"/>
      <c r="BH63" s="127"/>
      <c r="BI63" s="127"/>
      <c r="BJ63" s="127"/>
      <c r="BK63" s="127"/>
      <c r="BL63" s="127"/>
      <c r="BM63" s="127"/>
      <c r="BN63" s="127"/>
      <c r="BO63" s="127"/>
      <c r="BP63" s="127"/>
      <c r="BQ63" s="127"/>
      <c r="BX63" s="537"/>
      <c r="BY63" s="537"/>
      <c r="BZ63" s="127"/>
    </row>
    <row r="64" spans="1:78" ht="12.75">
      <c r="A64" s="127"/>
      <c r="B64" s="127"/>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27"/>
      <c r="AE64" s="127"/>
      <c r="AF64" s="127"/>
      <c r="AG64" s="127"/>
      <c r="AH64" s="127"/>
      <c r="AI64" s="127"/>
      <c r="AJ64" s="127"/>
      <c r="AK64" s="127"/>
      <c r="AL64" s="127"/>
      <c r="AM64" s="127"/>
      <c r="AN64" s="127"/>
      <c r="AO64" s="127"/>
      <c r="AP64" s="127"/>
      <c r="AQ64" s="127"/>
      <c r="AR64" s="127"/>
      <c r="AS64" s="127"/>
      <c r="AT64" s="127"/>
      <c r="AU64" s="127"/>
      <c r="AV64" s="127"/>
      <c r="AW64" s="127"/>
      <c r="AX64" s="127"/>
      <c r="AY64" s="127"/>
      <c r="AZ64" s="127"/>
      <c r="BA64" s="127"/>
      <c r="BB64" s="127"/>
      <c r="BC64" s="127"/>
      <c r="BD64" s="127"/>
      <c r="BE64" s="127"/>
      <c r="BF64" s="127"/>
      <c r="BG64" s="127"/>
      <c r="BH64" s="127"/>
      <c r="BI64" s="127"/>
      <c r="BJ64" s="127"/>
      <c r="BK64" s="127"/>
      <c r="BL64" s="127"/>
      <c r="BM64" s="127"/>
      <c r="BN64" s="127"/>
      <c r="BO64" s="127"/>
      <c r="BP64" s="127"/>
      <c r="BQ64" s="127"/>
      <c r="BX64" s="537"/>
      <c r="BY64" s="537"/>
      <c r="BZ64" s="127"/>
    </row>
    <row r="65" spans="1:78" ht="12.75">
      <c r="A65" s="127"/>
      <c r="B65" s="127"/>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27"/>
      <c r="AE65" s="127"/>
      <c r="AF65" s="127"/>
      <c r="AG65" s="127"/>
      <c r="AH65" s="127"/>
      <c r="AI65" s="127"/>
      <c r="AJ65" s="127"/>
      <c r="AK65" s="127"/>
      <c r="AL65" s="127"/>
      <c r="AM65" s="127"/>
      <c r="AN65" s="127"/>
      <c r="AO65" s="127"/>
      <c r="AP65" s="127"/>
      <c r="AQ65" s="127"/>
      <c r="AR65" s="127"/>
      <c r="AS65" s="127"/>
      <c r="AT65" s="127"/>
      <c r="AU65" s="127"/>
      <c r="AV65" s="127"/>
      <c r="AW65" s="127"/>
      <c r="AX65" s="127"/>
      <c r="AY65" s="127"/>
      <c r="AZ65" s="127"/>
      <c r="BA65" s="127"/>
      <c r="BB65" s="127"/>
      <c r="BC65" s="127"/>
      <c r="BD65" s="127"/>
      <c r="BE65" s="127"/>
      <c r="BF65" s="127"/>
      <c r="BG65" s="127"/>
      <c r="BH65" s="127"/>
      <c r="BI65" s="127"/>
      <c r="BJ65" s="127"/>
      <c r="BK65" s="127"/>
      <c r="BL65" s="127"/>
      <c r="BM65" s="127"/>
      <c r="BN65" s="127"/>
      <c r="BO65" s="127"/>
      <c r="BP65" s="127"/>
      <c r="BQ65" s="127"/>
      <c r="BX65" s="537"/>
      <c r="BY65" s="537"/>
      <c r="BZ65" s="127"/>
    </row>
    <row r="66" spans="1:78" ht="12.75">
      <c r="A66" s="127"/>
      <c r="B66" s="127"/>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c r="AD66" s="127"/>
      <c r="AE66" s="127"/>
      <c r="AF66" s="127"/>
      <c r="AG66" s="127"/>
      <c r="AH66" s="127"/>
      <c r="AI66" s="127"/>
      <c r="AJ66" s="127"/>
      <c r="AK66" s="127"/>
      <c r="AL66" s="127"/>
      <c r="AM66" s="127"/>
      <c r="AN66" s="127"/>
      <c r="AO66" s="127"/>
      <c r="AP66" s="127"/>
      <c r="AQ66" s="127"/>
      <c r="AR66" s="127"/>
      <c r="AS66" s="127"/>
      <c r="AT66" s="127"/>
      <c r="AU66" s="127"/>
      <c r="AV66" s="127"/>
      <c r="AW66" s="127"/>
      <c r="AX66" s="127"/>
      <c r="AY66" s="127"/>
      <c r="AZ66" s="127"/>
      <c r="BA66" s="127"/>
      <c r="BB66" s="127"/>
      <c r="BC66" s="127"/>
      <c r="BD66" s="127"/>
      <c r="BE66" s="127"/>
      <c r="BF66" s="127"/>
      <c r="BG66" s="127"/>
      <c r="BH66" s="127"/>
      <c r="BI66" s="127"/>
      <c r="BJ66" s="127"/>
      <c r="BK66" s="127"/>
      <c r="BL66" s="127"/>
      <c r="BM66" s="127"/>
      <c r="BN66" s="127"/>
      <c r="BO66" s="127"/>
      <c r="BP66" s="127"/>
      <c r="BQ66" s="127"/>
      <c r="BX66" s="537"/>
      <c r="BY66" s="537"/>
      <c r="BZ66" s="127"/>
    </row>
    <row r="67" spans="1:78" ht="12.75">
      <c r="A67" s="127"/>
      <c r="B67" s="127"/>
      <c r="C67" s="127"/>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27"/>
      <c r="AE67" s="127"/>
      <c r="AF67" s="127"/>
      <c r="AG67" s="127"/>
      <c r="AH67" s="127"/>
      <c r="AI67" s="127"/>
      <c r="AJ67" s="127"/>
      <c r="AK67" s="127"/>
      <c r="AL67" s="127"/>
      <c r="AM67" s="127"/>
      <c r="AN67" s="127"/>
      <c r="AO67" s="127"/>
      <c r="AP67" s="127"/>
      <c r="AQ67" s="127"/>
      <c r="AR67" s="127"/>
      <c r="AS67" s="127"/>
      <c r="AT67" s="127"/>
      <c r="AU67" s="127"/>
      <c r="AV67" s="127"/>
      <c r="AW67" s="127"/>
      <c r="AX67" s="127"/>
      <c r="AY67" s="127"/>
      <c r="AZ67" s="127"/>
      <c r="BA67" s="127"/>
      <c r="BB67" s="127"/>
      <c r="BC67" s="127"/>
      <c r="BD67" s="127"/>
      <c r="BE67" s="127"/>
      <c r="BF67" s="127"/>
      <c r="BG67" s="127"/>
      <c r="BH67" s="127"/>
      <c r="BI67" s="127"/>
      <c r="BJ67" s="127"/>
      <c r="BK67" s="127"/>
      <c r="BL67" s="127"/>
      <c r="BM67" s="127"/>
      <c r="BN67" s="127"/>
      <c r="BO67" s="127"/>
      <c r="BP67" s="127"/>
      <c r="BQ67" s="127"/>
      <c r="BX67" s="537"/>
      <c r="BY67" s="537"/>
      <c r="BZ67" s="127"/>
    </row>
    <row r="68" spans="1:78" ht="12.75">
      <c r="A68" s="127"/>
      <c r="B68" s="127"/>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C68" s="127"/>
      <c r="AD68" s="127"/>
      <c r="AE68" s="127"/>
      <c r="AF68" s="127"/>
      <c r="AG68" s="127"/>
      <c r="AH68" s="127"/>
      <c r="AI68" s="127"/>
      <c r="AJ68" s="127"/>
      <c r="AK68" s="127"/>
      <c r="AL68" s="127"/>
      <c r="AM68" s="127"/>
      <c r="AN68" s="127"/>
      <c r="AO68" s="127"/>
      <c r="AP68" s="127"/>
      <c r="AQ68" s="127"/>
      <c r="AR68" s="127"/>
      <c r="AS68" s="127"/>
      <c r="AT68" s="127"/>
      <c r="AU68" s="127"/>
      <c r="AV68" s="127"/>
      <c r="AW68" s="127"/>
      <c r="AX68" s="127"/>
      <c r="AY68" s="127"/>
      <c r="AZ68" s="127"/>
      <c r="BA68" s="127"/>
      <c r="BB68" s="127"/>
      <c r="BC68" s="127"/>
      <c r="BD68" s="127"/>
      <c r="BE68" s="127"/>
      <c r="BF68" s="127"/>
      <c r="BG68" s="127"/>
      <c r="BH68" s="127"/>
      <c r="BI68" s="127"/>
      <c r="BJ68" s="127"/>
      <c r="BK68" s="127"/>
      <c r="BL68" s="127"/>
      <c r="BM68" s="127"/>
      <c r="BN68" s="127"/>
      <c r="BO68" s="127"/>
      <c r="BP68" s="127"/>
      <c r="BQ68" s="127"/>
      <c r="BX68" s="537"/>
      <c r="BY68" s="537"/>
      <c r="BZ68" s="127"/>
    </row>
    <row r="69" spans="1:78" ht="12.75">
      <c r="A69" s="127"/>
      <c r="B69" s="127"/>
      <c r="C69" s="127"/>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7"/>
      <c r="AD69" s="127"/>
      <c r="AE69" s="127"/>
      <c r="AF69" s="127"/>
      <c r="AG69" s="127"/>
      <c r="AH69" s="127"/>
      <c r="AI69" s="127"/>
      <c r="AJ69" s="127"/>
      <c r="AK69" s="127"/>
      <c r="AL69" s="127"/>
      <c r="AM69" s="127"/>
      <c r="AN69" s="127"/>
      <c r="AO69" s="127"/>
      <c r="AP69" s="127"/>
      <c r="AQ69" s="127"/>
      <c r="AR69" s="127"/>
      <c r="AS69" s="127"/>
      <c r="AT69" s="127"/>
      <c r="AU69" s="127"/>
      <c r="AV69" s="127"/>
      <c r="AW69" s="127"/>
      <c r="AX69" s="127"/>
      <c r="AY69" s="127"/>
      <c r="AZ69" s="127"/>
      <c r="BA69" s="127"/>
      <c r="BB69" s="127"/>
      <c r="BC69" s="127"/>
      <c r="BD69" s="127"/>
      <c r="BE69" s="127"/>
      <c r="BF69" s="127"/>
      <c r="BG69" s="127"/>
      <c r="BH69" s="127"/>
      <c r="BI69" s="127"/>
      <c r="BJ69" s="127"/>
      <c r="BK69" s="127"/>
      <c r="BL69" s="127"/>
      <c r="BM69" s="127"/>
      <c r="BN69" s="127"/>
      <c r="BO69" s="127"/>
      <c r="BP69" s="127"/>
      <c r="BQ69" s="127"/>
      <c r="BX69" s="537"/>
      <c r="BY69" s="537"/>
      <c r="BZ69" s="127"/>
    </row>
    <row r="70" spans="1:78" ht="12.75">
      <c r="A70" s="127"/>
      <c r="B70" s="127"/>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7"/>
      <c r="AD70" s="127"/>
      <c r="AE70" s="127"/>
      <c r="AF70" s="127"/>
      <c r="AG70" s="127"/>
      <c r="AH70" s="127"/>
      <c r="AI70" s="127"/>
      <c r="AJ70" s="127"/>
      <c r="AK70" s="127"/>
      <c r="AL70" s="127"/>
      <c r="AM70" s="127"/>
      <c r="AN70" s="127"/>
      <c r="AO70" s="127"/>
      <c r="AP70" s="127"/>
      <c r="AQ70" s="127"/>
      <c r="AR70" s="127"/>
      <c r="AS70" s="127"/>
      <c r="AT70" s="127"/>
      <c r="AU70" s="127"/>
      <c r="AV70" s="127"/>
      <c r="AW70" s="127"/>
      <c r="AX70" s="127"/>
      <c r="AY70" s="127"/>
      <c r="AZ70" s="127"/>
      <c r="BA70" s="127"/>
      <c r="BB70" s="127"/>
      <c r="BC70" s="127"/>
      <c r="BD70" s="127"/>
      <c r="BE70" s="127"/>
      <c r="BF70" s="127"/>
      <c r="BG70" s="127"/>
      <c r="BH70" s="127"/>
      <c r="BI70" s="127"/>
      <c r="BJ70" s="127"/>
      <c r="BK70" s="127"/>
      <c r="BL70" s="127"/>
      <c r="BM70" s="127"/>
      <c r="BN70" s="127"/>
      <c r="BO70" s="127"/>
      <c r="BP70" s="127"/>
      <c r="BQ70" s="127"/>
      <c r="BX70" s="537"/>
      <c r="BY70" s="537"/>
      <c r="BZ70" s="127"/>
    </row>
    <row r="71" spans="1:78" ht="12.75">
      <c r="A71" s="127"/>
      <c r="B71" s="127"/>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7"/>
      <c r="AD71" s="127"/>
      <c r="AE71" s="127"/>
      <c r="AF71" s="127"/>
      <c r="AG71" s="127"/>
      <c r="AH71" s="127"/>
      <c r="AI71" s="127"/>
      <c r="AJ71" s="127"/>
      <c r="AK71" s="127"/>
      <c r="AL71" s="127"/>
      <c r="AM71" s="127"/>
      <c r="AN71" s="127"/>
      <c r="AO71" s="127"/>
      <c r="AP71" s="127"/>
      <c r="AQ71" s="127"/>
      <c r="AR71" s="127"/>
      <c r="AS71" s="127"/>
      <c r="AT71" s="127"/>
      <c r="AU71" s="127"/>
      <c r="AV71" s="127"/>
      <c r="AW71" s="127"/>
      <c r="AX71" s="127"/>
      <c r="AY71" s="127"/>
      <c r="AZ71" s="127"/>
      <c r="BA71" s="127"/>
      <c r="BB71" s="127"/>
      <c r="BC71" s="127"/>
      <c r="BD71" s="127"/>
      <c r="BE71" s="127"/>
      <c r="BF71" s="127"/>
      <c r="BG71" s="127"/>
      <c r="BH71" s="127"/>
      <c r="BI71" s="127"/>
      <c r="BJ71" s="127"/>
      <c r="BK71" s="127"/>
      <c r="BL71" s="127"/>
      <c r="BM71" s="127"/>
      <c r="BN71" s="127"/>
      <c r="BO71" s="127"/>
      <c r="BP71" s="127"/>
      <c r="BQ71" s="127"/>
      <c r="BX71" s="537"/>
      <c r="BY71" s="537"/>
      <c r="BZ71" s="127"/>
    </row>
    <row r="72" spans="1:78" ht="12.75">
      <c r="A72" s="127"/>
      <c r="B72" s="127"/>
      <c r="C72" s="127"/>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7"/>
      <c r="AD72" s="127"/>
      <c r="AE72" s="127"/>
      <c r="AF72" s="127"/>
      <c r="AG72" s="127"/>
      <c r="AH72" s="127"/>
      <c r="AI72" s="127"/>
      <c r="AJ72" s="127"/>
      <c r="AK72" s="127"/>
      <c r="AL72" s="127"/>
      <c r="AM72" s="127"/>
      <c r="AN72" s="127"/>
      <c r="AO72" s="127"/>
      <c r="AP72" s="127"/>
      <c r="AQ72" s="127"/>
      <c r="AR72" s="127"/>
      <c r="AS72" s="127"/>
      <c r="AT72" s="127"/>
      <c r="AU72" s="127"/>
      <c r="AV72" s="127"/>
      <c r="AW72" s="127"/>
      <c r="AX72" s="127"/>
      <c r="AY72" s="127"/>
      <c r="AZ72" s="127"/>
      <c r="BA72" s="127"/>
      <c r="BB72" s="127"/>
      <c r="BC72" s="127"/>
      <c r="BD72" s="127"/>
      <c r="BE72" s="127"/>
      <c r="BF72" s="127"/>
      <c r="BG72" s="127"/>
      <c r="BH72" s="127"/>
      <c r="BI72" s="127"/>
      <c r="BJ72" s="127"/>
      <c r="BK72" s="127"/>
      <c r="BL72" s="127"/>
      <c r="BM72" s="127"/>
      <c r="BN72" s="127"/>
      <c r="BO72" s="127"/>
      <c r="BP72" s="127"/>
      <c r="BQ72" s="127"/>
      <c r="BX72" s="537"/>
      <c r="BY72" s="537"/>
      <c r="BZ72" s="127"/>
    </row>
    <row r="73" spans="1:78" ht="12.75">
      <c r="A73" s="127"/>
      <c r="B73" s="127"/>
      <c r="C73" s="127"/>
      <c r="D73" s="127"/>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7"/>
      <c r="AD73" s="127"/>
      <c r="AE73" s="127"/>
      <c r="AF73" s="127"/>
      <c r="AG73" s="127"/>
      <c r="AH73" s="127"/>
      <c r="AI73" s="127"/>
      <c r="AJ73" s="127"/>
      <c r="AK73" s="127"/>
      <c r="AL73" s="127"/>
      <c r="AM73" s="127"/>
      <c r="AN73" s="127"/>
      <c r="AO73" s="127"/>
      <c r="AP73" s="127"/>
      <c r="AQ73" s="127"/>
      <c r="AR73" s="127"/>
      <c r="AS73" s="127"/>
      <c r="AT73" s="127"/>
      <c r="AU73" s="127"/>
      <c r="AV73" s="127"/>
      <c r="AW73" s="127"/>
      <c r="AX73" s="127"/>
      <c r="AY73" s="127"/>
      <c r="AZ73" s="127"/>
      <c r="BA73" s="127"/>
      <c r="BB73" s="127"/>
      <c r="BC73" s="127"/>
      <c r="BD73" s="127"/>
      <c r="BE73" s="127"/>
      <c r="BF73" s="127"/>
      <c r="BG73" s="127"/>
      <c r="BH73" s="127"/>
      <c r="BI73" s="127"/>
      <c r="BJ73" s="127"/>
      <c r="BK73" s="127"/>
      <c r="BL73" s="127"/>
      <c r="BM73" s="127"/>
      <c r="BN73" s="127"/>
      <c r="BO73" s="127"/>
      <c r="BP73" s="127"/>
      <c r="BQ73" s="127"/>
      <c r="BX73" s="537"/>
      <c r="BY73" s="537"/>
      <c r="BZ73" s="127"/>
    </row>
    <row r="74" spans="1:78" ht="12.75">
      <c r="A74" s="127"/>
      <c r="B74" s="127"/>
      <c r="C74" s="127"/>
      <c r="D74" s="127"/>
      <c r="E74" s="127"/>
      <c r="F74" s="127"/>
      <c r="G74" s="127"/>
      <c r="H74" s="127"/>
      <c r="I74" s="127"/>
      <c r="J74" s="127"/>
      <c r="K74" s="127"/>
      <c r="L74" s="127"/>
      <c r="M74" s="127"/>
      <c r="N74" s="127"/>
      <c r="O74" s="127"/>
      <c r="P74" s="127"/>
      <c r="Q74" s="127"/>
      <c r="R74" s="127"/>
      <c r="S74" s="127"/>
      <c r="T74" s="127"/>
      <c r="U74" s="127"/>
      <c r="V74" s="127"/>
      <c r="W74" s="127"/>
      <c r="X74" s="127"/>
      <c r="Y74" s="127"/>
      <c r="Z74" s="127"/>
      <c r="AA74" s="127"/>
      <c r="AB74" s="127"/>
      <c r="AC74" s="127"/>
      <c r="AD74" s="127"/>
      <c r="AE74" s="127"/>
      <c r="AF74" s="127"/>
      <c r="AG74" s="127"/>
      <c r="AH74" s="127"/>
      <c r="AI74" s="127"/>
      <c r="AJ74" s="127"/>
      <c r="AK74" s="127"/>
      <c r="AL74" s="127"/>
      <c r="AM74" s="127"/>
      <c r="AN74" s="127"/>
      <c r="AO74" s="127"/>
      <c r="AP74" s="127"/>
      <c r="AQ74" s="127"/>
      <c r="AR74" s="127"/>
      <c r="AS74" s="127"/>
      <c r="AT74" s="127"/>
      <c r="AU74" s="127"/>
      <c r="AV74" s="127"/>
      <c r="AW74" s="127"/>
      <c r="AX74" s="127"/>
      <c r="AY74" s="127"/>
      <c r="AZ74" s="127"/>
      <c r="BA74" s="127"/>
      <c r="BB74" s="127"/>
      <c r="BC74" s="127"/>
      <c r="BD74" s="127"/>
      <c r="BE74" s="127"/>
      <c r="BF74" s="127"/>
      <c r="BG74" s="127"/>
      <c r="BH74" s="127"/>
      <c r="BI74" s="127"/>
      <c r="BJ74" s="127"/>
      <c r="BK74" s="127"/>
      <c r="BL74" s="127"/>
      <c r="BM74" s="127"/>
      <c r="BN74" s="127"/>
      <c r="BO74" s="127"/>
      <c r="BP74" s="127"/>
      <c r="BQ74" s="127"/>
      <c r="BX74" s="537"/>
      <c r="BY74" s="537"/>
      <c r="BZ74" s="127"/>
    </row>
    <row r="75" spans="1:78" ht="12.75">
      <c r="A75" s="127"/>
      <c r="B75" s="127"/>
      <c r="C75" s="127"/>
      <c r="D75" s="127"/>
      <c r="E75" s="127"/>
      <c r="F75" s="127"/>
      <c r="G75" s="127"/>
      <c r="H75" s="127"/>
      <c r="I75" s="127"/>
      <c r="J75" s="127"/>
      <c r="K75" s="127"/>
      <c r="L75" s="127"/>
      <c r="M75" s="127"/>
      <c r="N75" s="127"/>
      <c r="O75" s="127"/>
      <c r="P75" s="127"/>
      <c r="Q75" s="127"/>
      <c r="R75" s="127"/>
      <c r="S75" s="127"/>
      <c r="T75" s="127"/>
      <c r="U75" s="127"/>
      <c r="V75" s="127"/>
      <c r="W75" s="127"/>
      <c r="X75" s="127"/>
      <c r="Y75" s="127"/>
      <c r="Z75" s="127"/>
      <c r="AA75" s="127"/>
      <c r="AB75" s="127"/>
      <c r="AC75" s="127"/>
      <c r="AD75" s="127"/>
      <c r="AE75" s="127"/>
      <c r="AF75" s="127"/>
      <c r="AG75" s="127"/>
      <c r="AH75" s="127"/>
      <c r="AI75" s="127"/>
      <c r="AJ75" s="127"/>
      <c r="AK75" s="127"/>
      <c r="AL75" s="127"/>
      <c r="AM75" s="127"/>
      <c r="AN75" s="127"/>
      <c r="AO75" s="127"/>
      <c r="AP75" s="127"/>
      <c r="AQ75" s="127"/>
      <c r="AR75" s="127"/>
      <c r="AS75" s="127"/>
      <c r="AT75" s="127"/>
      <c r="AU75" s="127"/>
      <c r="AV75" s="127"/>
      <c r="AW75" s="127"/>
      <c r="AX75" s="127"/>
      <c r="AY75" s="127"/>
      <c r="AZ75" s="127"/>
      <c r="BA75" s="127"/>
      <c r="BB75" s="127"/>
      <c r="BC75" s="127"/>
      <c r="BD75" s="127"/>
      <c r="BE75" s="127"/>
      <c r="BF75" s="127"/>
      <c r="BG75" s="127"/>
      <c r="BH75" s="127"/>
      <c r="BI75" s="127"/>
      <c r="BJ75" s="127"/>
      <c r="BK75" s="127"/>
      <c r="BL75" s="127"/>
      <c r="BM75" s="127"/>
      <c r="BN75" s="127"/>
      <c r="BO75" s="127"/>
      <c r="BP75" s="127"/>
      <c r="BQ75" s="127"/>
      <c r="BX75" s="537"/>
      <c r="BY75" s="537"/>
      <c r="BZ75" s="127"/>
    </row>
    <row r="76" spans="1:78" ht="12.75">
      <c r="A76" s="127"/>
      <c r="B76" s="127"/>
      <c r="C76" s="127"/>
      <c r="D76" s="127"/>
      <c r="E76" s="127"/>
      <c r="F76" s="127"/>
      <c r="G76" s="127"/>
      <c r="H76" s="127"/>
      <c r="I76" s="127"/>
      <c r="J76" s="127"/>
      <c r="K76" s="127"/>
      <c r="L76" s="127"/>
      <c r="M76" s="127"/>
      <c r="N76" s="127"/>
      <c r="O76" s="127"/>
      <c r="P76" s="127"/>
      <c r="Q76" s="127"/>
      <c r="R76" s="127"/>
      <c r="S76" s="127"/>
      <c r="T76" s="127"/>
      <c r="U76" s="127"/>
      <c r="V76" s="127"/>
      <c r="W76" s="127"/>
      <c r="X76" s="127"/>
      <c r="Y76" s="127"/>
      <c r="Z76" s="127"/>
      <c r="AA76" s="127"/>
      <c r="AB76" s="127"/>
      <c r="AC76" s="127"/>
      <c r="AD76" s="127"/>
      <c r="AE76" s="127"/>
      <c r="AF76" s="127"/>
      <c r="AG76" s="127"/>
      <c r="AH76" s="127"/>
      <c r="AI76" s="127"/>
      <c r="AJ76" s="127"/>
      <c r="AK76" s="127"/>
      <c r="AL76" s="127"/>
      <c r="AM76" s="127"/>
      <c r="AN76" s="127"/>
      <c r="AO76" s="127"/>
      <c r="AP76" s="127"/>
      <c r="AQ76" s="127"/>
      <c r="AR76" s="127"/>
      <c r="AS76" s="127"/>
      <c r="AT76" s="127"/>
      <c r="AU76" s="127"/>
      <c r="AV76" s="127"/>
      <c r="AW76" s="127"/>
      <c r="AX76" s="127"/>
      <c r="AY76" s="127"/>
      <c r="AZ76" s="127"/>
      <c r="BA76" s="127"/>
      <c r="BB76" s="127"/>
      <c r="BC76" s="127"/>
      <c r="BD76" s="127"/>
      <c r="BE76" s="127"/>
      <c r="BF76" s="127"/>
      <c r="BG76" s="127"/>
      <c r="BH76" s="127"/>
      <c r="BI76" s="127"/>
      <c r="BJ76" s="127"/>
      <c r="BK76" s="127"/>
      <c r="BL76" s="127"/>
      <c r="BM76" s="127"/>
      <c r="BN76" s="127"/>
      <c r="BO76" s="127"/>
      <c r="BP76" s="127"/>
      <c r="BQ76" s="127"/>
      <c r="BX76" s="537"/>
      <c r="BY76" s="537"/>
      <c r="BZ76" s="127"/>
    </row>
    <row r="77" spans="1:78" ht="12.75">
      <c r="A77" s="127"/>
      <c r="B77" s="127"/>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7"/>
      <c r="AD77" s="127"/>
      <c r="AE77" s="127"/>
      <c r="AF77" s="127"/>
      <c r="AG77" s="127"/>
      <c r="AH77" s="127"/>
      <c r="AI77" s="127"/>
      <c r="AJ77" s="127"/>
      <c r="AK77" s="127"/>
      <c r="AL77" s="127"/>
      <c r="AM77" s="127"/>
      <c r="AN77" s="127"/>
      <c r="AO77" s="127"/>
      <c r="AP77" s="127"/>
      <c r="AQ77" s="127"/>
      <c r="AR77" s="127"/>
      <c r="AS77" s="127"/>
      <c r="AT77" s="127"/>
      <c r="AU77" s="127"/>
      <c r="AV77" s="127"/>
      <c r="AW77" s="127"/>
      <c r="AX77" s="127"/>
      <c r="AY77" s="127"/>
      <c r="AZ77" s="127"/>
      <c r="BA77" s="127"/>
      <c r="BB77" s="127"/>
      <c r="BC77" s="127"/>
      <c r="BD77" s="127"/>
      <c r="BE77" s="127"/>
      <c r="BF77" s="127"/>
      <c r="BG77" s="127"/>
      <c r="BH77" s="127"/>
      <c r="BI77" s="127"/>
      <c r="BJ77" s="127"/>
      <c r="BK77" s="127"/>
      <c r="BL77" s="127"/>
      <c r="BM77" s="127"/>
      <c r="BN77" s="127"/>
      <c r="BO77" s="127"/>
      <c r="BP77" s="127"/>
      <c r="BQ77" s="127"/>
      <c r="BX77" s="537"/>
      <c r="BY77" s="537"/>
      <c r="BZ77" s="127"/>
    </row>
    <row r="78" spans="1:78" ht="12.75">
      <c r="A78" s="127"/>
      <c r="B78" s="127"/>
      <c r="C78" s="127"/>
      <c r="D78" s="127"/>
      <c r="E78" s="127"/>
      <c r="F78" s="127"/>
      <c r="G78" s="127"/>
      <c r="H78" s="127"/>
      <c r="I78" s="127"/>
      <c r="J78" s="127"/>
      <c r="K78" s="127"/>
      <c r="L78" s="127"/>
      <c r="M78" s="127"/>
      <c r="N78" s="127"/>
      <c r="O78" s="127"/>
      <c r="P78" s="127"/>
      <c r="Q78" s="127"/>
      <c r="R78" s="127"/>
      <c r="S78" s="127"/>
      <c r="T78" s="127"/>
      <c r="U78" s="127"/>
      <c r="V78" s="127"/>
      <c r="W78" s="127"/>
      <c r="X78" s="127"/>
      <c r="Y78" s="127"/>
      <c r="Z78" s="127"/>
      <c r="AA78" s="127"/>
      <c r="AB78" s="127"/>
      <c r="AC78" s="127"/>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7"/>
      <c r="BI78" s="127"/>
      <c r="BJ78" s="127"/>
      <c r="BK78" s="127"/>
      <c r="BL78" s="127"/>
      <c r="BM78" s="127"/>
      <c r="BN78" s="127"/>
      <c r="BO78" s="127"/>
      <c r="BP78" s="127"/>
      <c r="BQ78" s="127"/>
      <c r="BX78" s="537"/>
      <c r="BY78" s="537"/>
      <c r="BZ78" s="127"/>
    </row>
    <row r="79" spans="1:78" ht="12.75">
      <c r="A79" s="127"/>
      <c r="B79" s="127"/>
      <c r="C79" s="127"/>
      <c r="D79" s="127"/>
      <c r="E79" s="127"/>
      <c r="F79" s="127"/>
      <c r="G79" s="127"/>
      <c r="H79" s="127"/>
      <c r="I79" s="127"/>
      <c r="J79" s="127"/>
      <c r="K79" s="127"/>
      <c r="L79" s="127"/>
      <c r="M79" s="127"/>
      <c r="N79" s="127"/>
      <c r="O79" s="127"/>
      <c r="P79" s="127"/>
      <c r="Q79" s="127"/>
      <c r="R79" s="127"/>
      <c r="S79" s="127"/>
      <c r="T79" s="127"/>
      <c r="U79" s="127"/>
      <c r="V79" s="127"/>
      <c r="W79" s="127"/>
      <c r="X79" s="127"/>
      <c r="Y79" s="127"/>
      <c r="Z79" s="127"/>
      <c r="AA79" s="127"/>
      <c r="AB79" s="127"/>
      <c r="AC79" s="127"/>
      <c r="AD79" s="127"/>
      <c r="AE79" s="127"/>
      <c r="AF79" s="127"/>
      <c r="AG79" s="127"/>
      <c r="AH79" s="127"/>
      <c r="AI79" s="127"/>
      <c r="AJ79" s="127"/>
      <c r="AK79" s="127"/>
      <c r="AL79" s="127"/>
      <c r="AM79" s="127"/>
      <c r="AN79" s="127"/>
      <c r="AO79" s="127"/>
      <c r="AP79" s="127"/>
      <c r="AQ79" s="127"/>
      <c r="AR79" s="127"/>
      <c r="AS79" s="127"/>
      <c r="AT79" s="127"/>
      <c r="AU79" s="127"/>
      <c r="AV79" s="127"/>
      <c r="AW79" s="127"/>
      <c r="AX79" s="127"/>
      <c r="AY79" s="127"/>
      <c r="AZ79" s="127"/>
      <c r="BA79" s="127"/>
      <c r="BB79" s="127"/>
      <c r="BC79" s="127"/>
      <c r="BD79" s="127"/>
      <c r="BE79" s="127"/>
      <c r="BF79" s="127"/>
      <c r="BG79" s="127"/>
      <c r="BH79" s="127"/>
      <c r="BI79" s="127"/>
      <c r="BJ79" s="127"/>
      <c r="BK79" s="127"/>
      <c r="BL79" s="127"/>
      <c r="BM79" s="127"/>
      <c r="BN79" s="127"/>
      <c r="BO79" s="127"/>
      <c r="BP79" s="127"/>
      <c r="BQ79" s="127"/>
      <c r="BX79" s="537"/>
      <c r="BY79" s="537"/>
      <c r="BZ79" s="127"/>
    </row>
    <row r="80" spans="1:78" ht="12.75">
      <c r="A80" s="127"/>
      <c r="B80" s="127"/>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7"/>
      <c r="AB80" s="127"/>
      <c r="AC80" s="127"/>
      <c r="AD80" s="127"/>
      <c r="AE80" s="127"/>
      <c r="AF80" s="127"/>
      <c r="AG80" s="127"/>
      <c r="AH80" s="127"/>
      <c r="AI80" s="127"/>
      <c r="AJ80" s="127"/>
      <c r="AK80" s="127"/>
      <c r="AL80" s="127"/>
      <c r="AM80" s="127"/>
      <c r="AN80" s="127"/>
      <c r="AO80" s="127"/>
      <c r="AP80" s="127"/>
      <c r="AQ80" s="127"/>
      <c r="AR80" s="127"/>
      <c r="AS80" s="127"/>
      <c r="AT80" s="127"/>
      <c r="AU80" s="127"/>
      <c r="AV80" s="127"/>
      <c r="AW80" s="127"/>
      <c r="AX80" s="127"/>
      <c r="AY80" s="127"/>
      <c r="AZ80" s="127"/>
      <c r="BA80" s="127"/>
      <c r="BB80" s="127"/>
      <c r="BC80" s="127"/>
      <c r="BD80" s="127"/>
      <c r="BE80" s="127"/>
      <c r="BF80" s="127"/>
      <c r="BG80" s="127"/>
      <c r="BH80" s="127"/>
      <c r="BI80" s="127"/>
      <c r="BJ80" s="127"/>
      <c r="BK80" s="127"/>
      <c r="BL80" s="127"/>
      <c r="BM80" s="127"/>
      <c r="BN80" s="127"/>
      <c r="BO80" s="127"/>
      <c r="BP80" s="127"/>
      <c r="BQ80" s="127"/>
      <c r="BX80" s="537"/>
      <c r="BY80" s="537"/>
      <c r="BZ80" s="127"/>
    </row>
    <row r="81" spans="1:78" ht="12.75">
      <c r="A81" s="127"/>
      <c r="B81" s="127"/>
      <c r="C81" s="127"/>
      <c r="D81" s="127"/>
      <c r="E81" s="127"/>
      <c r="F81" s="127"/>
      <c r="G81" s="127"/>
      <c r="H81" s="127"/>
      <c r="I81" s="127"/>
      <c r="J81" s="127"/>
      <c r="K81" s="127"/>
      <c r="L81" s="127"/>
      <c r="M81" s="127"/>
      <c r="N81" s="127"/>
      <c r="O81" s="127"/>
      <c r="P81" s="127"/>
      <c r="Q81" s="127"/>
      <c r="R81" s="127"/>
      <c r="S81" s="127"/>
      <c r="T81" s="127"/>
      <c r="U81" s="127"/>
      <c r="V81" s="127"/>
      <c r="W81" s="127"/>
      <c r="X81" s="127"/>
      <c r="Y81" s="127"/>
      <c r="Z81" s="127"/>
      <c r="AA81" s="127"/>
      <c r="AB81" s="127"/>
      <c r="AC81" s="127"/>
      <c r="AD81" s="127"/>
      <c r="AE81" s="127"/>
      <c r="AF81" s="127"/>
      <c r="AG81" s="127"/>
      <c r="AH81" s="127"/>
      <c r="AI81" s="127"/>
      <c r="AJ81" s="127"/>
      <c r="AK81" s="127"/>
      <c r="AL81" s="127"/>
      <c r="AM81" s="127"/>
      <c r="AN81" s="127"/>
      <c r="AO81" s="127"/>
      <c r="AP81" s="127"/>
      <c r="AQ81" s="127"/>
      <c r="AR81" s="127"/>
      <c r="AS81" s="127"/>
      <c r="AT81" s="127"/>
      <c r="AU81" s="127"/>
      <c r="AV81" s="127"/>
      <c r="AW81" s="127"/>
      <c r="AX81" s="127"/>
      <c r="AY81" s="127"/>
      <c r="AZ81" s="127"/>
      <c r="BA81" s="127"/>
      <c r="BB81" s="127"/>
      <c r="BC81" s="127"/>
      <c r="BD81" s="127"/>
      <c r="BE81" s="127"/>
      <c r="BF81" s="127"/>
      <c r="BG81" s="127"/>
      <c r="BH81" s="127"/>
      <c r="BI81" s="127"/>
      <c r="BJ81" s="127"/>
      <c r="BK81" s="127"/>
      <c r="BL81" s="127"/>
      <c r="BM81" s="127"/>
      <c r="BN81" s="127"/>
      <c r="BO81" s="127"/>
      <c r="BP81" s="127"/>
      <c r="BQ81" s="127"/>
      <c r="BX81" s="537"/>
      <c r="BY81" s="537"/>
      <c r="BZ81" s="127"/>
    </row>
    <row r="82" spans="1:78" ht="12.75">
      <c r="A82" s="127"/>
      <c r="B82" s="127"/>
      <c r="C82" s="127"/>
      <c r="D82" s="127"/>
      <c r="E82" s="127"/>
      <c r="F82" s="127"/>
      <c r="G82" s="127"/>
      <c r="H82" s="127"/>
      <c r="I82" s="127"/>
      <c r="J82" s="127"/>
      <c r="K82" s="127"/>
      <c r="L82" s="127"/>
      <c r="M82" s="127"/>
      <c r="N82" s="127"/>
      <c r="O82" s="127"/>
      <c r="P82" s="127"/>
      <c r="Q82" s="127"/>
      <c r="R82" s="127"/>
      <c r="S82" s="127"/>
      <c r="T82" s="127"/>
      <c r="U82" s="127"/>
      <c r="V82" s="127"/>
      <c r="W82" s="127"/>
      <c r="X82" s="127"/>
      <c r="Y82" s="127"/>
      <c r="Z82" s="127"/>
      <c r="AA82" s="127"/>
      <c r="AB82" s="127"/>
      <c r="AC82" s="127"/>
      <c r="AD82" s="127"/>
      <c r="AE82" s="127"/>
      <c r="AF82" s="127"/>
      <c r="AG82" s="127"/>
      <c r="AH82" s="127"/>
      <c r="AI82" s="127"/>
      <c r="AJ82" s="127"/>
      <c r="AK82" s="127"/>
      <c r="AL82" s="127"/>
      <c r="AM82" s="127"/>
      <c r="AN82" s="127"/>
      <c r="AO82" s="127"/>
      <c r="AP82" s="127"/>
      <c r="AQ82" s="127"/>
      <c r="AR82" s="127"/>
      <c r="AS82" s="127"/>
      <c r="AT82" s="127"/>
      <c r="AU82" s="127"/>
      <c r="AV82" s="127"/>
      <c r="AW82" s="127"/>
      <c r="AX82" s="127"/>
      <c r="AY82" s="127"/>
      <c r="AZ82" s="127"/>
      <c r="BA82" s="127"/>
      <c r="BB82" s="127"/>
      <c r="BC82" s="127"/>
      <c r="BD82" s="127"/>
      <c r="BE82" s="127"/>
      <c r="BF82" s="127"/>
      <c r="BG82" s="127"/>
      <c r="BH82" s="127"/>
      <c r="BI82" s="127"/>
      <c r="BJ82" s="127"/>
      <c r="BK82" s="127"/>
      <c r="BL82" s="127"/>
      <c r="BM82" s="127"/>
      <c r="BN82" s="127"/>
      <c r="BO82" s="127"/>
      <c r="BP82" s="127"/>
      <c r="BQ82" s="127"/>
      <c r="BX82" s="537"/>
      <c r="BY82" s="537"/>
      <c r="BZ82" s="127"/>
    </row>
    <row r="83" spans="1:78" ht="12.75">
      <c r="A83" s="127"/>
      <c r="B83" s="127"/>
      <c r="C83" s="127"/>
      <c r="D83" s="127"/>
      <c r="E83" s="127"/>
      <c r="F83" s="127"/>
      <c r="G83" s="127"/>
      <c r="H83" s="127"/>
      <c r="I83" s="127"/>
      <c r="J83" s="127"/>
      <c r="K83" s="127"/>
      <c r="L83" s="127"/>
      <c r="M83" s="127"/>
      <c r="N83" s="127"/>
      <c r="O83" s="127"/>
      <c r="P83" s="127"/>
      <c r="Q83" s="127"/>
      <c r="R83" s="127"/>
      <c r="S83" s="127"/>
      <c r="T83" s="127"/>
      <c r="U83" s="127"/>
      <c r="V83" s="127"/>
      <c r="W83" s="127"/>
      <c r="X83" s="127"/>
      <c r="Y83" s="127"/>
      <c r="Z83" s="127"/>
      <c r="AA83" s="127"/>
      <c r="AB83" s="127"/>
      <c r="AC83" s="127"/>
      <c r="AD83" s="127"/>
      <c r="AE83" s="127"/>
      <c r="AF83" s="127"/>
      <c r="AG83" s="127"/>
      <c r="AH83" s="127"/>
      <c r="AI83" s="127"/>
      <c r="AJ83" s="127"/>
      <c r="AK83" s="127"/>
      <c r="AL83" s="127"/>
      <c r="AM83" s="127"/>
      <c r="AN83" s="127"/>
      <c r="AO83" s="127"/>
      <c r="AP83" s="127"/>
      <c r="AQ83" s="127"/>
      <c r="AR83" s="127"/>
      <c r="AS83" s="127"/>
      <c r="AT83" s="127"/>
      <c r="AU83" s="127"/>
      <c r="AV83" s="127"/>
      <c r="AW83" s="127"/>
      <c r="AX83" s="127"/>
      <c r="AY83" s="127"/>
      <c r="AZ83" s="127"/>
      <c r="BA83" s="127"/>
      <c r="BB83" s="127"/>
      <c r="BC83" s="127"/>
      <c r="BD83" s="127"/>
      <c r="BE83" s="127"/>
      <c r="BF83" s="127"/>
      <c r="BG83" s="127"/>
      <c r="BH83" s="127"/>
      <c r="BI83" s="127"/>
      <c r="BJ83" s="127"/>
      <c r="BK83" s="127"/>
      <c r="BL83" s="127"/>
      <c r="BM83" s="127"/>
      <c r="BN83" s="127"/>
      <c r="BO83" s="127"/>
      <c r="BP83" s="127"/>
      <c r="BQ83" s="127"/>
      <c r="BX83" s="537"/>
      <c r="BY83" s="537"/>
      <c r="BZ83" s="127"/>
    </row>
    <row r="84" spans="1:78" ht="12.75">
      <c r="A84" s="127"/>
      <c r="B84" s="127"/>
      <c r="C84" s="127"/>
      <c r="D84" s="127"/>
      <c r="E84" s="127"/>
      <c r="F84" s="127"/>
      <c r="G84" s="127"/>
      <c r="H84" s="127"/>
      <c r="I84" s="127"/>
      <c r="J84" s="127"/>
      <c r="K84" s="127"/>
      <c r="L84" s="127"/>
      <c r="M84" s="127"/>
      <c r="N84" s="127"/>
      <c r="O84" s="127"/>
      <c r="P84" s="127"/>
      <c r="Q84" s="127"/>
      <c r="R84" s="127"/>
      <c r="S84" s="127"/>
      <c r="T84" s="127"/>
      <c r="U84" s="127"/>
      <c r="V84" s="127"/>
      <c r="W84" s="127"/>
      <c r="X84" s="127"/>
      <c r="Y84" s="127"/>
      <c r="Z84" s="127"/>
      <c r="AA84" s="127"/>
      <c r="AB84" s="127"/>
      <c r="AC84" s="127"/>
      <c r="AD84" s="127"/>
      <c r="AE84" s="127"/>
      <c r="AF84" s="127"/>
      <c r="AG84" s="127"/>
      <c r="AH84" s="127"/>
      <c r="AI84" s="127"/>
      <c r="AJ84" s="127"/>
      <c r="AK84" s="127"/>
      <c r="AL84" s="127"/>
      <c r="AM84" s="127"/>
      <c r="AN84" s="127"/>
      <c r="AO84" s="127"/>
      <c r="AP84" s="127"/>
      <c r="AQ84" s="127"/>
      <c r="AR84" s="127"/>
      <c r="AS84" s="127"/>
      <c r="AT84" s="127"/>
      <c r="AU84" s="127"/>
      <c r="AV84" s="127"/>
      <c r="AW84" s="127"/>
      <c r="AX84" s="127"/>
      <c r="AY84" s="127"/>
      <c r="AZ84" s="127"/>
      <c r="BA84" s="127"/>
      <c r="BB84" s="127"/>
      <c r="BC84" s="127"/>
      <c r="BD84" s="127"/>
      <c r="BE84" s="127"/>
      <c r="BF84" s="127"/>
      <c r="BG84" s="127"/>
      <c r="BH84" s="127"/>
      <c r="BI84" s="127"/>
      <c r="BJ84" s="127"/>
      <c r="BK84" s="127"/>
      <c r="BL84" s="127"/>
      <c r="BM84" s="127"/>
      <c r="BN84" s="127"/>
      <c r="BO84" s="127"/>
      <c r="BP84" s="127"/>
      <c r="BQ84" s="127"/>
      <c r="BX84" s="537"/>
      <c r="BY84" s="537"/>
      <c r="BZ84" s="127"/>
    </row>
    <row r="85" spans="1:78" ht="12.75">
      <c r="A85" s="127"/>
      <c r="B85" s="127"/>
      <c r="C85" s="127"/>
      <c r="D85" s="127"/>
      <c r="E85" s="127"/>
      <c r="F85" s="127"/>
      <c r="G85" s="127"/>
      <c r="H85" s="127"/>
      <c r="I85" s="127"/>
      <c r="J85" s="127"/>
      <c r="K85" s="127"/>
      <c r="L85" s="127"/>
      <c r="M85" s="127"/>
      <c r="N85" s="127"/>
      <c r="O85" s="127"/>
      <c r="P85" s="127"/>
      <c r="Q85" s="127"/>
      <c r="R85" s="127"/>
      <c r="S85" s="127"/>
      <c r="T85" s="127"/>
      <c r="U85" s="127"/>
      <c r="V85" s="127"/>
      <c r="W85" s="127"/>
      <c r="X85" s="127"/>
      <c r="Y85" s="127"/>
      <c r="Z85" s="127"/>
      <c r="AA85" s="127"/>
      <c r="AB85" s="127"/>
      <c r="AC85" s="127"/>
      <c r="AD85" s="127"/>
      <c r="AE85" s="127"/>
      <c r="AF85" s="127"/>
      <c r="AG85" s="127"/>
      <c r="AH85" s="127"/>
      <c r="AI85" s="127"/>
      <c r="AJ85" s="127"/>
      <c r="AK85" s="127"/>
      <c r="AL85" s="127"/>
      <c r="AM85" s="127"/>
      <c r="AN85" s="127"/>
      <c r="AO85" s="127"/>
      <c r="AP85" s="127"/>
      <c r="AQ85" s="127"/>
      <c r="AR85" s="127"/>
      <c r="AS85" s="127"/>
      <c r="AT85" s="127"/>
      <c r="AU85" s="127"/>
      <c r="AV85" s="127"/>
      <c r="AW85" s="127"/>
      <c r="AX85" s="127"/>
      <c r="AY85" s="127"/>
      <c r="AZ85" s="127"/>
      <c r="BA85" s="127"/>
      <c r="BB85" s="127"/>
      <c r="BC85" s="127"/>
      <c r="BD85" s="127"/>
      <c r="BE85" s="127"/>
      <c r="BF85" s="127"/>
      <c r="BG85" s="127"/>
      <c r="BH85" s="127"/>
      <c r="BI85" s="127"/>
      <c r="BJ85" s="127"/>
      <c r="BK85" s="127"/>
      <c r="BL85" s="127"/>
      <c r="BM85" s="127"/>
      <c r="BN85" s="127"/>
      <c r="BO85" s="127"/>
      <c r="BP85" s="127"/>
      <c r="BQ85" s="127"/>
      <c r="BX85" s="537"/>
      <c r="BY85" s="537"/>
      <c r="BZ85" s="127"/>
    </row>
  </sheetData>
  <sheetProtection algorithmName="SHA-512" hashValue="9zhPimQOefjMDpP/Up/qrrNILGmOoHuENrdZwC3u/Ft3ppEi5cMS4CQqpunZVwPS97L9qoodJh11WBfgKgkOjg==" saltValue="yLmrCmnVznZo3kVUQwycvQ==" spinCount="100000" sheet="1"/>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workbookViewId="0" topLeftCell="A31">
      <selection activeCell="E48" sqref="E48"/>
    </sheetView>
  </sheetViews>
  <sheetFormatPr defaultColWidth="9.140625" defaultRowHeight="12.75"/>
  <cols>
    <col min="1" max="1" width="10.140625" style="0" bestFit="1" customWidth="1"/>
    <col min="2" max="2" width="68.421875" style="0" customWidth="1"/>
    <col min="3" max="3" width="14.00390625" style="0" customWidth="1"/>
    <col min="4" max="4" width="16.8515625" style="417" customWidth="1"/>
  </cols>
  <sheetData>
    <row r="1" spans="1:5" ht="12.75">
      <c r="A1" t="s">
        <v>1539</v>
      </c>
      <c r="B1" t="s">
        <v>1540</v>
      </c>
      <c r="C1" t="s">
        <v>1541</v>
      </c>
      <c r="D1" s="417" t="s">
        <v>756</v>
      </c>
      <c r="E1" t="s">
        <v>1542</v>
      </c>
    </row>
    <row r="2" spans="1:5" ht="12.75">
      <c r="A2" s="416">
        <v>41360</v>
      </c>
      <c r="B2" s="414" t="s">
        <v>1543</v>
      </c>
      <c r="C2" t="s">
        <v>1544</v>
      </c>
      <c r="D2" s="417">
        <v>1.2</v>
      </c>
      <c r="E2" t="s">
        <v>284</v>
      </c>
    </row>
    <row r="3" spans="1:5" ht="12.75">
      <c r="A3" s="416">
        <v>41360</v>
      </c>
      <c r="B3" s="415" t="s">
        <v>1545</v>
      </c>
      <c r="C3" t="s">
        <v>1544</v>
      </c>
      <c r="D3" s="417">
        <v>1.2</v>
      </c>
      <c r="E3" t="s">
        <v>284</v>
      </c>
    </row>
    <row r="4" spans="1:5" ht="12.75">
      <c r="A4" s="416">
        <v>41360</v>
      </c>
      <c r="B4" s="414" t="s">
        <v>1546</v>
      </c>
      <c r="C4" t="s">
        <v>1544</v>
      </c>
      <c r="D4" s="417">
        <v>1.2</v>
      </c>
      <c r="E4" t="s">
        <v>284</v>
      </c>
    </row>
    <row r="5" spans="1:5" ht="12.75">
      <c r="A5" s="416">
        <v>41360</v>
      </c>
      <c r="B5" s="415" t="s">
        <v>1547</v>
      </c>
      <c r="C5" t="s">
        <v>1544</v>
      </c>
      <c r="D5" s="417">
        <v>1.2</v>
      </c>
      <c r="E5" t="s">
        <v>284</v>
      </c>
    </row>
    <row r="6" spans="1:5" ht="12.75">
      <c r="A6" s="416">
        <v>41366</v>
      </c>
      <c r="B6" s="414" t="s">
        <v>1548</v>
      </c>
      <c r="C6" t="s">
        <v>1544</v>
      </c>
      <c r="D6" s="417">
        <v>1.2</v>
      </c>
      <c r="E6" t="s">
        <v>284</v>
      </c>
    </row>
    <row r="7" spans="1:5" ht="12.75">
      <c r="A7" s="416">
        <v>41371</v>
      </c>
      <c r="B7" s="415" t="s">
        <v>1549</v>
      </c>
      <c r="C7" t="s">
        <v>1544</v>
      </c>
      <c r="D7" s="417">
        <v>1.2</v>
      </c>
      <c r="E7" t="s">
        <v>284</v>
      </c>
    </row>
    <row r="8" spans="1:5" ht="12.75">
      <c r="A8" s="416">
        <v>41371</v>
      </c>
      <c r="B8" s="415" t="s">
        <v>1551</v>
      </c>
      <c r="C8" t="s">
        <v>1544</v>
      </c>
      <c r="D8" s="417">
        <v>1.2</v>
      </c>
      <c r="E8" t="s">
        <v>284</v>
      </c>
    </row>
    <row r="9" spans="1:5" ht="12.75">
      <c r="A9" s="416">
        <v>41371</v>
      </c>
      <c r="B9" s="415" t="s">
        <v>1552</v>
      </c>
      <c r="C9" t="s">
        <v>1544</v>
      </c>
      <c r="D9" s="417">
        <v>1.2</v>
      </c>
      <c r="E9" t="s">
        <v>284</v>
      </c>
    </row>
    <row r="10" spans="1:5" ht="12.75">
      <c r="A10" s="416">
        <v>41535</v>
      </c>
      <c r="B10" s="414" t="s">
        <v>1556</v>
      </c>
      <c r="C10" t="s">
        <v>1544</v>
      </c>
      <c r="D10" s="417">
        <v>1.3</v>
      </c>
      <c r="E10" t="s">
        <v>284</v>
      </c>
    </row>
    <row r="11" spans="1:5" ht="12.75">
      <c r="A11" s="416">
        <v>41535</v>
      </c>
      <c r="B11" s="415" t="s">
        <v>1557</v>
      </c>
      <c r="C11" t="s">
        <v>1544</v>
      </c>
      <c r="D11" s="417">
        <v>1.3</v>
      </c>
      <c r="E11" t="s">
        <v>284</v>
      </c>
    </row>
    <row r="12" spans="1:5" ht="12.75">
      <c r="A12" s="416">
        <v>41627</v>
      </c>
      <c r="B12" s="414" t="s">
        <v>1558</v>
      </c>
      <c r="C12" t="s">
        <v>1544</v>
      </c>
      <c r="D12" s="417">
        <v>1.3</v>
      </c>
      <c r="E12" t="s">
        <v>274</v>
      </c>
    </row>
    <row r="13" spans="1:5" ht="12.75">
      <c r="A13" s="416">
        <v>41648</v>
      </c>
      <c r="B13" s="415" t="s">
        <v>1560</v>
      </c>
      <c r="C13" t="s">
        <v>1544</v>
      </c>
      <c r="D13" s="417">
        <v>1.4</v>
      </c>
      <c r="E13" t="s">
        <v>284</v>
      </c>
    </row>
    <row r="14" spans="1:5" ht="12.75">
      <c r="A14" s="416">
        <v>41834</v>
      </c>
      <c r="B14" s="414" t="s">
        <v>1646</v>
      </c>
      <c r="C14" t="s">
        <v>1544</v>
      </c>
      <c r="D14" s="525">
        <v>2</v>
      </c>
      <c r="E14" t="s">
        <v>274</v>
      </c>
    </row>
    <row r="15" spans="1:5" ht="12.75">
      <c r="A15" s="416">
        <v>41869</v>
      </c>
      <c r="B15" s="415" t="s">
        <v>1669</v>
      </c>
      <c r="C15" t="s">
        <v>1544</v>
      </c>
      <c r="D15" s="525">
        <v>2.1</v>
      </c>
      <c r="E15" t="s">
        <v>284</v>
      </c>
    </row>
    <row r="16" spans="1:5" ht="12.75">
      <c r="A16" s="416">
        <v>41869</v>
      </c>
      <c r="B16" s="414" t="s">
        <v>1670</v>
      </c>
      <c r="C16" t="s">
        <v>1544</v>
      </c>
      <c r="D16" s="525">
        <v>2.1</v>
      </c>
      <c r="E16" t="s">
        <v>284</v>
      </c>
    </row>
    <row r="17" spans="1:5" ht="12.75">
      <c r="A17" s="416">
        <v>41932</v>
      </c>
      <c r="B17" s="415" t="s">
        <v>1671</v>
      </c>
      <c r="C17" t="s">
        <v>1672</v>
      </c>
      <c r="D17" s="525">
        <v>2.1</v>
      </c>
      <c r="E17" t="s">
        <v>274</v>
      </c>
    </row>
    <row r="18" spans="1:5" ht="12.75">
      <c r="A18" s="416">
        <v>42003</v>
      </c>
      <c r="B18" s="414" t="s">
        <v>1675</v>
      </c>
      <c r="C18" t="s">
        <v>1672</v>
      </c>
      <c r="D18" s="525">
        <v>2.2</v>
      </c>
      <c r="E18" t="s">
        <v>284</v>
      </c>
    </row>
    <row r="19" spans="1:5" ht="12.75">
      <c r="A19" s="416">
        <v>42017</v>
      </c>
      <c r="B19" s="415" t="s">
        <v>1712</v>
      </c>
      <c r="C19" t="s">
        <v>1711</v>
      </c>
      <c r="D19" s="525">
        <v>2.2</v>
      </c>
      <c r="E19" t="s">
        <v>274</v>
      </c>
    </row>
    <row r="20" spans="1:5" ht="12.75">
      <c r="A20" s="416">
        <v>42076</v>
      </c>
      <c r="B20" t="s">
        <v>1765</v>
      </c>
      <c r="C20" s="417" t="s">
        <v>1711</v>
      </c>
      <c r="D20">
        <v>2.2</v>
      </c>
      <c r="E20" t="s">
        <v>1766</v>
      </c>
    </row>
    <row r="21" spans="1:5" ht="12.75">
      <c r="A21" s="416">
        <v>42088</v>
      </c>
      <c r="B21" s="415" t="s">
        <v>1771</v>
      </c>
      <c r="C21" s="417" t="s">
        <v>1672</v>
      </c>
      <c r="D21" s="525">
        <v>2.2</v>
      </c>
      <c r="E21" t="s">
        <v>274</v>
      </c>
    </row>
    <row r="22" spans="1:5" ht="114.75">
      <c r="A22" s="416">
        <v>42167</v>
      </c>
      <c r="B22" s="531" t="s">
        <v>1786</v>
      </c>
      <c r="C22" s="417" t="s">
        <v>1672</v>
      </c>
      <c r="D22" s="525">
        <v>3</v>
      </c>
      <c r="E22" t="s">
        <v>284</v>
      </c>
    </row>
    <row r="23" spans="1:5" ht="33.75">
      <c r="A23" s="416">
        <v>42233</v>
      </c>
      <c r="B23" s="532" t="s">
        <v>1787</v>
      </c>
      <c r="C23" s="417" t="s">
        <v>1672</v>
      </c>
      <c r="D23" s="525">
        <v>3</v>
      </c>
      <c r="E23" t="s">
        <v>1766</v>
      </c>
    </row>
    <row r="24" spans="1:5" ht="12.75">
      <c r="A24" s="416">
        <v>42265</v>
      </c>
      <c r="B24" s="414" t="s">
        <v>1792</v>
      </c>
      <c r="C24" s="417" t="s">
        <v>1672</v>
      </c>
      <c r="D24" s="525">
        <v>3</v>
      </c>
      <c r="E24" t="s">
        <v>1766</v>
      </c>
    </row>
    <row r="25" spans="1:5" ht="12.75">
      <c r="A25" s="416">
        <v>42290</v>
      </c>
      <c r="B25" s="414" t="s">
        <v>1793</v>
      </c>
      <c r="C25" s="417" t="s">
        <v>1672</v>
      </c>
      <c r="D25" s="525">
        <v>3.1</v>
      </c>
      <c r="E25" t="s">
        <v>1794</v>
      </c>
    </row>
    <row r="26" spans="1:5" ht="12.75">
      <c r="A26" s="416">
        <v>42303</v>
      </c>
      <c r="B26" t="s">
        <v>1795</v>
      </c>
      <c r="C26" s="417" t="s">
        <v>1672</v>
      </c>
      <c r="D26" s="525">
        <v>3.1</v>
      </c>
      <c r="E26" t="s">
        <v>1766</v>
      </c>
    </row>
    <row r="27" spans="1:5" ht="12.75">
      <c r="A27" s="416">
        <v>42376</v>
      </c>
      <c r="B27" s="414" t="s">
        <v>1796</v>
      </c>
      <c r="C27" s="417" t="s">
        <v>1672</v>
      </c>
      <c r="D27" s="525">
        <v>3.2</v>
      </c>
      <c r="E27" t="s">
        <v>1794</v>
      </c>
    </row>
    <row r="28" spans="1:5" ht="12.75">
      <c r="A28" s="416">
        <v>42377</v>
      </c>
      <c r="B28" s="415" t="s">
        <v>1797</v>
      </c>
      <c r="C28" s="417" t="s">
        <v>1672</v>
      </c>
      <c r="D28" s="525">
        <v>3.2</v>
      </c>
      <c r="E28" t="s">
        <v>1766</v>
      </c>
    </row>
    <row r="29" spans="1:5" ht="12.75">
      <c r="A29" s="416">
        <v>42377</v>
      </c>
      <c r="B29" s="414" t="s">
        <v>1798</v>
      </c>
      <c r="C29" s="417" t="s">
        <v>1672</v>
      </c>
      <c r="D29" s="525">
        <v>3.2</v>
      </c>
      <c r="E29" t="s">
        <v>1766</v>
      </c>
    </row>
    <row r="30" spans="1:5" ht="409.5">
      <c r="A30" s="416">
        <v>42508</v>
      </c>
      <c r="B30" s="531" t="s">
        <v>1801</v>
      </c>
      <c r="C30" s="417" t="s">
        <v>1800</v>
      </c>
      <c r="D30" s="525">
        <v>3.2</v>
      </c>
      <c r="E30" t="s">
        <v>1766</v>
      </c>
    </row>
    <row r="31" spans="1:5" ht="25.5">
      <c r="A31" s="447" t="s">
        <v>1802</v>
      </c>
      <c r="B31" s="531" t="s">
        <v>1803</v>
      </c>
      <c r="C31" s="417" t="s">
        <v>1800</v>
      </c>
      <c r="D31" s="525">
        <v>4</v>
      </c>
      <c r="E31" t="s">
        <v>284</v>
      </c>
    </row>
    <row r="32" spans="1:5" ht="12.75">
      <c r="A32" s="416">
        <v>42586</v>
      </c>
      <c r="B32" t="s">
        <v>1805</v>
      </c>
      <c r="C32" s="417" t="s">
        <v>1800</v>
      </c>
      <c r="D32" s="525">
        <v>4</v>
      </c>
      <c r="E32" t="s">
        <v>274</v>
      </c>
    </row>
    <row r="33" spans="1:5" ht="12.75">
      <c r="A33" s="416">
        <v>42628</v>
      </c>
      <c r="B33" t="s">
        <v>1805</v>
      </c>
      <c r="C33" s="417" t="s">
        <v>1800</v>
      </c>
      <c r="D33" s="525">
        <v>4</v>
      </c>
      <c r="E33" t="s">
        <v>274</v>
      </c>
    </row>
    <row r="34" spans="1:5" ht="25.9" customHeight="1">
      <c r="A34" s="416">
        <v>42642</v>
      </c>
      <c r="B34" s="126" t="s">
        <v>1823</v>
      </c>
      <c r="C34" s="417" t="s">
        <v>1800</v>
      </c>
      <c r="D34" s="525">
        <v>4</v>
      </c>
      <c r="E34" t="s">
        <v>274</v>
      </c>
    </row>
    <row r="35" spans="1:5" ht="12.75">
      <c r="A35" s="416">
        <v>43342</v>
      </c>
      <c r="B35" t="s">
        <v>2038</v>
      </c>
      <c r="C35" s="417" t="s">
        <v>2039</v>
      </c>
      <c r="D35" s="125">
        <v>4.13</v>
      </c>
      <c r="E35" t="s">
        <v>284</v>
      </c>
    </row>
    <row r="36" spans="1:5" ht="12.75">
      <c r="A36" s="416">
        <v>43342</v>
      </c>
      <c r="B36" t="s">
        <v>2044</v>
      </c>
      <c r="C36" s="417" t="s">
        <v>2039</v>
      </c>
      <c r="D36" s="125">
        <v>4.13</v>
      </c>
      <c r="E36" t="s">
        <v>274</v>
      </c>
    </row>
    <row r="37" spans="1:5" ht="12.75">
      <c r="A37" s="416">
        <v>43342</v>
      </c>
      <c r="B37" t="s">
        <v>2040</v>
      </c>
      <c r="C37" s="417" t="s">
        <v>2039</v>
      </c>
      <c r="D37" s="125">
        <v>4.13</v>
      </c>
      <c r="E37" t="s">
        <v>274</v>
      </c>
    </row>
    <row r="38" spans="1:5" ht="12.75">
      <c r="A38" s="416">
        <v>43342</v>
      </c>
      <c r="B38" t="s">
        <v>2041</v>
      </c>
      <c r="C38" s="417" t="s">
        <v>2039</v>
      </c>
      <c r="D38" s="125">
        <v>4.13</v>
      </c>
      <c r="E38" t="s">
        <v>274</v>
      </c>
    </row>
    <row r="39" spans="1:5" ht="12.75">
      <c r="A39" s="416">
        <v>43342</v>
      </c>
      <c r="B39" t="s">
        <v>2042</v>
      </c>
      <c r="C39" s="417" t="s">
        <v>2039</v>
      </c>
      <c r="D39" s="125">
        <v>4.13</v>
      </c>
      <c r="E39" t="s">
        <v>274</v>
      </c>
    </row>
    <row r="40" spans="1:5" ht="12.75">
      <c r="A40" s="416">
        <v>43354</v>
      </c>
      <c r="B40" t="s">
        <v>2043</v>
      </c>
      <c r="C40" s="417" t="s">
        <v>2039</v>
      </c>
      <c r="D40" s="125">
        <v>4.13</v>
      </c>
      <c r="E40" t="s">
        <v>274</v>
      </c>
    </row>
    <row r="41" spans="1:5" ht="12.75">
      <c r="A41" s="416">
        <v>43739</v>
      </c>
      <c r="B41" t="s">
        <v>2048</v>
      </c>
      <c r="C41" s="417" t="s">
        <v>2039</v>
      </c>
      <c r="D41" s="125">
        <v>5</v>
      </c>
      <c r="E41" t="s">
        <v>284</v>
      </c>
    </row>
    <row r="42" spans="1:5" ht="12.75">
      <c r="A42" s="416">
        <v>43739</v>
      </c>
      <c r="B42" t="s">
        <v>2050</v>
      </c>
      <c r="C42" s="417" t="s">
        <v>2039</v>
      </c>
      <c r="D42" s="125">
        <v>5</v>
      </c>
      <c r="E42" t="s">
        <v>284</v>
      </c>
    </row>
    <row r="43" spans="1:5" ht="51">
      <c r="A43" s="416">
        <v>43847</v>
      </c>
      <c r="B43" s="126" t="s">
        <v>2051</v>
      </c>
      <c r="C43" s="417" t="s">
        <v>2039</v>
      </c>
      <c r="D43" s="125">
        <v>5.1</v>
      </c>
      <c r="E43" t="s">
        <v>284</v>
      </c>
    </row>
    <row r="44" spans="1:5" ht="63.75">
      <c r="A44" s="416">
        <v>44089</v>
      </c>
      <c r="B44" s="126" t="s">
        <v>2053</v>
      </c>
      <c r="C44" s="417" t="s">
        <v>2039</v>
      </c>
      <c r="D44" s="125">
        <v>5.12</v>
      </c>
      <c r="E44" t="s">
        <v>284</v>
      </c>
    </row>
    <row r="45" spans="1:5" ht="12.75">
      <c r="A45" s="416">
        <v>44284</v>
      </c>
      <c r="B45" t="s">
        <v>2064</v>
      </c>
      <c r="C45" s="417" t="s">
        <v>2039</v>
      </c>
      <c r="D45" s="125">
        <v>5.13</v>
      </c>
      <c r="E45" t="s">
        <v>284</v>
      </c>
    </row>
    <row r="46" spans="1:5" ht="12.75">
      <c r="A46" s="416">
        <v>44652</v>
      </c>
      <c r="B46" t="s">
        <v>2065</v>
      </c>
      <c r="C46" s="417" t="s">
        <v>2039</v>
      </c>
      <c r="D46" s="125">
        <v>5.14</v>
      </c>
      <c r="E46" t="s">
        <v>284</v>
      </c>
    </row>
    <row r="47" spans="1:5" ht="12.75">
      <c r="A47" s="416">
        <v>44652</v>
      </c>
      <c r="B47" t="s">
        <v>2066</v>
      </c>
      <c r="C47" s="417" t="s">
        <v>2039</v>
      </c>
      <c r="D47" s="125">
        <v>5.14</v>
      </c>
      <c r="E47" t="s">
        <v>284</v>
      </c>
    </row>
  </sheetData>
  <sheetProtection algorithmName="SHA-512" hashValue="jcaNhxhqg2Hqi1Viswkagql7OtpPoO/9kh1rPV7scQa4MFiOMEH+eH5cJjCeYD9duWRenmDP25c32Xl2+JMs7A==" saltValue="eWsQe+aLM+Olqtvsk1HtQw==" spinCount="100000" sheet="1"/>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02"/>
  <sheetViews>
    <sheetView workbookViewId="0" topLeftCell="A1">
      <selection activeCell="G19" sqref="G19"/>
    </sheetView>
  </sheetViews>
  <sheetFormatPr defaultColWidth="9.140625" defaultRowHeight="12.75"/>
  <cols>
    <col min="1" max="1" width="19.140625" style="336" customWidth="1"/>
    <col min="2" max="2" width="9.140625" style="336" customWidth="1"/>
    <col min="3" max="4" width="9.140625" style="339" customWidth="1"/>
    <col min="5" max="6" width="9.140625" style="125" customWidth="1"/>
    <col min="7" max="10" width="9.140625" style="339" customWidth="1"/>
    <col min="11" max="11" width="9.140625" style="343" customWidth="1"/>
    <col min="12" max="12" width="9.140625" style="267" customWidth="1"/>
    <col min="13" max="13" width="9.140625" style="343" customWidth="1"/>
    <col min="14" max="14" width="9.140625" style="267" customWidth="1"/>
    <col min="15" max="19" width="9.140625" style="343" customWidth="1"/>
    <col min="20" max="20" width="9.140625" style="267" customWidth="1"/>
    <col min="21" max="21" width="9.7109375" style="343" bestFit="1" customWidth="1"/>
    <col min="22" max="22" width="9.140625" style="267" customWidth="1"/>
    <col min="23" max="27" width="9.140625" style="343" customWidth="1"/>
    <col min="28" max="28" width="12.7109375" style="269" bestFit="1" customWidth="1"/>
    <col min="29" max="29" width="10.8515625" style="336" customWidth="1"/>
  </cols>
  <sheetData>
    <row r="1" spans="1:29" s="126" customFormat="1" ht="102">
      <c r="A1" s="335" t="s">
        <v>244</v>
      </c>
      <c r="B1" s="335" t="s">
        <v>243</v>
      </c>
      <c r="C1" s="338" t="s">
        <v>1234</v>
      </c>
      <c r="D1" s="338" t="s">
        <v>1235</v>
      </c>
      <c r="E1" s="333" t="s">
        <v>1236</v>
      </c>
      <c r="F1" s="333" t="s">
        <v>1237</v>
      </c>
      <c r="G1" s="338" t="s">
        <v>1248</v>
      </c>
      <c r="H1" s="338" t="s">
        <v>1249</v>
      </c>
      <c r="I1" s="338" t="s">
        <v>1250</v>
      </c>
      <c r="J1" s="338" t="s">
        <v>1251</v>
      </c>
      <c r="K1" s="342" t="s">
        <v>1179</v>
      </c>
      <c r="L1" s="344" t="s">
        <v>1252</v>
      </c>
      <c r="M1" s="342" t="s">
        <v>1253</v>
      </c>
      <c r="N1" s="344" t="s">
        <v>1254</v>
      </c>
      <c r="O1" s="342" t="s">
        <v>1255</v>
      </c>
      <c r="P1" s="342" t="s">
        <v>1256</v>
      </c>
      <c r="Q1" s="342" t="s">
        <v>1257</v>
      </c>
      <c r="R1" s="342" t="s">
        <v>1258</v>
      </c>
      <c r="S1" s="342" t="s">
        <v>1259</v>
      </c>
      <c r="T1" s="344" t="s">
        <v>1260</v>
      </c>
      <c r="U1" s="342" t="s">
        <v>1261</v>
      </c>
      <c r="V1" s="344" t="s">
        <v>1262</v>
      </c>
      <c r="W1" s="342" t="s">
        <v>1263</v>
      </c>
      <c r="X1" s="342" t="s">
        <v>1264</v>
      </c>
      <c r="Y1" s="342" t="s">
        <v>1265</v>
      </c>
      <c r="Z1" s="342" t="s">
        <v>1266</v>
      </c>
      <c r="AA1" s="342" t="s">
        <v>1267</v>
      </c>
      <c r="AB1" s="345" t="s">
        <v>182</v>
      </c>
      <c r="AC1" s="335" t="s">
        <v>1228</v>
      </c>
    </row>
    <row r="2" spans="1:29" ht="12.75">
      <c r="A2" s="336" t="str">
        <f>IF(ISBLANK('Measure Input'!$B8),"",'Measure Input'!B8)</f>
        <v/>
      </c>
      <c r="B2" s="336" t="str">
        <f>IF(ISBLANK('Measure Input'!C8),"",'Measure Input'!C8)</f>
        <v/>
      </c>
      <c r="C2" s="125" t="str">
        <f>IF(LEN(A2)=0,"",IF(ISBLANK('Measure Input'!D8),0,ROUND('Measure Input'!D8,2)))</f>
        <v/>
      </c>
      <c r="D2" s="125" t="str">
        <f>IF(LEN(A2)=0,"",IF(ISBLANK('Measure Input'!E8),0,ROUND('Measure Input'!E8,2)))</f>
        <v/>
      </c>
      <c r="E2" s="125" t="str">
        <f>IF(LEN(A2)=0,"",IF(ISBLANK('Measure Input'!F8),0,ROUND('Measure Input'!F8,2)))</f>
        <v/>
      </c>
      <c r="F2" s="125" t="str">
        <f>IF(LEN(A2)=0,"",IF(ISBLANK('Measure Input'!G8),0,ROUND('Measure Input'!G8,2)))</f>
        <v/>
      </c>
      <c r="G2" s="125" t="str">
        <f>IF(LEN(A2)=0,"",IF(ISBLANK('Measure Input'!H8),0,ROUND('Measure Input'!H8,2)))</f>
        <v/>
      </c>
      <c r="H2" s="125" t="str">
        <f>IF(LEN(A2)=0,"",IF(ISBLANK('Measure Input'!I8),0,ROUND('Measure Input'!I8,2)))</f>
        <v/>
      </c>
      <c r="I2" s="125" t="str">
        <f>IF(LEN(A2)=0,"",IF(ISBLANK('Measure Input'!J8),0,ROUND('Measure Input'!J8,2)))</f>
        <v/>
      </c>
      <c r="J2" s="125" t="str">
        <f>IF(LEN(A2)=0,"",IF(ISBLANK('Measure Input'!K8),0,ROUND('Measure Input'!K8,2)))</f>
        <v/>
      </c>
      <c r="K2" s="267" t="str">
        <f>IF(LEN(A2)=0,"",IF(ISNUMBER('Measure Input'!AB8),ROUND('Measure Input'!AB8,2),0))</f>
        <v/>
      </c>
      <c r="L2" s="267" t="str">
        <f>IF(LEN(A2)=0,"",IF(ISNUMBER('Measure Input'!O8),ROUND('Measure Input'!O8,2),0))</f>
        <v/>
      </c>
      <c r="M2" s="267" t="str">
        <f>IF(LEN(A2)=0,"",IF(ISNUMBER('Measure Input'!P8),ROUND('Measure Input'!P8,2),0))</f>
        <v/>
      </c>
      <c r="N2" s="267" t="str">
        <f>IF(LEN(A2)=0,"",IF(ISNUMBER('Measure Input'!Q8),ROUND('Measure Input'!Q8,2),0))</f>
        <v/>
      </c>
      <c r="O2" s="267" t="str">
        <f>IF(LEN(A2)=0,"",IF(ISNUMBER('Measure Input'!R8),ROUND('Measure Input'!R8,2),0))</f>
        <v/>
      </c>
      <c r="P2" s="267" t="str">
        <f>IF(LEN(A2)=0,"",IF(ISNUMBER('Measure Input'!S8),ROUND('Measure Input'!S8,2),0))</f>
        <v/>
      </c>
      <c r="Q2" s="267" t="str">
        <f>IF(LEN(A2)=0,"",IF(ISNUMBER('Measure Input'!T8),ROUND('Measure Input'!T8,2),0))</f>
        <v/>
      </c>
      <c r="R2" s="267" t="str">
        <f>IF(LEN(A2)=0,"",IF(ISNUMBER('Measure Input'!U8),ROUND('Measure Input'!U8,2),0))</f>
        <v/>
      </c>
      <c r="S2" s="267" t="str">
        <f>IF(LEN(A2)=0,"",IF(ISNUMBER('Measure Input'!V8),ROUND('Measure Input'!V8,2),0))</f>
        <v/>
      </c>
      <c r="T2" s="267" t="str">
        <f>IF(LEN(A2)=0,"",IF(ISNUMBER('Measure Input'!AC8),ROUND('Measure Input'!AC8,2),0))</f>
        <v/>
      </c>
      <c r="U2" s="267" t="str">
        <f>IF(LEN(A2)=0,"",IF(ISNUMBER('Measure Input'!AD8),ROUND('Measure Input'!AD8,2),0))</f>
        <v/>
      </c>
      <c r="V2" s="267" t="str">
        <f>IF(LEN(A2)=0,"",IF(ISNUMBER('Measure Input'!AE8),ROUND('Measure Input'!AE8,2),0))</f>
        <v/>
      </c>
      <c r="W2" s="267" t="str">
        <f>IF(LEN(A2)=0,"",IF(ISNUMBER('Measure Input'!AF8),ROUND('Measure Input'!AF8,2),0))</f>
        <v/>
      </c>
      <c r="X2" s="267" t="str">
        <f>IF(LEN(A2)=0,"",IF(ISNUMBER('Measure Input'!AG8),ROUND('Measure Input'!AG8,2),0))</f>
        <v/>
      </c>
      <c r="Y2" s="267" t="str">
        <f>IF(LEN(A2)=0,"",IF(ISNUMBER('Measure Input'!AH8),ROUND('Measure Input'!AH8,2),0))</f>
        <v/>
      </c>
      <c r="Z2" s="267" t="str">
        <f>IF(LEN(A2)=0,"",IF(ISNUMBER('Measure Input'!AI8),ROUND('Measure Input'!AI8,2),0))</f>
        <v/>
      </c>
      <c r="AA2" s="267" t="str">
        <f>IF(LEN(A2)=0,"",IF(ISNUMBER('Measure Input'!AJ8),ROUND('Measure Input'!AJ8,2),0))</f>
        <v/>
      </c>
      <c r="AB2" s="269" t="str">
        <f>'Measure Input'!L8</f>
        <v/>
      </c>
      <c r="AC2" s="269" t="str">
        <f>'Measure Input'!M8</f>
        <v/>
      </c>
    </row>
    <row r="3" spans="1:29" s="1" customFormat="1" ht="12.75">
      <c r="A3" s="336" t="str">
        <f>IF(ISBLANK('Measure Input'!$B9),"",'Measure Input'!B9)</f>
        <v/>
      </c>
      <c r="B3" s="336" t="str">
        <f>IF(ISBLANK('Measure Input'!C9),"",'Measure Input'!C9)</f>
        <v/>
      </c>
      <c r="C3" s="125" t="str">
        <f>IF(LEN(A3)=0,"",IF(ISBLANK('Measure Input'!D9),0,ROUND('Measure Input'!D9,2)))</f>
        <v/>
      </c>
      <c r="D3" s="125" t="str">
        <f>IF(LEN(A3)=0,"",IF(ISBLANK('Measure Input'!E9),0,ROUND('Measure Input'!E9,2)))</f>
        <v/>
      </c>
      <c r="E3" s="125" t="str">
        <f>IF(LEN(A3)=0,"",IF(ISBLANK('Measure Input'!F9),0,ROUND('Measure Input'!F9,2)))</f>
        <v/>
      </c>
      <c r="F3" s="125" t="str">
        <f>IF(LEN(A3)=0,"",IF(ISBLANK('Measure Input'!G9),0,ROUND('Measure Input'!G9,2)))</f>
        <v/>
      </c>
      <c r="G3" s="125" t="str">
        <f>IF(LEN(A3)=0,"",IF(ISBLANK('Measure Input'!H9),0,ROUND('Measure Input'!H9,2)))</f>
        <v/>
      </c>
      <c r="H3" s="125" t="str">
        <f>IF(LEN(A3)=0,"",IF(ISBLANK('Measure Input'!I9),0,ROUND('Measure Input'!I9,2)))</f>
        <v/>
      </c>
      <c r="I3" s="125" t="str">
        <f>IF(LEN(A3)=0,"",IF(ISBLANK('Measure Input'!J9),0,ROUND('Measure Input'!J9,2)))</f>
        <v/>
      </c>
      <c r="J3" s="125" t="str">
        <f>IF(LEN(A3)=0,"",IF(ISBLANK('Measure Input'!K9),0,ROUND('Measure Input'!K9,2)))</f>
        <v/>
      </c>
      <c r="K3" s="267" t="str">
        <f>IF(LEN(A3)=0,"",IF(ISNUMBER('Measure Input'!AB9),ROUND('Measure Input'!AB9,2),0))</f>
        <v/>
      </c>
      <c r="L3" s="267" t="str">
        <f>IF(LEN(A3)=0,"",IF(ISNUMBER('Measure Input'!O9),ROUND('Measure Input'!O9,2),0))</f>
        <v/>
      </c>
      <c r="M3" s="267" t="str">
        <f>IF(LEN(A3)=0,"",IF(ISNUMBER('Measure Input'!P9),ROUND('Measure Input'!P9,2),0))</f>
        <v/>
      </c>
      <c r="N3" s="267" t="str">
        <f>IF(LEN(A3)=0,"",IF(ISNUMBER('Measure Input'!Q9),ROUND('Measure Input'!Q9,2),0))</f>
        <v/>
      </c>
      <c r="O3" s="267" t="str">
        <f>IF(LEN(A3)=0,"",IF(ISNUMBER('Measure Input'!R9),ROUND('Measure Input'!R9,2),0))</f>
        <v/>
      </c>
      <c r="P3" s="267" t="str">
        <f>IF(LEN(A3)=0,"",IF(ISNUMBER('Measure Input'!S9),ROUND('Measure Input'!S9,2),0))</f>
        <v/>
      </c>
      <c r="Q3" s="267" t="str">
        <f>IF(LEN(A3)=0,"",IF(ISNUMBER('Measure Input'!T9),ROUND('Measure Input'!T9,2),0))</f>
        <v/>
      </c>
      <c r="R3" s="267" t="str">
        <f>IF(LEN(A3)=0,"",IF(ISNUMBER('Measure Input'!U9),ROUND('Measure Input'!U9,2),0))</f>
        <v/>
      </c>
      <c r="S3" s="267" t="str">
        <f>IF(LEN(A3)=0,"",IF(ISNUMBER('Measure Input'!V9),ROUND('Measure Input'!V9,2),0))</f>
        <v/>
      </c>
      <c r="T3" s="267" t="str">
        <f>IF(LEN(A3)=0,"",IF(ISNUMBER('Measure Input'!AC9),ROUND('Measure Input'!AC9,2),0))</f>
        <v/>
      </c>
      <c r="U3" s="267" t="str">
        <f>IF(LEN(A3)=0,"",IF(ISNUMBER('Measure Input'!AD9),ROUND('Measure Input'!AD9,2),0))</f>
        <v/>
      </c>
      <c r="V3" s="267" t="str">
        <f>IF(LEN(A3)=0,"",IF(ISNUMBER('Measure Input'!AE9),ROUND('Measure Input'!AE9,2),0))</f>
        <v/>
      </c>
      <c r="W3" s="267" t="str">
        <f>IF(LEN(A3)=0,"",IF(ISNUMBER('Measure Input'!AF9),ROUND('Measure Input'!AF9,2),0))</f>
        <v/>
      </c>
      <c r="X3" s="267" t="str">
        <f>IF(LEN(A3)=0,"",IF(ISNUMBER('Measure Input'!AG9),ROUND('Measure Input'!AG9,2),0))</f>
        <v/>
      </c>
      <c r="Y3" s="267" t="str">
        <f>IF(LEN(A3)=0,"",IF(ISNUMBER('Measure Input'!AH9),ROUND('Measure Input'!AH9,2),0))</f>
        <v/>
      </c>
      <c r="Z3" s="267" t="str">
        <f>IF(LEN(A3)=0,"",IF(ISNUMBER('Measure Input'!AI9),ROUND('Measure Input'!AI9,2),0))</f>
        <v/>
      </c>
      <c r="AA3" s="267" t="str">
        <f>IF(LEN(A3)=0,"",IF(ISNUMBER('Measure Input'!AJ9),ROUND('Measure Input'!AJ9,2),0))</f>
        <v/>
      </c>
      <c r="AB3" s="269" t="str">
        <f>'Measure Input'!L9</f>
        <v/>
      </c>
      <c r="AC3" s="269" t="str">
        <f>'Measure Input'!M9</f>
        <v/>
      </c>
    </row>
    <row r="4" spans="1:29" s="1" customFormat="1" ht="12.75">
      <c r="A4" s="336" t="str">
        <f>IF(ISBLANK('Measure Input'!$B10),"",'Measure Input'!B10)</f>
        <v/>
      </c>
      <c r="B4" s="336" t="str">
        <f>IF(ISBLANK('Measure Input'!C10),"",'Measure Input'!C10)</f>
        <v/>
      </c>
      <c r="C4" s="125" t="str">
        <f>IF(LEN(A4)=0,"",IF(ISBLANK('Measure Input'!D10),0,ROUND('Measure Input'!D10,2)))</f>
        <v/>
      </c>
      <c r="D4" s="125" t="str">
        <f>IF(LEN(A4)=0,"",IF(ISBLANK('Measure Input'!E10),0,ROUND('Measure Input'!E10,2)))</f>
        <v/>
      </c>
      <c r="E4" s="125" t="str">
        <f>IF(LEN(A4)=0,"",IF(ISBLANK('Measure Input'!F10),0,ROUND('Measure Input'!F10,2)))</f>
        <v/>
      </c>
      <c r="F4" s="125" t="str">
        <f>IF(LEN(A4)=0,"",IF(ISBLANK('Measure Input'!G10),0,ROUND('Measure Input'!G10,2)))</f>
        <v/>
      </c>
      <c r="G4" s="125" t="str">
        <f>IF(LEN(A4)=0,"",IF(ISBLANK('Measure Input'!H10),0,ROUND('Measure Input'!H10,2)))</f>
        <v/>
      </c>
      <c r="H4" s="125" t="str">
        <f>IF(LEN(A4)=0,"",IF(ISBLANK('Measure Input'!I10),0,ROUND('Measure Input'!I10,2)))</f>
        <v/>
      </c>
      <c r="I4" s="125" t="str">
        <f>IF(LEN(A4)=0,"",IF(ISBLANK('Measure Input'!J10),0,ROUND('Measure Input'!J10,2)))</f>
        <v/>
      </c>
      <c r="J4" s="125" t="str">
        <f>IF(LEN(A4)=0,"",IF(ISBLANK('Measure Input'!K10),0,ROUND('Measure Input'!K10,2)))</f>
        <v/>
      </c>
      <c r="K4" s="267" t="str">
        <f>IF(LEN(A4)=0,"",IF(ISNUMBER('Measure Input'!AB10),ROUND('Measure Input'!AB10,2),0))</f>
        <v/>
      </c>
      <c r="L4" s="267" t="str">
        <f>IF(LEN(A4)=0,"",IF(ISNUMBER('Measure Input'!O10),ROUND('Measure Input'!O10,2),0))</f>
        <v/>
      </c>
      <c r="M4" s="267" t="str">
        <f>IF(LEN(A4)=0,"",IF(ISNUMBER('Measure Input'!P10),ROUND('Measure Input'!P10,2),0))</f>
        <v/>
      </c>
      <c r="N4" s="267" t="str">
        <f>IF(LEN(A4)=0,"",IF(ISNUMBER('Measure Input'!Q10),ROUND('Measure Input'!Q10,2),0))</f>
        <v/>
      </c>
      <c r="O4" s="267" t="str">
        <f>IF(LEN(A4)=0,"",IF(ISNUMBER('Measure Input'!R10),ROUND('Measure Input'!R10,2),0))</f>
        <v/>
      </c>
      <c r="P4" s="267" t="str">
        <f>IF(LEN(A4)=0,"",IF(ISNUMBER('Measure Input'!S10),ROUND('Measure Input'!S10,2),0))</f>
        <v/>
      </c>
      <c r="Q4" s="267" t="str">
        <f>IF(LEN(A4)=0,"",IF(ISNUMBER('Measure Input'!T10),ROUND('Measure Input'!T10,2),0))</f>
        <v/>
      </c>
      <c r="R4" s="267" t="str">
        <f>IF(LEN(A4)=0,"",IF(ISNUMBER('Measure Input'!U10),ROUND('Measure Input'!U10,2),0))</f>
        <v/>
      </c>
      <c r="S4" s="267" t="str">
        <f>IF(LEN(A4)=0,"",IF(ISNUMBER('Measure Input'!V10),ROUND('Measure Input'!V10,2),0))</f>
        <v/>
      </c>
      <c r="T4" s="267" t="str">
        <f>IF(LEN(A4)=0,"",IF(ISNUMBER('Measure Input'!AC10),ROUND('Measure Input'!AC10,2),0))</f>
        <v/>
      </c>
      <c r="U4" s="267" t="str">
        <f>IF(LEN(A4)=0,"",IF(ISNUMBER('Measure Input'!AD10),ROUND('Measure Input'!AD10,2),0))</f>
        <v/>
      </c>
      <c r="V4" s="267" t="str">
        <f>IF(LEN(A4)=0,"",IF(ISNUMBER('Measure Input'!AE10),ROUND('Measure Input'!AE10,2),0))</f>
        <v/>
      </c>
      <c r="W4" s="267" t="str">
        <f>IF(LEN(A4)=0,"",IF(ISNUMBER('Measure Input'!AF10),ROUND('Measure Input'!AF10,2),0))</f>
        <v/>
      </c>
      <c r="X4" s="267" t="str">
        <f>IF(LEN(A4)=0,"",IF(ISNUMBER('Measure Input'!AG10),ROUND('Measure Input'!AG10,2),0))</f>
        <v/>
      </c>
      <c r="Y4" s="267" t="str">
        <f>IF(LEN(A4)=0,"",IF(ISNUMBER('Measure Input'!AH10),ROUND('Measure Input'!AH10,2),0))</f>
        <v/>
      </c>
      <c r="Z4" s="267" t="str">
        <f>IF(LEN(A4)=0,"",IF(ISNUMBER('Measure Input'!AI10),ROUND('Measure Input'!AI10,2),0))</f>
        <v/>
      </c>
      <c r="AA4" s="267" t="str">
        <f>IF(LEN(A4)=0,"",IF(ISNUMBER('Measure Input'!AJ10),ROUND('Measure Input'!AJ10,2),0))</f>
        <v/>
      </c>
      <c r="AB4" s="269" t="str">
        <f>'Measure Input'!L10</f>
        <v/>
      </c>
      <c r="AC4" s="269" t="str">
        <f>'Measure Input'!M10</f>
        <v/>
      </c>
    </row>
    <row r="5" spans="1:29" ht="12.75">
      <c r="A5" s="336" t="str">
        <f>IF(ISBLANK('Measure Input'!$B11),"",'Measure Input'!B11)</f>
        <v/>
      </c>
      <c r="B5" s="336" t="str">
        <f>IF(ISBLANK('Measure Input'!C11),"",'Measure Input'!C11)</f>
        <v/>
      </c>
      <c r="C5" s="125" t="str">
        <f>IF(LEN(A5)=0,"",IF(ISBLANK('Measure Input'!D11),0,ROUND('Measure Input'!D11,2)))</f>
        <v/>
      </c>
      <c r="D5" s="125" t="str">
        <f>IF(LEN(A5)=0,"",IF(ISBLANK('Measure Input'!E11),0,ROUND('Measure Input'!E11,2)))</f>
        <v/>
      </c>
      <c r="E5" s="125" t="str">
        <f>IF(LEN(A5)=0,"",IF(ISBLANK('Measure Input'!F11),0,ROUND('Measure Input'!F11,2)))</f>
        <v/>
      </c>
      <c r="F5" s="125" t="str">
        <f>IF(LEN(A5)=0,"",IF(ISBLANK('Measure Input'!G11),0,ROUND('Measure Input'!G11,2)))</f>
        <v/>
      </c>
      <c r="G5" s="125" t="str">
        <f>IF(LEN(A5)=0,"",IF(ISBLANK('Measure Input'!H11),0,ROUND('Measure Input'!H11,2)))</f>
        <v/>
      </c>
      <c r="H5" s="125" t="str">
        <f>IF(LEN(A5)=0,"",IF(ISBLANK('Measure Input'!I11),0,ROUND('Measure Input'!I11,2)))</f>
        <v/>
      </c>
      <c r="I5" s="125" t="str">
        <f>IF(LEN(A5)=0,"",IF(ISBLANK('Measure Input'!J11),0,ROUND('Measure Input'!J11,2)))</f>
        <v/>
      </c>
      <c r="J5" s="125" t="str">
        <f>IF(LEN(A5)=0,"",IF(ISBLANK('Measure Input'!K11),0,ROUND('Measure Input'!K11,2)))</f>
        <v/>
      </c>
      <c r="K5" s="267" t="str">
        <f>IF(LEN(A5)=0,"",IF(ISNUMBER('Measure Input'!AB11),ROUND('Measure Input'!AB11,2),0))</f>
        <v/>
      </c>
      <c r="L5" s="267" t="str">
        <f>IF(LEN(A5)=0,"",IF(ISNUMBER('Measure Input'!O11),ROUND('Measure Input'!O11,2),0))</f>
        <v/>
      </c>
      <c r="M5" s="267" t="str">
        <f>IF(LEN(A5)=0,"",IF(ISNUMBER('Measure Input'!P11),ROUND('Measure Input'!P11,2),0))</f>
        <v/>
      </c>
      <c r="N5" s="267" t="str">
        <f>IF(LEN(A5)=0,"",IF(ISNUMBER('Measure Input'!Q11),ROUND('Measure Input'!Q11,2),0))</f>
        <v/>
      </c>
      <c r="O5" s="267" t="str">
        <f>IF(LEN(A5)=0,"",IF(ISNUMBER('Measure Input'!R11),ROUND('Measure Input'!R11,2),0))</f>
        <v/>
      </c>
      <c r="P5" s="267" t="str">
        <f>IF(LEN(A5)=0,"",IF(ISNUMBER('Measure Input'!S11),ROUND('Measure Input'!S11,2),0))</f>
        <v/>
      </c>
      <c r="Q5" s="267" t="str">
        <f>IF(LEN(A5)=0,"",IF(ISNUMBER('Measure Input'!T11),ROUND('Measure Input'!T11,2),0))</f>
        <v/>
      </c>
      <c r="R5" s="267" t="str">
        <f>IF(LEN(A5)=0,"",IF(ISNUMBER('Measure Input'!U11),ROUND('Measure Input'!U11,2),0))</f>
        <v/>
      </c>
      <c r="S5" s="267" t="str">
        <f>IF(LEN(A5)=0,"",IF(ISNUMBER('Measure Input'!V11),ROUND('Measure Input'!V11,2),0))</f>
        <v/>
      </c>
      <c r="T5" s="267" t="str">
        <f>IF(LEN(A5)=0,"",IF(ISNUMBER('Measure Input'!AC11),ROUND('Measure Input'!AC11,2),0))</f>
        <v/>
      </c>
      <c r="U5" s="267" t="str">
        <f>IF(LEN(A5)=0,"",IF(ISNUMBER('Measure Input'!AD11),ROUND('Measure Input'!AD11,2),0))</f>
        <v/>
      </c>
      <c r="V5" s="267" t="str">
        <f>IF(LEN(A5)=0,"",IF(ISNUMBER('Measure Input'!AE11),ROUND('Measure Input'!AE11,2),0))</f>
        <v/>
      </c>
      <c r="W5" s="267" t="str">
        <f>IF(LEN(A5)=0,"",IF(ISNUMBER('Measure Input'!AF11),ROUND('Measure Input'!AF11,2),0))</f>
        <v/>
      </c>
      <c r="X5" s="267" t="str">
        <f>IF(LEN(A5)=0,"",IF(ISNUMBER('Measure Input'!AG11),ROUND('Measure Input'!AG11,2),0))</f>
        <v/>
      </c>
      <c r="Y5" s="267" t="str">
        <f>IF(LEN(A5)=0,"",IF(ISNUMBER('Measure Input'!AH11),ROUND('Measure Input'!AH11,2),0))</f>
        <v/>
      </c>
      <c r="Z5" s="267" t="str">
        <f>IF(LEN(A5)=0,"",IF(ISNUMBER('Measure Input'!AI11),ROUND('Measure Input'!AI11,2),0))</f>
        <v/>
      </c>
      <c r="AA5" s="267" t="str">
        <f>IF(LEN(A5)=0,"",IF(ISNUMBER('Measure Input'!AJ11),ROUND('Measure Input'!AJ11,2),0))</f>
        <v/>
      </c>
      <c r="AB5" s="269" t="str">
        <f>'Measure Input'!L11</f>
        <v/>
      </c>
      <c r="AC5" s="269" t="str">
        <f>'Measure Input'!M11</f>
        <v/>
      </c>
    </row>
    <row r="6" spans="1:29" ht="12.75">
      <c r="A6" s="336" t="str">
        <f>IF(ISBLANK('Measure Input'!$B12),"",'Measure Input'!B12)</f>
        <v/>
      </c>
      <c r="B6" s="336" t="str">
        <f>IF(ISBLANK('Measure Input'!C12),"",'Measure Input'!C12)</f>
        <v/>
      </c>
      <c r="C6" s="125" t="str">
        <f>IF(LEN(A6)=0,"",IF(ISBLANK('Measure Input'!D12),0,ROUND('Measure Input'!D12,2)))</f>
        <v/>
      </c>
      <c r="D6" s="125" t="str">
        <f>IF(LEN(A6)=0,"",IF(ISBLANK('Measure Input'!E12),0,ROUND('Measure Input'!E12,2)))</f>
        <v/>
      </c>
      <c r="E6" s="125" t="str">
        <f>IF(LEN(A6)=0,"",IF(ISBLANK('Measure Input'!F12),0,ROUND('Measure Input'!F12,2)))</f>
        <v/>
      </c>
      <c r="F6" s="125" t="str">
        <f>IF(LEN(A6)=0,"",IF(ISBLANK('Measure Input'!G12),0,ROUND('Measure Input'!G12,2)))</f>
        <v/>
      </c>
      <c r="G6" s="125" t="str">
        <f>IF(LEN(A6)=0,"",IF(ISBLANK('Measure Input'!H12),0,ROUND('Measure Input'!H12,2)))</f>
        <v/>
      </c>
      <c r="H6" s="125" t="str">
        <f>IF(LEN(A6)=0,"",IF(ISBLANK('Measure Input'!I12),0,ROUND('Measure Input'!I12,2)))</f>
        <v/>
      </c>
      <c r="I6" s="125" t="str">
        <f>IF(LEN(A6)=0,"",IF(ISBLANK('Measure Input'!J12),0,ROUND('Measure Input'!J12,2)))</f>
        <v/>
      </c>
      <c r="J6" s="125" t="str">
        <f>IF(LEN(A6)=0,"",IF(ISBLANK('Measure Input'!K12),0,ROUND('Measure Input'!K12,2)))</f>
        <v/>
      </c>
      <c r="K6" s="267" t="str">
        <f>IF(LEN(A6)=0,"",IF(ISNUMBER('Measure Input'!AB12),ROUND('Measure Input'!AB12,2),0))</f>
        <v/>
      </c>
      <c r="L6" s="267" t="str">
        <f>IF(LEN(A6)=0,"",IF(ISNUMBER('Measure Input'!O12),ROUND('Measure Input'!O12,2),0))</f>
        <v/>
      </c>
      <c r="M6" s="267" t="str">
        <f>IF(LEN(A6)=0,"",IF(ISNUMBER('Measure Input'!P12),ROUND('Measure Input'!P12,2),0))</f>
        <v/>
      </c>
      <c r="N6" s="267" t="str">
        <f>IF(LEN(A6)=0,"",IF(ISNUMBER('Measure Input'!Q12),ROUND('Measure Input'!Q12,2),0))</f>
        <v/>
      </c>
      <c r="O6" s="267" t="str">
        <f>IF(LEN(A6)=0,"",IF(ISNUMBER('Measure Input'!R12),ROUND('Measure Input'!R12,2),0))</f>
        <v/>
      </c>
      <c r="P6" s="267" t="str">
        <f>IF(LEN(A6)=0,"",IF(ISNUMBER('Measure Input'!S12),ROUND('Measure Input'!S12,2),0))</f>
        <v/>
      </c>
      <c r="Q6" s="267" t="str">
        <f>IF(LEN(A6)=0,"",IF(ISNUMBER('Measure Input'!T12),ROUND('Measure Input'!T12,2),0))</f>
        <v/>
      </c>
      <c r="R6" s="267" t="str">
        <f>IF(LEN(A6)=0,"",IF(ISNUMBER('Measure Input'!U12),ROUND('Measure Input'!U12,2),0))</f>
        <v/>
      </c>
      <c r="S6" s="267" t="str">
        <f>IF(LEN(A6)=0,"",IF(ISNUMBER('Measure Input'!V12),ROUND('Measure Input'!V12,2),0))</f>
        <v/>
      </c>
      <c r="T6" s="267" t="str">
        <f>IF(LEN(A6)=0,"",IF(ISNUMBER('Measure Input'!AC12),ROUND('Measure Input'!AC12,2),0))</f>
        <v/>
      </c>
      <c r="U6" s="267" t="str">
        <f>IF(LEN(A6)=0,"",IF(ISNUMBER('Measure Input'!AD12),ROUND('Measure Input'!AD12,2),0))</f>
        <v/>
      </c>
      <c r="V6" s="267" t="str">
        <f>IF(LEN(A6)=0,"",IF(ISNUMBER('Measure Input'!AE12),ROUND('Measure Input'!AE12,2),0))</f>
        <v/>
      </c>
      <c r="W6" s="267" t="str">
        <f>IF(LEN(A6)=0,"",IF(ISNUMBER('Measure Input'!AF12),ROUND('Measure Input'!AF12,2),0))</f>
        <v/>
      </c>
      <c r="X6" s="267" t="str">
        <f>IF(LEN(A6)=0,"",IF(ISNUMBER('Measure Input'!AG12),ROUND('Measure Input'!AG12,2),0))</f>
        <v/>
      </c>
      <c r="Y6" s="267" t="str">
        <f>IF(LEN(A6)=0,"",IF(ISNUMBER('Measure Input'!AH12),ROUND('Measure Input'!AH12,2),0))</f>
        <v/>
      </c>
      <c r="Z6" s="267" t="str">
        <f>IF(LEN(A6)=0,"",IF(ISNUMBER('Measure Input'!AI12),ROUND('Measure Input'!AI12,2),0))</f>
        <v/>
      </c>
      <c r="AA6" s="267" t="str">
        <f>IF(LEN(A6)=0,"",IF(ISNUMBER('Measure Input'!AJ12),ROUND('Measure Input'!AJ12,2),0))</f>
        <v/>
      </c>
      <c r="AB6" s="269" t="str">
        <f>'Measure Input'!L12</f>
        <v/>
      </c>
      <c r="AC6" s="269" t="str">
        <f>'Measure Input'!M12</f>
        <v/>
      </c>
    </row>
    <row r="7" spans="1:29" ht="12.75">
      <c r="A7" s="336" t="str">
        <f>IF(ISBLANK('Measure Input'!$B13),"",'Measure Input'!B13)</f>
        <v/>
      </c>
      <c r="B7" s="336" t="str">
        <f>IF(ISBLANK('Measure Input'!C13),"",'Measure Input'!C13)</f>
        <v/>
      </c>
      <c r="C7" s="125" t="str">
        <f>IF(LEN(A7)=0,"",IF(ISBLANK('Measure Input'!D13),0,ROUND('Measure Input'!D13,2)))</f>
        <v/>
      </c>
      <c r="D7" s="125" t="str">
        <f>IF(LEN(A7)=0,"",IF(ISBLANK('Measure Input'!E13),0,ROUND('Measure Input'!E13,2)))</f>
        <v/>
      </c>
      <c r="E7" s="125" t="str">
        <f>IF(LEN(A7)=0,"",IF(ISBLANK('Measure Input'!F13),0,ROUND('Measure Input'!F13,2)))</f>
        <v/>
      </c>
      <c r="F7" s="125" t="str">
        <f>IF(LEN(A7)=0,"",IF(ISBLANK('Measure Input'!G13),0,ROUND('Measure Input'!G13,2)))</f>
        <v/>
      </c>
      <c r="G7" s="125" t="str">
        <f>IF(LEN(A7)=0,"",IF(ISBLANK('Measure Input'!H13),0,ROUND('Measure Input'!H13,2)))</f>
        <v/>
      </c>
      <c r="H7" s="125" t="str">
        <f>IF(LEN(A7)=0,"",IF(ISBLANK('Measure Input'!I13),0,ROUND('Measure Input'!I13,2)))</f>
        <v/>
      </c>
      <c r="I7" s="125" t="str">
        <f>IF(LEN(A7)=0,"",IF(ISBLANK('Measure Input'!J13),0,ROUND('Measure Input'!J13,2)))</f>
        <v/>
      </c>
      <c r="J7" s="125" t="str">
        <f>IF(LEN(A7)=0,"",IF(ISBLANK('Measure Input'!K13),0,ROUND('Measure Input'!K13,2)))</f>
        <v/>
      </c>
      <c r="K7" s="267" t="str">
        <f>IF(LEN(A7)=0,"",IF(ISNUMBER('Measure Input'!AB13),ROUND('Measure Input'!AB13,2),0))</f>
        <v/>
      </c>
      <c r="L7" s="267" t="str">
        <f>IF(LEN(A7)=0,"",IF(ISNUMBER('Measure Input'!O13),ROUND('Measure Input'!O13,2),0))</f>
        <v/>
      </c>
      <c r="M7" s="267" t="str">
        <f>IF(LEN(A7)=0,"",IF(ISNUMBER('Measure Input'!P13),ROUND('Measure Input'!P13,2),0))</f>
        <v/>
      </c>
      <c r="N7" s="267" t="str">
        <f>IF(LEN(A7)=0,"",IF(ISNUMBER('Measure Input'!Q13),ROUND('Measure Input'!Q13,2),0))</f>
        <v/>
      </c>
      <c r="O7" s="267" t="str">
        <f>IF(LEN(A7)=0,"",IF(ISNUMBER('Measure Input'!R13),ROUND('Measure Input'!R13,2),0))</f>
        <v/>
      </c>
      <c r="P7" s="267" t="str">
        <f>IF(LEN(A7)=0,"",IF(ISNUMBER('Measure Input'!S13),ROUND('Measure Input'!S13,2),0))</f>
        <v/>
      </c>
      <c r="Q7" s="267" t="str">
        <f>IF(LEN(A7)=0,"",IF(ISNUMBER('Measure Input'!T13),ROUND('Measure Input'!T13,2),0))</f>
        <v/>
      </c>
      <c r="R7" s="267" t="str">
        <f>IF(LEN(A7)=0,"",IF(ISNUMBER('Measure Input'!U13),ROUND('Measure Input'!U13,2),0))</f>
        <v/>
      </c>
      <c r="S7" s="267" t="str">
        <f>IF(LEN(A7)=0,"",IF(ISNUMBER('Measure Input'!V13),ROUND('Measure Input'!V13,2),0))</f>
        <v/>
      </c>
      <c r="T7" s="267" t="str">
        <f>IF(LEN(A7)=0,"",IF(ISNUMBER('Measure Input'!AC13),ROUND('Measure Input'!AC13,2),0))</f>
        <v/>
      </c>
      <c r="U7" s="267" t="str">
        <f>IF(LEN(A7)=0,"",IF(ISNUMBER('Measure Input'!AD13),ROUND('Measure Input'!AD13,2),0))</f>
        <v/>
      </c>
      <c r="V7" s="267" t="str">
        <f>IF(LEN(A7)=0,"",IF(ISNUMBER('Measure Input'!AE13),ROUND('Measure Input'!AE13,2),0))</f>
        <v/>
      </c>
      <c r="W7" s="267" t="str">
        <f>IF(LEN(A7)=0,"",IF(ISNUMBER('Measure Input'!AF13),ROUND('Measure Input'!AF13,2),0))</f>
        <v/>
      </c>
      <c r="X7" s="267" t="str">
        <f>IF(LEN(A7)=0,"",IF(ISNUMBER('Measure Input'!AG13),ROUND('Measure Input'!AG13,2),0))</f>
        <v/>
      </c>
      <c r="Y7" s="267" t="str">
        <f>IF(LEN(A7)=0,"",IF(ISNUMBER('Measure Input'!AH13),ROUND('Measure Input'!AH13,2),0))</f>
        <v/>
      </c>
      <c r="Z7" s="267" t="str">
        <f>IF(LEN(A7)=0,"",IF(ISNUMBER('Measure Input'!AI13),ROUND('Measure Input'!AI13,2),0))</f>
        <v/>
      </c>
      <c r="AA7" s="267" t="str">
        <f>IF(LEN(A7)=0,"",IF(ISNUMBER('Measure Input'!AJ13),ROUND('Measure Input'!AJ13,2),0))</f>
        <v/>
      </c>
      <c r="AB7" s="269" t="str">
        <f>'Measure Input'!L13</f>
        <v/>
      </c>
      <c r="AC7" s="269" t="str">
        <f>'Measure Input'!M13</f>
        <v/>
      </c>
    </row>
    <row r="8" spans="1:29" ht="12.75">
      <c r="A8" s="336" t="str">
        <f>IF(ISBLANK('Measure Input'!$B14),"",'Measure Input'!B14)</f>
        <v/>
      </c>
      <c r="B8" s="336" t="str">
        <f>IF(ISBLANK('Measure Input'!C14),"",'Measure Input'!C14)</f>
        <v/>
      </c>
      <c r="C8" s="125" t="str">
        <f>IF(LEN(A8)=0,"",IF(ISBLANK('Measure Input'!D14),0,ROUND('Measure Input'!D14,2)))</f>
        <v/>
      </c>
      <c r="D8" s="125" t="str">
        <f>IF(LEN(A8)=0,"",IF(ISBLANK('Measure Input'!E14),0,ROUND('Measure Input'!E14,2)))</f>
        <v/>
      </c>
      <c r="E8" s="125" t="str">
        <f>IF(LEN(A8)=0,"",IF(ISBLANK('Measure Input'!F14),0,ROUND('Measure Input'!F14,2)))</f>
        <v/>
      </c>
      <c r="F8" s="125" t="str">
        <f>IF(LEN(A8)=0,"",IF(ISBLANK('Measure Input'!G14),0,ROUND('Measure Input'!G14,2)))</f>
        <v/>
      </c>
      <c r="G8" s="125" t="str">
        <f>IF(LEN(A8)=0,"",IF(ISBLANK('Measure Input'!H14),0,ROUND('Measure Input'!H14,2)))</f>
        <v/>
      </c>
      <c r="H8" s="125" t="str">
        <f>IF(LEN(A8)=0,"",IF(ISBLANK('Measure Input'!I14),0,ROUND('Measure Input'!I14,2)))</f>
        <v/>
      </c>
      <c r="I8" s="125" t="str">
        <f>IF(LEN(A8)=0,"",IF(ISBLANK('Measure Input'!J14),0,ROUND('Measure Input'!J14,2)))</f>
        <v/>
      </c>
      <c r="J8" s="125" t="str">
        <f>IF(LEN(A8)=0,"",IF(ISBLANK('Measure Input'!K14),0,ROUND('Measure Input'!K14,2)))</f>
        <v/>
      </c>
      <c r="K8" s="267" t="str">
        <f>IF(LEN(A8)=0,"",IF(ISNUMBER('Measure Input'!AB14),ROUND('Measure Input'!AB14,2),0))</f>
        <v/>
      </c>
      <c r="L8" s="267" t="str">
        <f>IF(LEN(A8)=0,"",IF(ISNUMBER('Measure Input'!O14),ROUND('Measure Input'!O14,2),0))</f>
        <v/>
      </c>
      <c r="M8" s="267" t="str">
        <f>IF(LEN(A8)=0,"",IF(ISNUMBER('Measure Input'!P14),ROUND('Measure Input'!P14,2),0))</f>
        <v/>
      </c>
      <c r="N8" s="267" t="str">
        <f>IF(LEN(A8)=0,"",IF(ISNUMBER('Measure Input'!Q14),ROUND('Measure Input'!Q14,2),0))</f>
        <v/>
      </c>
      <c r="O8" s="267" t="str">
        <f>IF(LEN(A8)=0,"",IF(ISNUMBER('Measure Input'!R14),ROUND('Measure Input'!R14,2),0))</f>
        <v/>
      </c>
      <c r="P8" s="267" t="str">
        <f>IF(LEN(A8)=0,"",IF(ISNUMBER('Measure Input'!S14),ROUND('Measure Input'!S14,2),0))</f>
        <v/>
      </c>
      <c r="Q8" s="267" t="str">
        <f>IF(LEN(A8)=0,"",IF(ISNUMBER('Measure Input'!T14),ROUND('Measure Input'!T14,2),0))</f>
        <v/>
      </c>
      <c r="R8" s="267" t="str">
        <f>IF(LEN(A8)=0,"",IF(ISNUMBER('Measure Input'!U14),ROUND('Measure Input'!U14,2),0))</f>
        <v/>
      </c>
      <c r="S8" s="267" t="str">
        <f>IF(LEN(A8)=0,"",IF(ISNUMBER('Measure Input'!V14),ROUND('Measure Input'!V14,2),0))</f>
        <v/>
      </c>
      <c r="T8" s="267" t="str">
        <f>IF(LEN(A8)=0,"",IF(ISNUMBER('Measure Input'!AC14),ROUND('Measure Input'!AC14,2),0))</f>
        <v/>
      </c>
      <c r="U8" s="267" t="str">
        <f>IF(LEN(A8)=0,"",IF(ISNUMBER('Measure Input'!AD14),ROUND('Measure Input'!AD14,2),0))</f>
        <v/>
      </c>
      <c r="V8" s="267" t="str">
        <f>IF(LEN(A8)=0,"",IF(ISNUMBER('Measure Input'!AE14),ROUND('Measure Input'!AE14,2),0))</f>
        <v/>
      </c>
      <c r="W8" s="267" t="str">
        <f>IF(LEN(A8)=0,"",IF(ISNUMBER('Measure Input'!AF14),ROUND('Measure Input'!AF14,2),0))</f>
        <v/>
      </c>
      <c r="X8" s="267" t="str">
        <f>IF(LEN(A8)=0,"",IF(ISNUMBER('Measure Input'!AG14),ROUND('Measure Input'!AG14,2),0))</f>
        <v/>
      </c>
      <c r="Y8" s="267" t="str">
        <f>IF(LEN(A8)=0,"",IF(ISNUMBER('Measure Input'!AH14),ROUND('Measure Input'!AH14,2),0))</f>
        <v/>
      </c>
      <c r="Z8" s="267" t="str">
        <f>IF(LEN(A8)=0,"",IF(ISNUMBER('Measure Input'!AI14),ROUND('Measure Input'!AI14,2),0))</f>
        <v/>
      </c>
      <c r="AA8" s="267" t="str">
        <f>IF(LEN(A8)=0,"",IF(ISNUMBER('Measure Input'!AJ14),ROUND('Measure Input'!AJ14,2),0))</f>
        <v/>
      </c>
      <c r="AB8" s="269" t="str">
        <f>'Measure Input'!L14</f>
        <v/>
      </c>
      <c r="AC8" s="269" t="str">
        <f>'Measure Input'!M14</f>
        <v/>
      </c>
    </row>
    <row r="9" spans="1:29" ht="12.75">
      <c r="A9" s="336" t="str">
        <f>IF(ISBLANK('Measure Input'!$B15),"",'Measure Input'!B15)</f>
        <v/>
      </c>
      <c r="B9" s="336" t="str">
        <f>IF(ISBLANK('Measure Input'!C15),"",'Measure Input'!C15)</f>
        <v/>
      </c>
      <c r="C9" s="125" t="str">
        <f>IF(LEN(A9)=0,"",IF(ISBLANK('Measure Input'!D15),0,ROUND('Measure Input'!D15,2)))</f>
        <v/>
      </c>
      <c r="D9" s="125" t="str">
        <f>IF(LEN(A9)=0,"",IF(ISBLANK('Measure Input'!E15),0,ROUND('Measure Input'!E15,2)))</f>
        <v/>
      </c>
      <c r="E9" s="125" t="str">
        <f>IF(LEN(A9)=0,"",IF(ISBLANK('Measure Input'!F15),0,ROUND('Measure Input'!F15,2)))</f>
        <v/>
      </c>
      <c r="F9" s="125" t="str">
        <f>IF(LEN(A9)=0,"",IF(ISBLANK('Measure Input'!G15),0,ROUND('Measure Input'!G15,2)))</f>
        <v/>
      </c>
      <c r="G9" s="125" t="str">
        <f>IF(LEN(A9)=0,"",IF(ISBLANK('Measure Input'!H15),0,ROUND('Measure Input'!H15,2)))</f>
        <v/>
      </c>
      <c r="H9" s="125" t="str">
        <f>IF(LEN(A9)=0,"",IF(ISBLANK('Measure Input'!I15),0,ROUND('Measure Input'!I15,2)))</f>
        <v/>
      </c>
      <c r="I9" s="125" t="str">
        <f>IF(LEN(A9)=0,"",IF(ISBLANK('Measure Input'!J15),0,ROUND('Measure Input'!J15,2)))</f>
        <v/>
      </c>
      <c r="J9" s="125" t="str">
        <f>IF(LEN(A9)=0,"",IF(ISBLANK('Measure Input'!K15),0,ROUND('Measure Input'!K15,2)))</f>
        <v/>
      </c>
      <c r="K9" s="267" t="str">
        <f>IF(LEN(A9)=0,"",IF(ISNUMBER('Measure Input'!AB15),ROUND('Measure Input'!AB15,2),0))</f>
        <v/>
      </c>
      <c r="L9" s="267" t="str">
        <f>IF(LEN(A9)=0,"",IF(ISNUMBER('Measure Input'!O15),ROUND('Measure Input'!O15,2),0))</f>
        <v/>
      </c>
      <c r="M9" s="267" t="str">
        <f>IF(LEN(A9)=0,"",IF(ISNUMBER('Measure Input'!P15),ROUND('Measure Input'!P15,2),0))</f>
        <v/>
      </c>
      <c r="N9" s="267" t="str">
        <f>IF(LEN(A9)=0,"",IF(ISNUMBER('Measure Input'!Q15),ROUND('Measure Input'!Q15,2),0))</f>
        <v/>
      </c>
      <c r="O9" s="267" t="str">
        <f>IF(LEN(A9)=0,"",IF(ISNUMBER('Measure Input'!R15),ROUND('Measure Input'!R15,2),0))</f>
        <v/>
      </c>
      <c r="P9" s="267" t="str">
        <f>IF(LEN(A9)=0,"",IF(ISNUMBER('Measure Input'!S15),ROUND('Measure Input'!S15,2),0))</f>
        <v/>
      </c>
      <c r="Q9" s="267" t="str">
        <f>IF(LEN(A9)=0,"",IF(ISNUMBER('Measure Input'!T15),ROUND('Measure Input'!T15,2),0))</f>
        <v/>
      </c>
      <c r="R9" s="267" t="str">
        <f>IF(LEN(A9)=0,"",IF(ISNUMBER('Measure Input'!U15),ROUND('Measure Input'!U15,2),0))</f>
        <v/>
      </c>
      <c r="S9" s="267" t="str">
        <f>IF(LEN(A9)=0,"",IF(ISNUMBER('Measure Input'!V15),ROUND('Measure Input'!V15,2),0))</f>
        <v/>
      </c>
      <c r="T9" s="267" t="str">
        <f>IF(LEN(A9)=0,"",IF(ISNUMBER('Measure Input'!AC15),ROUND('Measure Input'!AC15,2),0))</f>
        <v/>
      </c>
      <c r="U9" s="267" t="str">
        <f>IF(LEN(A9)=0,"",IF(ISNUMBER('Measure Input'!AD15),ROUND('Measure Input'!AD15,2),0))</f>
        <v/>
      </c>
      <c r="V9" s="267" t="str">
        <f>IF(LEN(A9)=0,"",IF(ISNUMBER('Measure Input'!AE15),ROUND('Measure Input'!AE15,2),0))</f>
        <v/>
      </c>
      <c r="W9" s="267" t="str">
        <f>IF(LEN(A9)=0,"",IF(ISNUMBER('Measure Input'!AF15),ROUND('Measure Input'!AF15,2),0))</f>
        <v/>
      </c>
      <c r="X9" s="267" t="str">
        <f>IF(LEN(A9)=0,"",IF(ISNUMBER('Measure Input'!AG15),ROUND('Measure Input'!AG15,2),0))</f>
        <v/>
      </c>
      <c r="Y9" s="267" t="str">
        <f>IF(LEN(A9)=0,"",IF(ISNUMBER('Measure Input'!AH15),ROUND('Measure Input'!AH15,2),0))</f>
        <v/>
      </c>
      <c r="Z9" s="267" t="str">
        <f>IF(LEN(A9)=0,"",IF(ISNUMBER('Measure Input'!AI15),ROUND('Measure Input'!AI15,2),0))</f>
        <v/>
      </c>
      <c r="AA9" s="267" t="str">
        <f>IF(LEN(A9)=0,"",IF(ISNUMBER('Measure Input'!AJ15),ROUND('Measure Input'!AJ15,2),0))</f>
        <v/>
      </c>
      <c r="AB9" s="269" t="str">
        <f>'Measure Input'!L15</f>
        <v/>
      </c>
      <c r="AC9" s="269" t="str">
        <f>'Measure Input'!M15</f>
        <v/>
      </c>
    </row>
    <row r="10" spans="1:29" ht="12.75">
      <c r="A10" s="336" t="str">
        <f>IF(ISBLANK('Measure Input'!$B16),"",'Measure Input'!B16)</f>
        <v/>
      </c>
      <c r="B10" s="336" t="str">
        <f>IF(ISBLANK('Measure Input'!C16),"",'Measure Input'!C16)</f>
        <v/>
      </c>
      <c r="C10" s="125" t="str">
        <f>IF(LEN(A10)=0,"",IF(ISBLANK('Measure Input'!D16),0,ROUND('Measure Input'!D16,2)))</f>
        <v/>
      </c>
      <c r="D10" s="125" t="str">
        <f>IF(LEN(A10)=0,"",IF(ISBLANK('Measure Input'!E16),0,ROUND('Measure Input'!E16,2)))</f>
        <v/>
      </c>
      <c r="E10" s="125" t="str">
        <f>IF(LEN(A10)=0,"",IF(ISBLANK('Measure Input'!F16),0,ROUND('Measure Input'!F16,2)))</f>
        <v/>
      </c>
      <c r="F10" s="125" t="str">
        <f>IF(LEN(A10)=0,"",IF(ISBLANK('Measure Input'!G16),0,ROUND('Measure Input'!G16,2)))</f>
        <v/>
      </c>
      <c r="G10" s="125" t="str">
        <f>IF(LEN(A10)=0,"",IF(ISBLANK('Measure Input'!H16),0,ROUND('Measure Input'!H16,2)))</f>
        <v/>
      </c>
      <c r="H10" s="125" t="str">
        <f>IF(LEN(A10)=0,"",IF(ISBLANK('Measure Input'!I16),0,ROUND('Measure Input'!I16,2)))</f>
        <v/>
      </c>
      <c r="I10" s="125" t="str">
        <f>IF(LEN(A10)=0,"",IF(ISBLANK('Measure Input'!J16),0,ROUND('Measure Input'!J16,2)))</f>
        <v/>
      </c>
      <c r="J10" s="125" t="str">
        <f>IF(LEN(A10)=0,"",IF(ISBLANK('Measure Input'!K16),0,ROUND('Measure Input'!K16,2)))</f>
        <v/>
      </c>
      <c r="K10" s="267" t="str">
        <f>IF(LEN(A10)=0,"",IF(ISNUMBER('Measure Input'!AB16),ROUND('Measure Input'!AB16,2),0))</f>
        <v/>
      </c>
      <c r="L10" s="267" t="str">
        <f>IF(LEN(A10)=0,"",IF(ISNUMBER('Measure Input'!O16),ROUND('Measure Input'!O16,2),0))</f>
        <v/>
      </c>
      <c r="M10" s="267" t="str">
        <f>IF(LEN(A10)=0,"",IF(ISNUMBER('Measure Input'!P16),ROUND('Measure Input'!P16,2),0))</f>
        <v/>
      </c>
      <c r="N10" s="267" t="str">
        <f>IF(LEN(A10)=0,"",IF(ISNUMBER('Measure Input'!Q16),ROUND('Measure Input'!Q16,2),0))</f>
        <v/>
      </c>
      <c r="O10" s="267" t="str">
        <f>IF(LEN(A10)=0,"",IF(ISNUMBER('Measure Input'!R16),ROUND('Measure Input'!R16,2),0))</f>
        <v/>
      </c>
      <c r="P10" s="267" t="str">
        <f>IF(LEN(A10)=0,"",IF(ISNUMBER('Measure Input'!S16),ROUND('Measure Input'!S16,2),0))</f>
        <v/>
      </c>
      <c r="Q10" s="267" t="str">
        <f>IF(LEN(A10)=0,"",IF(ISNUMBER('Measure Input'!T16),ROUND('Measure Input'!T16,2),0))</f>
        <v/>
      </c>
      <c r="R10" s="267" t="str">
        <f>IF(LEN(A10)=0,"",IF(ISNUMBER('Measure Input'!U16),ROUND('Measure Input'!U16,2),0))</f>
        <v/>
      </c>
      <c r="S10" s="267" t="str">
        <f>IF(LEN(A10)=0,"",IF(ISNUMBER('Measure Input'!V16),ROUND('Measure Input'!V16,2),0))</f>
        <v/>
      </c>
      <c r="T10" s="267" t="str">
        <f>IF(LEN(A10)=0,"",IF(ISNUMBER('Measure Input'!AC16),ROUND('Measure Input'!AC16,2),0))</f>
        <v/>
      </c>
      <c r="U10" s="267" t="str">
        <f>IF(LEN(A10)=0,"",IF(ISNUMBER('Measure Input'!AD16),ROUND('Measure Input'!AD16,2),0))</f>
        <v/>
      </c>
      <c r="V10" s="267" t="str">
        <f>IF(LEN(A10)=0,"",IF(ISNUMBER('Measure Input'!AE16),ROUND('Measure Input'!AE16,2),0))</f>
        <v/>
      </c>
      <c r="W10" s="267" t="str">
        <f>IF(LEN(A10)=0,"",IF(ISNUMBER('Measure Input'!AF16),ROUND('Measure Input'!AF16,2),0))</f>
        <v/>
      </c>
      <c r="X10" s="267" t="str">
        <f>IF(LEN(A10)=0,"",IF(ISNUMBER('Measure Input'!AG16),ROUND('Measure Input'!AG16,2),0))</f>
        <v/>
      </c>
      <c r="Y10" s="267" t="str">
        <f>IF(LEN(A10)=0,"",IF(ISNUMBER('Measure Input'!AH16),ROUND('Measure Input'!AH16,2),0))</f>
        <v/>
      </c>
      <c r="Z10" s="267" t="str">
        <f>IF(LEN(A10)=0,"",IF(ISNUMBER('Measure Input'!AI16),ROUND('Measure Input'!AI16,2),0))</f>
        <v/>
      </c>
      <c r="AA10" s="267" t="str">
        <f>IF(LEN(A10)=0,"",IF(ISNUMBER('Measure Input'!AJ16),ROUND('Measure Input'!AJ16,2),0))</f>
        <v/>
      </c>
      <c r="AB10" s="269" t="str">
        <f>'Measure Input'!L16</f>
        <v/>
      </c>
      <c r="AC10" s="269" t="str">
        <f>'Measure Input'!M16</f>
        <v/>
      </c>
    </row>
    <row r="11" spans="1:29" ht="12.75">
      <c r="A11" s="336" t="str">
        <f>IF(ISBLANK('Measure Input'!$B17),"",'Measure Input'!B17)</f>
        <v/>
      </c>
      <c r="B11" s="336" t="str">
        <f>IF(ISBLANK('Measure Input'!C17),"",'Measure Input'!C17)</f>
        <v/>
      </c>
      <c r="C11" s="125" t="str">
        <f>IF(LEN(A11)=0,"",IF(ISBLANK('Measure Input'!D17),0,ROUND('Measure Input'!D17,2)))</f>
        <v/>
      </c>
      <c r="D11" s="125" t="str">
        <f>IF(LEN(A11)=0,"",IF(ISBLANK('Measure Input'!E17),0,ROUND('Measure Input'!E17,2)))</f>
        <v/>
      </c>
      <c r="E11" s="125" t="str">
        <f>IF(LEN(A11)=0,"",IF(ISBLANK('Measure Input'!F17),0,ROUND('Measure Input'!F17,2)))</f>
        <v/>
      </c>
      <c r="F11" s="125" t="str">
        <f>IF(LEN(A11)=0,"",IF(ISBLANK('Measure Input'!G17),0,ROUND('Measure Input'!G17,2)))</f>
        <v/>
      </c>
      <c r="G11" s="125" t="str">
        <f>IF(LEN(A11)=0,"",IF(ISBLANK('Measure Input'!H17),0,ROUND('Measure Input'!H17,2)))</f>
        <v/>
      </c>
      <c r="H11" s="125" t="str">
        <f>IF(LEN(A11)=0,"",IF(ISBLANK('Measure Input'!I17),0,ROUND('Measure Input'!I17,2)))</f>
        <v/>
      </c>
      <c r="I11" s="125" t="str">
        <f>IF(LEN(A11)=0,"",IF(ISBLANK('Measure Input'!J17),0,ROUND('Measure Input'!J17,2)))</f>
        <v/>
      </c>
      <c r="J11" s="125" t="str">
        <f>IF(LEN(A11)=0,"",IF(ISBLANK('Measure Input'!K17),0,ROUND('Measure Input'!K17,2)))</f>
        <v/>
      </c>
      <c r="K11" s="267" t="str">
        <f>IF(LEN(A11)=0,"",IF(ISNUMBER('Measure Input'!AB17),ROUND('Measure Input'!AB17,2),0))</f>
        <v/>
      </c>
      <c r="L11" s="267" t="str">
        <f>IF(LEN(A11)=0,"",IF(ISNUMBER('Measure Input'!O17),ROUND('Measure Input'!O17,2),0))</f>
        <v/>
      </c>
      <c r="M11" s="267" t="str">
        <f>IF(LEN(A11)=0,"",IF(ISNUMBER('Measure Input'!P17),ROUND('Measure Input'!P17,2),0))</f>
        <v/>
      </c>
      <c r="N11" s="267" t="str">
        <f>IF(LEN(A11)=0,"",IF(ISNUMBER('Measure Input'!Q17),ROUND('Measure Input'!Q17,2),0))</f>
        <v/>
      </c>
      <c r="O11" s="267" t="str">
        <f>IF(LEN(A11)=0,"",IF(ISNUMBER('Measure Input'!R17),ROUND('Measure Input'!R17,2),0))</f>
        <v/>
      </c>
      <c r="P11" s="267" t="str">
        <f>IF(LEN(A11)=0,"",IF(ISNUMBER('Measure Input'!S17),ROUND('Measure Input'!S17,2),0))</f>
        <v/>
      </c>
      <c r="Q11" s="267" t="str">
        <f>IF(LEN(A11)=0,"",IF(ISNUMBER('Measure Input'!T17),ROUND('Measure Input'!T17,2),0))</f>
        <v/>
      </c>
      <c r="R11" s="267" t="str">
        <f>IF(LEN(A11)=0,"",IF(ISNUMBER('Measure Input'!U17),ROUND('Measure Input'!U17,2),0))</f>
        <v/>
      </c>
      <c r="S11" s="267" t="str">
        <f>IF(LEN(A11)=0,"",IF(ISNUMBER('Measure Input'!V17),ROUND('Measure Input'!V17,2),0))</f>
        <v/>
      </c>
      <c r="T11" s="267" t="str">
        <f>IF(LEN(A11)=0,"",IF(ISNUMBER('Measure Input'!AC17),ROUND('Measure Input'!AC17,2),0))</f>
        <v/>
      </c>
      <c r="U11" s="267" t="str">
        <f>IF(LEN(A11)=0,"",IF(ISNUMBER('Measure Input'!AD17),ROUND('Measure Input'!AD17,2),0))</f>
        <v/>
      </c>
      <c r="V11" s="267" t="str">
        <f>IF(LEN(A11)=0,"",IF(ISNUMBER('Measure Input'!AE17),ROUND('Measure Input'!AE17,2),0))</f>
        <v/>
      </c>
      <c r="W11" s="267" t="str">
        <f>IF(LEN(A11)=0,"",IF(ISNUMBER('Measure Input'!AF17),ROUND('Measure Input'!AF17,2),0))</f>
        <v/>
      </c>
      <c r="X11" s="267" t="str">
        <f>IF(LEN(A11)=0,"",IF(ISNUMBER('Measure Input'!AG17),ROUND('Measure Input'!AG17,2),0))</f>
        <v/>
      </c>
      <c r="Y11" s="267" t="str">
        <f>IF(LEN(A11)=0,"",IF(ISNUMBER('Measure Input'!AH17),ROUND('Measure Input'!AH17,2),0))</f>
        <v/>
      </c>
      <c r="Z11" s="267" t="str">
        <f>IF(LEN(A11)=0,"",IF(ISNUMBER('Measure Input'!AI17),ROUND('Measure Input'!AI17,2),0))</f>
        <v/>
      </c>
      <c r="AA11" s="267" t="str">
        <f>IF(LEN(A11)=0,"",IF(ISNUMBER('Measure Input'!AJ17),ROUND('Measure Input'!AJ17,2),0))</f>
        <v/>
      </c>
      <c r="AB11" s="269" t="str">
        <f>'Measure Input'!L17</f>
        <v/>
      </c>
      <c r="AC11" s="269" t="str">
        <f>'Measure Input'!M17</f>
        <v/>
      </c>
    </row>
    <row r="12" spans="1:29" ht="12.75">
      <c r="A12" s="336" t="str">
        <f>IF(ISBLANK('Measure Input'!$B18),"",'Measure Input'!B18)</f>
        <v/>
      </c>
      <c r="B12" s="336" t="str">
        <f>IF(ISBLANK('Measure Input'!C18),"",'Measure Input'!C18)</f>
        <v/>
      </c>
      <c r="C12" s="125" t="str">
        <f>IF(LEN(A12)=0,"",IF(ISBLANK('Measure Input'!D18),0,ROUND('Measure Input'!D18,2)))</f>
        <v/>
      </c>
      <c r="D12" s="125" t="str">
        <f>IF(LEN(A12)=0,"",IF(ISBLANK('Measure Input'!E18),0,ROUND('Measure Input'!E18,2)))</f>
        <v/>
      </c>
      <c r="E12" s="125" t="str">
        <f>IF(LEN(A12)=0,"",IF(ISBLANK('Measure Input'!F18),0,ROUND('Measure Input'!F18,2)))</f>
        <v/>
      </c>
      <c r="F12" s="125" t="str">
        <f>IF(LEN(A12)=0,"",IF(ISBLANK('Measure Input'!G18),0,ROUND('Measure Input'!G18,2)))</f>
        <v/>
      </c>
      <c r="G12" s="125" t="str">
        <f>IF(LEN(A12)=0,"",IF(ISBLANK('Measure Input'!H18),0,ROUND('Measure Input'!H18,2)))</f>
        <v/>
      </c>
      <c r="H12" s="125" t="str">
        <f>IF(LEN(A12)=0,"",IF(ISBLANK('Measure Input'!I18),0,ROUND('Measure Input'!I18,2)))</f>
        <v/>
      </c>
      <c r="I12" s="125" t="str">
        <f>IF(LEN(A12)=0,"",IF(ISBLANK('Measure Input'!J18),0,ROUND('Measure Input'!J18,2)))</f>
        <v/>
      </c>
      <c r="J12" s="125" t="str">
        <f>IF(LEN(A12)=0,"",IF(ISBLANK('Measure Input'!K18),0,ROUND('Measure Input'!K18,2)))</f>
        <v/>
      </c>
      <c r="K12" s="267" t="str">
        <f>IF(LEN(A12)=0,"",IF(ISNUMBER('Measure Input'!AB18),ROUND('Measure Input'!AB18,2),0))</f>
        <v/>
      </c>
      <c r="L12" s="267" t="str">
        <f>IF(LEN(A12)=0,"",IF(ISNUMBER('Measure Input'!O18),ROUND('Measure Input'!O18,2),0))</f>
        <v/>
      </c>
      <c r="M12" s="267" t="str">
        <f>IF(LEN(A12)=0,"",IF(ISNUMBER('Measure Input'!P18),ROUND('Measure Input'!P18,2),0))</f>
        <v/>
      </c>
      <c r="N12" s="267" t="str">
        <f>IF(LEN(A12)=0,"",IF(ISNUMBER('Measure Input'!Q18),ROUND('Measure Input'!Q18,2),0))</f>
        <v/>
      </c>
      <c r="O12" s="267" t="str">
        <f>IF(LEN(A12)=0,"",IF(ISNUMBER('Measure Input'!R18),ROUND('Measure Input'!R18,2),0))</f>
        <v/>
      </c>
      <c r="P12" s="267" t="str">
        <f>IF(LEN(A12)=0,"",IF(ISNUMBER('Measure Input'!S18),ROUND('Measure Input'!S18,2),0))</f>
        <v/>
      </c>
      <c r="Q12" s="267" t="str">
        <f>IF(LEN(A12)=0,"",IF(ISNUMBER('Measure Input'!T18),ROUND('Measure Input'!T18,2),0))</f>
        <v/>
      </c>
      <c r="R12" s="267" t="str">
        <f>IF(LEN(A12)=0,"",IF(ISNUMBER('Measure Input'!U18),ROUND('Measure Input'!U18,2),0))</f>
        <v/>
      </c>
      <c r="S12" s="267" t="str">
        <f>IF(LEN(A12)=0,"",IF(ISNUMBER('Measure Input'!V18),ROUND('Measure Input'!V18,2),0))</f>
        <v/>
      </c>
      <c r="T12" s="267" t="str">
        <f>IF(LEN(A12)=0,"",IF(ISNUMBER('Measure Input'!AC18),ROUND('Measure Input'!AC18,2),0))</f>
        <v/>
      </c>
      <c r="U12" s="267" t="str">
        <f>IF(LEN(A12)=0,"",IF(ISNUMBER('Measure Input'!AD18),ROUND('Measure Input'!AD18,2),0))</f>
        <v/>
      </c>
      <c r="V12" s="267" t="str">
        <f>IF(LEN(A12)=0,"",IF(ISNUMBER('Measure Input'!AE18),ROUND('Measure Input'!AE18,2),0))</f>
        <v/>
      </c>
      <c r="W12" s="267" t="str">
        <f>IF(LEN(A12)=0,"",IF(ISNUMBER('Measure Input'!AF18),ROUND('Measure Input'!AF18,2),0))</f>
        <v/>
      </c>
      <c r="X12" s="267" t="str">
        <f>IF(LEN(A12)=0,"",IF(ISNUMBER('Measure Input'!AG18),ROUND('Measure Input'!AG18,2),0))</f>
        <v/>
      </c>
      <c r="Y12" s="267" t="str">
        <f>IF(LEN(A12)=0,"",IF(ISNUMBER('Measure Input'!AH18),ROUND('Measure Input'!AH18,2),0))</f>
        <v/>
      </c>
      <c r="Z12" s="267" t="str">
        <f>IF(LEN(A12)=0,"",IF(ISNUMBER('Measure Input'!AI18),ROUND('Measure Input'!AI18,2),0))</f>
        <v/>
      </c>
      <c r="AA12" s="267" t="str">
        <f>IF(LEN(A12)=0,"",IF(ISNUMBER('Measure Input'!AJ18),ROUND('Measure Input'!AJ18,2),0))</f>
        <v/>
      </c>
      <c r="AB12" s="269" t="str">
        <f>'Measure Input'!L18</f>
        <v/>
      </c>
      <c r="AC12" s="269" t="str">
        <f>'Measure Input'!M18</f>
        <v/>
      </c>
    </row>
    <row r="13" spans="1:29" ht="12.75">
      <c r="A13" s="336" t="str">
        <f>IF(ISBLANK('Measure Input'!$B19),"",'Measure Input'!B19)</f>
        <v/>
      </c>
      <c r="B13" s="336" t="str">
        <f>IF(ISBLANK('Measure Input'!C19),"",'Measure Input'!C19)</f>
        <v/>
      </c>
      <c r="C13" s="125" t="str">
        <f>IF(LEN(A13)=0,"",IF(ISBLANK('Measure Input'!D19),0,ROUND('Measure Input'!D19,2)))</f>
        <v/>
      </c>
      <c r="D13" s="125" t="str">
        <f>IF(LEN(A13)=0,"",IF(ISBLANK('Measure Input'!E19),0,ROUND('Measure Input'!E19,2)))</f>
        <v/>
      </c>
      <c r="E13" s="125" t="str">
        <f>IF(LEN(A13)=0,"",IF(ISBLANK('Measure Input'!F19),0,ROUND('Measure Input'!F19,2)))</f>
        <v/>
      </c>
      <c r="F13" s="125" t="str">
        <f>IF(LEN(A13)=0,"",IF(ISBLANK('Measure Input'!G19),0,ROUND('Measure Input'!G19,2)))</f>
        <v/>
      </c>
      <c r="G13" s="125" t="str">
        <f>IF(LEN(A13)=0,"",IF(ISBLANK('Measure Input'!H19),0,ROUND('Measure Input'!H19,2)))</f>
        <v/>
      </c>
      <c r="H13" s="125" t="str">
        <f>IF(LEN(A13)=0,"",IF(ISBLANK('Measure Input'!I19),0,ROUND('Measure Input'!I19,2)))</f>
        <v/>
      </c>
      <c r="I13" s="125" t="str">
        <f>IF(LEN(A13)=0,"",IF(ISBLANK('Measure Input'!J19),0,ROUND('Measure Input'!J19,2)))</f>
        <v/>
      </c>
      <c r="J13" s="125" t="str">
        <f>IF(LEN(A13)=0,"",IF(ISBLANK('Measure Input'!K19),0,ROUND('Measure Input'!K19,2)))</f>
        <v/>
      </c>
      <c r="K13" s="267" t="str">
        <f>IF(LEN(A13)=0,"",IF(ISNUMBER('Measure Input'!AB19),ROUND('Measure Input'!AB19,2),0))</f>
        <v/>
      </c>
      <c r="L13" s="267" t="str">
        <f>IF(LEN(A13)=0,"",IF(ISNUMBER('Measure Input'!O19),ROUND('Measure Input'!O19,2),0))</f>
        <v/>
      </c>
      <c r="M13" s="267" t="str">
        <f>IF(LEN(A13)=0,"",IF(ISNUMBER('Measure Input'!P19),ROUND('Measure Input'!P19,2),0))</f>
        <v/>
      </c>
      <c r="N13" s="267" t="str">
        <f>IF(LEN(A13)=0,"",IF(ISNUMBER('Measure Input'!Q19),ROUND('Measure Input'!Q19,2),0))</f>
        <v/>
      </c>
      <c r="O13" s="267" t="str">
        <f>IF(LEN(A13)=0,"",IF(ISNUMBER('Measure Input'!R19),ROUND('Measure Input'!R19,2),0))</f>
        <v/>
      </c>
      <c r="P13" s="267" t="str">
        <f>IF(LEN(A13)=0,"",IF(ISNUMBER('Measure Input'!S19),ROUND('Measure Input'!S19,2),0))</f>
        <v/>
      </c>
      <c r="Q13" s="267" t="str">
        <f>IF(LEN(A13)=0,"",IF(ISNUMBER('Measure Input'!T19),ROUND('Measure Input'!T19,2),0))</f>
        <v/>
      </c>
      <c r="R13" s="267" t="str">
        <f>IF(LEN(A13)=0,"",IF(ISNUMBER('Measure Input'!U19),ROUND('Measure Input'!U19,2),0))</f>
        <v/>
      </c>
      <c r="S13" s="267" t="str">
        <f>IF(LEN(A13)=0,"",IF(ISNUMBER('Measure Input'!V19),ROUND('Measure Input'!V19,2),0))</f>
        <v/>
      </c>
      <c r="T13" s="267" t="str">
        <f>IF(LEN(A13)=0,"",IF(ISNUMBER('Measure Input'!AC19),ROUND('Measure Input'!AC19,2),0))</f>
        <v/>
      </c>
      <c r="U13" s="267" t="str">
        <f>IF(LEN(A13)=0,"",IF(ISNUMBER('Measure Input'!AD19),ROUND('Measure Input'!AD19,2),0))</f>
        <v/>
      </c>
      <c r="V13" s="267" t="str">
        <f>IF(LEN(A13)=0,"",IF(ISNUMBER('Measure Input'!AE19),ROUND('Measure Input'!AE19,2),0))</f>
        <v/>
      </c>
      <c r="W13" s="267" t="str">
        <f>IF(LEN(A13)=0,"",IF(ISNUMBER('Measure Input'!AF19),ROUND('Measure Input'!AF19,2),0))</f>
        <v/>
      </c>
      <c r="X13" s="267" t="str">
        <f>IF(LEN(A13)=0,"",IF(ISNUMBER('Measure Input'!AG19),ROUND('Measure Input'!AG19,2),0))</f>
        <v/>
      </c>
      <c r="Y13" s="267" t="str">
        <f>IF(LEN(A13)=0,"",IF(ISNUMBER('Measure Input'!AH19),ROUND('Measure Input'!AH19,2),0))</f>
        <v/>
      </c>
      <c r="Z13" s="267" t="str">
        <f>IF(LEN(A13)=0,"",IF(ISNUMBER('Measure Input'!AI19),ROUND('Measure Input'!AI19,2),0))</f>
        <v/>
      </c>
      <c r="AA13" s="267" t="str">
        <f>IF(LEN(A13)=0,"",IF(ISNUMBER('Measure Input'!AJ19),ROUND('Measure Input'!AJ19,2),0))</f>
        <v/>
      </c>
      <c r="AB13" s="269" t="str">
        <f>'Measure Input'!L19</f>
        <v/>
      </c>
      <c r="AC13" s="269" t="str">
        <f>'Measure Input'!M19</f>
        <v/>
      </c>
    </row>
    <row r="14" spans="1:29" ht="12.75">
      <c r="A14" s="336" t="str">
        <f>IF(ISBLANK('Measure Input'!$B20),"",'Measure Input'!B20)</f>
        <v/>
      </c>
      <c r="B14" s="336" t="str">
        <f>IF(ISBLANK('Measure Input'!C20),"",'Measure Input'!C20)</f>
        <v/>
      </c>
      <c r="C14" s="125" t="str">
        <f>IF(LEN(A14)=0,"",IF(ISBLANK('Measure Input'!D20),0,ROUND('Measure Input'!D20,2)))</f>
        <v/>
      </c>
      <c r="D14" s="125" t="str">
        <f>IF(LEN(A14)=0,"",IF(ISBLANK('Measure Input'!E20),0,ROUND('Measure Input'!E20,2)))</f>
        <v/>
      </c>
      <c r="E14" s="125" t="str">
        <f>IF(LEN(A14)=0,"",IF(ISBLANK('Measure Input'!F20),0,ROUND('Measure Input'!F20,2)))</f>
        <v/>
      </c>
      <c r="F14" s="125" t="str">
        <f>IF(LEN(A14)=0,"",IF(ISBLANK('Measure Input'!G20),0,ROUND('Measure Input'!G20,2)))</f>
        <v/>
      </c>
      <c r="G14" s="125" t="str">
        <f>IF(LEN(A14)=0,"",IF(ISBLANK('Measure Input'!H20),0,ROUND('Measure Input'!H20,2)))</f>
        <v/>
      </c>
      <c r="H14" s="125" t="str">
        <f>IF(LEN(A14)=0,"",IF(ISBLANK('Measure Input'!I20),0,ROUND('Measure Input'!I20,2)))</f>
        <v/>
      </c>
      <c r="I14" s="125" t="str">
        <f>IF(LEN(A14)=0,"",IF(ISBLANK('Measure Input'!J20),0,ROUND('Measure Input'!J20,2)))</f>
        <v/>
      </c>
      <c r="J14" s="125" t="str">
        <f>IF(LEN(A14)=0,"",IF(ISBLANK('Measure Input'!K20),0,ROUND('Measure Input'!K20,2)))</f>
        <v/>
      </c>
      <c r="K14" s="267" t="str">
        <f>IF(LEN(A14)=0,"",IF(ISNUMBER('Measure Input'!AB20),ROUND('Measure Input'!AB20,2),0))</f>
        <v/>
      </c>
      <c r="L14" s="267" t="str">
        <f>IF(LEN(A14)=0,"",IF(ISNUMBER('Measure Input'!O20),ROUND('Measure Input'!O20,2),0))</f>
        <v/>
      </c>
      <c r="M14" s="267" t="str">
        <f>IF(LEN(A14)=0,"",IF(ISNUMBER('Measure Input'!P20),ROUND('Measure Input'!P20,2),0))</f>
        <v/>
      </c>
      <c r="N14" s="267" t="str">
        <f>IF(LEN(A14)=0,"",IF(ISNUMBER('Measure Input'!Q20),ROUND('Measure Input'!Q20,2),0))</f>
        <v/>
      </c>
      <c r="O14" s="267" t="str">
        <f>IF(LEN(A14)=0,"",IF(ISNUMBER('Measure Input'!R20),ROUND('Measure Input'!R20,2),0))</f>
        <v/>
      </c>
      <c r="P14" s="267" t="str">
        <f>IF(LEN(A14)=0,"",IF(ISNUMBER('Measure Input'!S20),ROUND('Measure Input'!S20,2),0))</f>
        <v/>
      </c>
      <c r="Q14" s="267" t="str">
        <f>IF(LEN(A14)=0,"",IF(ISNUMBER('Measure Input'!T20),ROUND('Measure Input'!T20,2),0))</f>
        <v/>
      </c>
      <c r="R14" s="267" t="str">
        <f>IF(LEN(A14)=0,"",IF(ISNUMBER('Measure Input'!U20),ROUND('Measure Input'!U20,2),0))</f>
        <v/>
      </c>
      <c r="S14" s="267" t="str">
        <f>IF(LEN(A14)=0,"",IF(ISNUMBER('Measure Input'!V20),ROUND('Measure Input'!V20,2),0))</f>
        <v/>
      </c>
      <c r="T14" s="267" t="str">
        <f>IF(LEN(A14)=0,"",IF(ISNUMBER('Measure Input'!AC20),ROUND('Measure Input'!AC20,2),0))</f>
        <v/>
      </c>
      <c r="U14" s="267" t="str">
        <f>IF(LEN(A14)=0,"",IF(ISNUMBER('Measure Input'!AD20),ROUND('Measure Input'!AD20,2),0))</f>
        <v/>
      </c>
      <c r="V14" s="267" t="str">
        <f>IF(LEN(A14)=0,"",IF(ISNUMBER('Measure Input'!AE20),ROUND('Measure Input'!AE20,2),0))</f>
        <v/>
      </c>
      <c r="W14" s="267" t="str">
        <f>IF(LEN(A14)=0,"",IF(ISNUMBER('Measure Input'!AF20),ROUND('Measure Input'!AF20,2),0))</f>
        <v/>
      </c>
      <c r="X14" s="267" t="str">
        <f>IF(LEN(A14)=0,"",IF(ISNUMBER('Measure Input'!AG20),ROUND('Measure Input'!AG20,2),0))</f>
        <v/>
      </c>
      <c r="Y14" s="267" t="str">
        <f>IF(LEN(A14)=0,"",IF(ISNUMBER('Measure Input'!AH20),ROUND('Measure Input'!AH20,2),0))</f>
        <v/>
      </c>
      <c r="Z14" s="267" t="str">
        <f>IF(LEN(A14)=0,"",IF(ISNUMBER('Measure Input'!AI20),ROUND('Measure Input'!AI20,2),0))</f>
        <v/>
      </c>
      <c r="AA14" s="267" t="str">
        <f>IF(LEN(A14)=0,"",IF(ISNUMBER('Measure Input'!AJ20),ROUND('Measure Input'!AJ20,2),0))</f>
        <v/>
      </c>
      <c r="AB14" s="269" t="str">
        <f>'Measure Input'!L20</f>
        <v/>
      </c>
      <c r="AC14" s="269" t="str">
        <f>'Measure Input'!M20</f>
        <v/>
      </c>
    </row>
    <row r="15" spans="1:29" ht="12.75">
      <c r="A15" s="336" t="str">
        <f>IF(ISBLANK('Measure Input'!$B21),"",'Measure Input'!B21)</f>
        <v/>
      </c>
      <c r="B15" s="336" t="str">
        <f>IF(ISBLANK('Measure Input'!C21),"",'Measure Input'!C21)</f>
        <v/>
      </c>
      <c r="C15" s="125" t="str">
        <f>IF(LEN(A15)=0,"",IF(ISBLANK('Measure Input'!D21),0,ROUND('Measure Input'!D21,2)))</f>
        <v/>
      </c>
      <c r="D15" s="125" t="str">
        <f>IF(LEN(A15)=0,"",IF(ISBLANK('Measure Input'!E21),0,ROUND('Measure Input'!E21,2)))</f>
        <v/>
      </c>
      <c r="E15" s="125" t="str">
        <f>IF(LEN(A15)=0,"",IF(ISBLANK('Measure Input'!F21),0,ROUND('Measure Input'!F21,2)))</f>
        <v/>
      </c>
      <c r="F15" s="125" t="str">
        <f>IF(LEN(A15)=0,"",IF(ISBLANK('Measure Input'!G21),0,ROUND('Measure Input'!G21,2)))</f>
        <v/>
      </c>
      <c r="G15" s="125" t="str">
        <f>IF(LEN(A15)=0,"",IF(ISBLANK('Measure Input'!H21),0,ROUND('Measure Input'!H21,2)))</f>
        <v/>
      </c>
      <c r="H15" s="125" t="str">
        <f>IF(LEN(A15)=0,"",IF(ISBLANK('Measure Input'!I21),0,ROUND('Measure Input'!I21,2)))</f>
        <v/>
      </c>
      <c r="I15" s="125" t="str">
        <f>IF(LEN(A15)=0,"",IF(ISBLANK('Measure Input'!J21),0,ROUND('Measure Input'!J21,2)))</f>
        <v/>
      </c>
      <c r="J15" s="125" t="str">
        <f>IF(LEN(A15)=0,"",IF(ISBLANK('Measure Input'!K21),0,ROUND('Measure Input'!K21,2)))</f>
        <v/>
      </c>
      <c r="K15" s="267" t="str">
        <f>IF(LEN(A15)=0,"",IF(ISNUMBER('Measure Input'!AB21),ROUND('Measure Input'!AB21,2),0))</f>
        <v/>
      </c>
      <c r="L15" s="267" t="str">
        <f>IF(LEN(A15)=0,"",IF(ISNUMBER('Measure Input'!O21),ROUND('Measure Input'!O21,2),0))</f>
        <v/>
      </c>
      <c r="M15" s="267" t="str">
        <f>IF(LEN(A15)=0,"",IF(ISNUMBER('Measure Input'!P21),ROUND('Measure Input'!P21,2),0))</f>
        <v/>
      </c>
      <c r="N15" s="267" t="str">
        <f>IF(LEN(A15)=0,"",IF(ISNUMBER('Measure Input'!Q21),ROUND('Measure Input'!Q21,2),0))</f>
        <v/>
      </c>
      <c r="O15" s="267" t="str">
        <f>IF(LEN(A15)=0,"",IF(ISNUMBER('Measure Input'!R21),ROUND('Measure Input'!R21,2),0))</f>
        <v/>
      </c>
      <c r="P15" s="267" t="str">
        <f>IF(LEN(A15)=0,"",IF(ISNUMBER('Measure Input'!S21),ROUND('Measure Input'!S21,2),0))</f>
        <v/>
      </c>
      <c r="Q15" s="267" t="str">
        <f>IF(LEN(A15)=0,"",IF(ISNUMBER('Measure Input'!T21),ROUND('Measure Input'!T21,2),0))</f>
        <v/>
      </c>
      <c r="R15" s="267" t="str">
        <f>IF(LEN(A15)=0,"",IF(ISNUMBER('Measure Input'!U21),ROUND('Measure Input'!U21,2),0))</f>
        <v/>
      </c>
      <c r="S15" s="267" t="str">
        <f>IF(LEN(A15)=0,"",IF(ISNUMBER('Measure Input'!V21),ROUND('Measure Input'!V21,2),0))</f>
        <v/>
      </c>
      <c r="T15" s="267" t="str">
        <f>IF(LEN(A15)=0,"",IF(ISNUMBER('Measure Input'!AC21),ROUND('Measure Input'!AC21,2),0))</f>
        <v/>
      </c>
      <c r="U15" s="267" t="str">
        <f>IF(LEN(A15)=0,"",IF(ISNUMBER('Measure Input'!AD21),ROUND('Measure Input'!AD21,2),0))</f>
        <v/>
      </c>
      <c r="V15" s="267" t="str">
        <f>IF(LEN(A15)=0,"",IF(ISNUMBER('Measure Input'!AE21),ROUND('Measure Input'!AE21,2),0))</f>
        <v/>
      </c>
      <c r="W15" s="267" t="str">
        <f>IF(LEN(A15)=0,"",IF(ISNUMBER('Measure Input'!AF21),ROUND('Measure Input'!AF21,2),0))</f>
        <v/>
      </c>
      <c r="X15" s="267" t="str">
        <f>IF(LEN(A15)=0,"",IF(ISNUMBER('Measure Input'!AG21),ROUND('Measure Input'!AG21,2),0))</f>
        <v/>
      </c>
      <c r="Y15" s="267" t="str">
        <f>IF(LEN(A15)=0,"",IF(ISNUMBER('Measure Input'!AH21),ROUND('Measure Input'!AH21,2),0))</f>
        <v/>
      </c>
      <c r="Z15" s="267" t="str">
        <f>IF(LEN(A15)=0,"",IF(ISNUMBER('Measure Input'!AI21),ROUND('Measure Input'!AI21,2),0))</f>
        <v/>
      </c>
      <c r="AA15" s="267" t="str">
        <f>IF(LEN(A15)=0,"",IF(ISNUMBER('Measure Input'!AJ21),ROUND('Measure Input'!AJ21,2),0))</f>
        <v/>
      </c>
      <c r="AB15" s="269" t="str">
        <f>'Measure Input'!L21</f>
        <v/>
      </c>
      <c r="AC15" s="269" t="str">
        <f>'Measure Input'!M21</f>
        <v/>
      </c>
    </row>
    <row r="16" spans="1:29" ht="12.75">
      <c r="A16" s="336" t="str">
        <f>IF(ISBLANK('Measure Input'!$B22),"",'Measure Input'!B22)</f>
        <v/>
      </c>
      <c r="B16" s="336" t="str">
        <f>IF(ISBLANK('Measure Input'!C22),"",'Measure Input'!C22)</f>
        <v/>
      </c>
      <c r="C16" s="125" t="str">
        <f>IF(LEN(A16)=0,"",IF(ISBLANK('Measure Input'!D22),0,ROUND('Measure Input'!D22,2)))</f>
        <v/>
      </c>
      <c r="D16" s="125" t="str">
        <f>IF(LEN(A16)=0,"",IF(ISBLANK('Measure Input'!E22),0,ROUND('Measure Input'!E22,2)))</f>
        <v/>
      </c>
      <c r="E16" s="125" t="str">
        <f>IF(LEN(A16)=0,"",IF(ISBLANK('Measure Input'!F22),0,ROUND('Measure Input'!F22,2)))</f>
        <v/>
      </c>
      <c r="F16" s="125" t="str">
        <f>IF(LEN(A16)=0,"",IF(ISBLANK('Measure Input'!G22),0,ROUND('Measure Input'!G22,2)))</f>
        <v/>
      </c>
      <c r="G16" s="125" t="str">
        <f>IF(LEN(A16)=0,"",IF(ISBLANK('Measure Input'!H22),0,ROUND('Measure Input'!H22,2)))</f>
        <v/>
      </c>
      <c r="H16" s="125" t="str">
        <f>IF(LEN(A16)=0,"",IF(ISBLANK('Measure Input'!I22),0,ROUND('Measure Input'!I22,2)))</f>
        <v/>
      </c>
      <c r="I16" s="125" t="str">
        <f>IF(LEN(A16)=0,"",IF(ISBLANK('Measure Input'!J22),0,ROUND('Measure Input'!J22,2)))</f>
        <v/>
      </c>
      <c r="J16" s="125" t="str">
        <f>IF(LEN(A16)=0,"",IF(ISBLANK('Measure Input'!K22),0,ROUND('Measure Input'!K22,2)))</f>
        <v/>
      </c>
      <c r="K16" s="267" t="str">
        <f>IF(LEN(A16)=0,"",IF(ISNUMBER('Measure Input'!AB22),ROUND('Measure Input'!AB22,2),0))</f>
        <v/>
      </c>
      <c r="L16" s="267" t="str">
        <f>IF(LEN(A16)=0,"",IF(ISNUMBER('Measure Input'!O22),ROUND('Measure Input'!O22,2),0))</f>
        <v/>
      </c>
      <c r="M16" s="267" t="str">
        <f>IF(LEN(A16)=0,"",IF(ISNUMBER('Measure Input'!P22),ROUND('Measure Input'!P22,2),0))</f>
        <v/>
      </c>
      <c r="N16" s="267" t="str">
        <f>IF(LEN(A16)=0,"",IF(ISNUMBER('Measure Input'!Q22),ROUND('Measure Input'!Q22,2),0))</f>
        <v/>
      </c>
      <c r="O16" s="267" t="str">
        <f>IF(LEN(A16)=0,"",IF(ISNUMBER('Measure Input'!R22),ROUND('Measure Input'!R22,2),0))</f>
        <v/>
      </c>
      <c r="P16" s="267" t="str">
        <f>IF(LEN(A16)=0,"",IF(ISNUMBER('Measure Input'!S22),ROUND('Measure Input'!S22,2),0))</f>
        <v/>
      </c>
      <c r="Q16" s="267" t="str">
        <f>IF(LEN(A16)=0,"",IF(ISNUMBER('Measure Input'!T22),ROUND('Measure Input'!T22,2),0))</f>
        <v/>
      </c>
      <c r="R16" s="267" t="str">
        <f>IF(LEN(A16)=0,"",IF(ISNUMBER('Measure Input'!U22),ROUND('Measure Input'!U22,2),0))</f>
        <v/>
      </c>
      <c r="S16" s="267" t="str">
        <f>IF(LEN(A16)=0,"",IF(ISNUMBER('Measure Input'!V22),ROUND('Measure Input'!V22,2),0))</f>
        <v/>
      </c>
      <c r="T16" s="267" t="str">
        <f>IF(LEN(A16)=0,"",IF(ISNUMBER('Measure Input'!AC22),ROUND('Measure Input'!AC22,2),0))</f>
        <v/>
      </c>
      <c r="U16" s="267" t="str">
        <f>IF(LEN(A16)=0,"",IF(ISNUMBER('Measure Input'!AD22),ROUND('Measure Input'!AD22,2),0))</f>
        <v/>
      </c>
      <c r="V16" s="267" t="str">
        <f>IF(LEN(A16)=0,"",IF(ISNUMBER('Measure Input'!AE22),ROUND('Measure Input'!AE22,2),0))</f>
        <v/>
      </c>
      <c r="W16" s="267" t="str">
        <f>IF(LEN(A16)=0,"",IF(ISNUMBER('Measure Input'!AF22),ROUND('Measure Input'!AF22,2),0))</f>
        <v/>
      </c>
      <c r="X16" s="267" t="str">
        <f>IF(LEN(A16)=0,"",IF(ISNUMBER('Measure Input'!AG22),ROUND('Measure Input'!AG22,2),0))</f>
        <v/>
      </c>
      <c r="Y16" s="267" t="str">
        <f>IF(LEN(A16)=0,"",IF(ISNUMBER('Measure Input'!AH22),ROUND('Measure Input'!AH22,2),0))</f>
        <v/>
      </c>
      <c r="Z16" s="267" t="str">
        <f>IF(LEN(A16)=0,"",IF(ISNUMBER('Measure Input'!AI22),ROUND('Measure Input'!AI22,2),0))</f>
        <v/>
      </c>
      <c r="AA16" s="267" t="str">
        <f>IF(LEN(A16)=0,"",IF(ISNUMBER('Measure Input'!AJ22),ROUND('Measure Input'!AJ22,2),0))</f>
        <v/>
      </c>
      <c r="AB16" s="269" t="str">
        <f>'Measure Input'!L22</f>
        <v/>
      </c>
      <c r="AC16" s="269" t="str">
        <f>'Measure Input'!M22</f>
        <v/>
      </c>
    </row>
    <row r="17" spans="1:29" ht="12.75">
      <c r="A17" s="336" t="str">
        <f>IF(ISBLANK('Measure Input'!$B23),"",'Measure Input'!B23)</f>
        <v/>
      </c>
      <c r="B17" s="336" t="str">
        <f>IF(ISBLANK('Measure Input'!C23),"",'Measure Input'!C23)</f>
        <v/>
      </c>
      <c r="C17" s="125" t="str">
        <f>IF(LEN(A17)=0,"",IF(ISBLANK('Measure Input'!D23),0,ROUND('Measure Input'!D23,2)))</f>
        <v/>
      </c>
      <c r="D17" s="125" t="str">
        <f>IF(LEN(A17)=0,"",IF(ISBLANK('Measure Input'!E23),0,ROUND('Measure Input'!E23,2)))</f>
        <v/>
      </c>
      <c r="E17" s="125" t="str">
        <f>IF(LEN(A17)=0,"",IF(ISBLANK('Measure Input'!F23),0,ROUND('Measure Input'!F23,2)))</f>
        <v/>
      </c>
      <c r="F17" s="125" t="str">
        <f>IF(LEN(A17)=0,"",IF(ISBLANK('Measure Input'!G23),0,ROUND('Measure Input'!G23,2)))</f>
        <v/>
      </c>
      <c r="G17" s="125" t="str">
        <f>IF(LEN(A17)=0,"",IF(ISBLANK('Measure Input'!H23),0,ROUND('Measure Input'!H23,2)))</f>
        <v/>
      </c>
      <c r="H17" s="125" t="str">
        <f>IF(LEN(A17)=0,"",IF(ISBLANK('Measure Input'!I23),0,ROUND('Measure Input'!I23,2)))</f>
        <v/>
      </c>
      <c r="I17" s="125" t="str">
        <f>IF(LEN(A17)=0,"",IF(ISBLANK('Measure Input'!J23),0,ROUND('Measure Input'!J23,2)))</f>
        <v/>
      </c>
      <c r="J17" s="125" t="str">
        <f>IF(LEN(A17)=0,"",IF(ISBLANK('Measure Input'!K23),0,ROUND('Measure Input'!K23,2)))</f>
        <v/>
      </c>
      <c r="K17" s="267" t="str">
        <f>IF(LEN(A17)=0,"",IF(ISNUMBER('Measure Input'!AB23),ROUND('Measure Input'!AB23,2),0))</f>
        <v/>
      </c>
      <c r="L17" s="267" t="str">
        <f>IF(LEN(A17)=0,"",IF(ISNUMBER('Measure Input'!O23),ROUND('Measure Input'!O23,2),0))</f>
        <v/>
      </c>
      <c r="M17" s="267" t="str">
        <f>IF(LEN(A17)=0,"",IF(ISNUMBER('Measure Input'!P23),ROUND('Measure Input'!P23,2),0))</f>
        <v/>
      </c>
      <c r="N17" s="267" t="str">
        <f>IF(LEN(A17)=0,"",IF(ISNUMBER('Measure Input'!Q23),ROUND('Measure Input'!Q23,2),0))</f>
        <v/>
      </c>
      <c r="O17" s="267" t="str">
        <f>IF(LEN(A17)=0,"",IF(ISNUMBER('Measure Input'!R23),ROUND('Measure Input'!R23,2),0))</f>
        <v/>
      </c>
      <c r="P17" s="267" t="str">
        <f>IF(LEN(A17)=0,"",IF(ISNUMBER('Measure Input'!S23),ROUND('Measure Input'!S23,2),0))</f>
        <v/>
      </c>
      <c r="Q17" s="267" t="str">
        <f>IF(LEN(A17)=0,"",IF(ISNUMBER('Measure Input'!T23),ROUND('Measure Input'!T23,2),0))</f>
        <v/>
      </c>
      <c r="R17" s="267" t="str">
        <f>IF(LEN(A17)=0,"",IF(ISNUMBER('Measure Input'!U23),ROUND('Measure Input'!U23,2),0))</f>
        <v/>
      </c>
      <c r="S17" s="267" t="str">
        <f>IF(LEN(A17)=0,"",IF(ISNUMBER('Measure Input'!V23),ROUND('Measure Input'!V23,2),0))</f>
        <v/>
      </c>
      <c r="T17" s="267" t="str">
        <f>IF(LEN(A17)=0,"",IF(ISNUMBER('Measure Input'!AC23),ROUND('Measure Input'!AC23,2),0))</f>
        <v/>
      </c>
      <c r="U17" s="267" t="str">
        <f>IF(LEN(A17)=0,"",IF(ISNUMBER('Measure Input'!AD23),ROUND('Measure Input'!AD23,2),0))</f>
        <v/>
      </c>
      <c r="V17" s="267" t="str">
        <f>IF(LEN(A17)=0,"",IF(ISNUMBER('Measure Input'!AE23),ROUND('Measure Input'!AE23,2),0))</f>
        <v/>
      </c>
      <c r="W17" s="267" t="str">
        <f>IF(LEN(A17)=0,"",IF(ISNUMBER('Measure Input'!AF23),ROUND('Measure Input'!AF23,2),0))</f>
        <v/>
      </c>
      <c r="X17" s="267" t="str">
        <f>IF(LEN(A17)=0,"",IF(ISNUMBER('Measure Input'!AG23),ROUND('Measure Input'!AG23,2),0))</f>
        <v/>
      </c>
      <c r="Y17" s="267" t="str">
        <f>IF(LEN(A17)=0,"",IF(ISNUMBER('Measure Input'!AH23),ROUND('Measure Input'!AH23,2),0))</f>
        <v/>
      </c>
      <c r="Z17" s="267" t="str">
        <f>IF(LEN(A17)=0,"",IF(ISNUMBER('Measure Input'!AI23),ROUND('Measure Input'!AI23,2),0))</f>
        <v/>
      </c>
      <c r="AA17" s="267" t="str">
        <f>IF(LEN(A17)=0,"",IF(ISNUMBER('Measure Input'!AJ23),ROUND('Measure Input'!AJ23,2),0))</f>
        <v/>
      </c>
      <c r="AB17" s="269" t="str">
        <f>'Measure Input'!L23</f>
        <v/>
      </c>
      <c r="AC17" s="269" t="str">
        <f>'Measure Input'!M23</f>
        <v/>
      </c>
    </row>
    <row r="18" spans="1:29" ht="12.75">
      <c r="A18" s="336" t="str">
        <f>IF(ISBLANK('Measure Input'!$B24),"",'Measure Input'!B24)</f>
        <v/>
      </c>
      <c r="B18" s="336" t="str">
        <f>IF(ISBLANK('Measure Input'!C24),"",'Measure Input'!C24)</f>
        <v/>
      </c>
      <c r="C18" s="125" t="str">
        <f>IF(LEN(A18)=0,"",IF(ISBLANK('Measure Input'!D24),0,ROUND('Measure Input'!D24,2)))</f>
        <v/>
      </c>
      <c r="D18" s="125" t="str">
        <f>IF(LEN(A18)=0,"",IF(ISBLANK('Measure Input'!E24),0,ROUND('Measure Input'!E24,2)))</f>
        <v/>
      </c>
      <c r="E18" s="125" t="str">
        <f>IF(LEN(A18)=0,"",IF(ISBLANK('Measure Input'!F24),0,ROUND('Measure Input'!F24,2)))</f>
        <v/>
      </c>
      <c r="F18" s="125" t="str">
        <f>IF(LEN(A18)=0,"",IF(ISBLANK('Measure Input'!G24),0,ROUND('Measure Input'!G24,2)))</f>
        <v/>
      </c>
      <c r="G18" s="125" t="str">
        <f>IF(LEN(A18)=0,"",IF(ISBLANK('Measure Input'!H24),0,ROUND('Measure Input'!H24,2)))</f>
        <v/>
      </c>
      <c r="H18" s="125" t="str">
        <f>IF(LEN(A18)=0,"",IF(ISBLANK('Measure Input'!I24),0,ROUND('Measure Input'!I24,2)))</f>
        <v/>
      </c>
      <c r="I18" s="125" t="str">
        <f>IF(LEN(A18)=0,"",IF(ISBLANK('Measure Input'!J24),0,ROUND('Measure Input'!J24,2)))</f>
        <v/>
      </c>
      <c r="J18" s="125" t="str">
        <f>IF(LEN(A18)=0,"",IF(ISBLANK('Measure Input'!K24),0,ROUND('Measure Input'!K24,2)))</f>
        <v/>
      </c>
      <c r="K18" s="267" t="str">
        <f>IF(LEN(A18)=0,"",IF(ISNUMBER('Measure Input'!AB24),ROUND('Measure Input'!AB24,2),0))</f>
        <v/>
      </c>
      <c r="L18" s="267" t="str">
        <f>IF(LEN(A18)=0,"",IF(ISNUMBER('Measure Input'!O24),ROUND('Measure Input'!O24,2),0))</f>
        <v/>
      </c>
      <c r="M18" s="267" t="str">
        <f>IF(LEN(A18)=0,"",IF(ISNUMBER('Measure Input'!P24),ROUND('Measure Input'!P24,2),0))</f>
        <v/>
      </c>
      <c r="N18" s="267" t="str">
        <f>IF(LEN(A18)=0,"",IF(ISNUMBER('Measure Input'!Q24),ROUND('Measure Input'!Q24,2),0))</f>
        <v/>
      </c>
      <c r="O18" s="267" t="str">
        <f>IF(LEN(A18)=0,"",IF(ISNUMBER('Measure Input'!R24),ROUND('Measure Input'!R24,2),0))</f>
        <v/>
      </c>
      <c r="P18" s="267" t="str">
        <f>IF(LEN(A18)=0,"",IF(ISNUMBER('Measure Input'!S24),ROUND('Measure Input'!S24,2),0))</f>
        <v/>
      </c>
      <c r="Q18" s="267" t="str">
        <f>IF(LEN(A18)=0,"",IF(ISNUMBER('Measure Input'!T24),ROUND('Measure Input'!T24,2),0))</f>
        <v/>
      </c>
      <c r="R18" s="267" t="str">
        <f>IF(LEN(A18)=0,"",IF(ISNUMBER('Measure Input'!U24),ROUND('Measure Input'!U24,2),0))</f>
        <v/>
      </c>
      <c r="S18" s="267" t="str">
        <f>IF(LEN(A18)=0,"",IF(ISNUMBER('Measure Input'!V24),ROUND('Measure Input'!V24,2),0))</f>
        <v/>
      </c>
      <c r="T18" s="267" t="str">
        <f>IF(LEN(A18)=0,"",IF(ISNUMBER('Measure Input'!AC24),ROUND('Measure Input'!AC24,2),0))</f>
        <v/>
      </c>
      <c r="U18" s="267" t="str">
        <f>IF(LEN(A18)=0,"",IF(ISNUMBER('Measure Input'!AD24),ROUND('Measure Input'!AD24,2),0))</f>
        <v/>
      </c>
      <c r="V18" s="267" t="str">
        <f>IF(LEN(A18)=0,"",IF(ISNUMBER('Measure Input'!AE24),ROUND('Measure Input'!AE24,2),0))</f>
        <v/>
      </c>
      <c r="W18" s="267" t="str">
        <f>IF(LEN(A18)=0,"",IF(ISNUMBER('Measure Input'!AF24),ROUND('Measure Input'!AF24,2),0))</f>
        <v/>
      </c>
      <c r="X18" s="267" t="str">
        <f>IF(LEN(A18)=0,"",IF(ISNUMBER('Measure Input'!AG24),ROUND('Measure Input'!AG24,2),0))</f>
        <v/>
      </c>
      <c r="Y18" s="267" t="str">
        <f>IF(LEN(A18)=0,"",IF(ISNUMBER('Measure Input'!AH24),ROUND('Measure Input'!AH24,2),0))</f>
        <v/>
      </c>
      <c r="Z18" s="267" t="str">
        <f>IF(LEN(A18)=0,"",IF(ISNUMBER('Measure Input'!AI24),ROUND('Measure Input'!AI24,2),0))</f>
        <v/>
      </c>
      <c r="AA18" s="267" t="str">
        <f>IF(LEN(A18)=0,"",IF(ISNUMBER('Measure Input'!AJ24),ROUND('Measure Input'!AJ24,2),0))</f>
        <v/>
      </c>
      <c r="AB18" s="269" t="str">
        <f>'Measure Input'!L24</f>
        <v/>
      </c>
      <c r="AC18" s="269" t="str">
        <f>'Measure Input'!M24</f>
        <v/>
      </c>
    </row>
    <row r="19" spans="1:29" ht="12.75">
      <c r="A19" s="336" t="str">
        <f>IF(ISBLANK('Measure Input'!$B25),"",'Measure Input'!B25)</f>
        <v/>
      </c>
      <c r="B19" s="336" t="str">
        <f>IF(ISBLANK('Measure Input'!C25),"",'Measure Input'!C25)</f>
        <v/>
      </c>
      <c r="C19" s="125" t="str">
        <f>IF(LEN(A19)=0,"",IF(ISBLANK('Measure Input'!D25),0,ROUND('Measure Input'!D25,2)))</f>
        <v/>
      </c>
      <c r="D19" s="125" t="str">
        <f>IF(LEN(A19)=0,"",IF(ISBLANK('Measure Input'!E25),0,ROUND('Measure Input'!E25,2)))</f>
        <v/>
      </c>
      <c r="E19" s="125" t="str">
        <f>IF(LEN(A19)=0,"",IF(ISBLANK('Measure Input'!F25),0,ROUND('Measure Input'!F25,2)))</f>
        <v/>
      </c>
      <c r="F19" s="125" t="str">
        <f>IF(LEN(A19)=0,"",IF(ISBLANK('Measure Input'!G25),0,ROUND('Measure Input'!G25,2)))</f>
        <v/>
      </c>
      <c r="G19" s="125" t="str">
        <f>IF(LEN(A19)=0,"",IF(ISBLANK('Measure Input'!H25),0,ROUND('Measure Input'!H25,2)))</f>
        <v/>
      </c>
      <c r="H19" s="125" t="str">
        <f>IF(LEN(A19)=0,"",IF(ISBLANK('Measure Input'!I25),0,ROUND('Measure Input'!I25,2)))</f>
        <v/>
      </c>
      <c r="I19" s="125" t="str">
        <f>IF(LEN(A19)=0,"",IF(ISBLANK('Measure Input'!J25),0,ROUND('Measure Input'!J25,2)))</f>
        <v/>
      </c>
      <c r="J19" s="125" t="str">
        <f>IF(LEN(A19)=0,"",IF(ISBLANK('Measure Input'!K25),0,ROUND('Measure Input'!K25,2)))</f>
        <v/>
      </c>
      <c r="K19" s="267" t="str">
        <f>IF(LEN(A19)=0,"",IF(ISNUMBER('Measure Input'!AB25),ROUND('Measure Input'!AB25,2),0))</f>
        <v/>
      </c>
      <c r="L19" s="267" t="str">
        <f>IF(LEN(A19)=0,"",IF(ISNUMBER('Measure Input'!O25),ROUND('Measure Input'!O25,2),0))</f>
        <v/>
      </c>
      <c r="M19" s="267" t="str">
        <f>IF(LEN(A19)=0,"",IF(ISNUMBER('Measure Input'!P25),ROUND('Measure Input'!P25,2),0))</f>
        <v/>
      </c>
      <c r="N19" s="267" t="str">
        <f>IF(LEN(A19)=0,"",IF(ISNUMBER('Measure Input'!Q25),ROUND('Measure Input'!Q25,2),0))</f>
        <v/>
      </c>
      <c r="O19" s="267" t="str">
        <f>IF(LEN(A19)=0,"",IF(ISNUMBER('Measure Input'!R25),ROUND('Measure Input'!R25,2),0))</f>
        <v/>
      </c>
      <c r="P19" s="267" t="str">
        <f>IF(LEN(A19)=0,"",IF(ISNUMBER('Measure Input'!S25),ROUND('Measure Input'!S25,2),0))</f>
        <v/>
      </c>
      <c r="Q19" s="267" t="str">
        <f>IF(LEN(A19)=0,"",IF(ISNUMBER('Measure Input'!T25),ROUND('Measure Input'!T25,2),0))</f>
        <v/>
      </c>
      <c r="R19" s="267" t="str">
        <f>IF(LEN(A19)=0,"",IF(ISNUMBER('Measure Input'!U25),ROUND('Measure Input'!U25,2),0))</f>
        <v/>
      </c>
      <c r="S19" s="267" t="str">
        <f>IF(LEN(A19)=0,"",IF(ISNUMBER('Measure Input'!V25),ROUND('Measure Input'!V25,2),0))</f>
        <v/>
      </c>
      <c r="T19" s="267" t="str">
        <f>IF(LEN(A19)=0,"",IF(ISNUMBER('Measure Input'!AC25),ROUND('Measure Input'!AC25,2),0))</f>
        <v/>
      </c>
      <c r="U19" s="267" t="str">
        <f>IF(LEN(A19)=0,"",IF(ISNUMBER('Measure Input'!AD25),ROUND('Measure Input'!AD25,2),0))</f>
        <v/>
      </c>
      <c r="V19" s="267" t="str">
        <f>IF(LEN(A19)=0,"",IF(ISNUMBER('Measure Input'!AE25),ROUND('Measure Input'!AE25,2),0))</f>
        <v/>
      </c>
      <c r="W19" s="267" t="str">
        <f>IF(LEN(A19)=0,"",IF(ISNUMBER('Measure Input'!AF25),ROUND('Measure Input'!AF25,2),0))</f>
        <v/>
      </c>
      <c r="X19" s="267" t="str">
        <f>IF(LEN(A19)=0,"",IF(ISNUMBER('Measure Input'!AG25),ROUND('Measure Input'!AG25,2),0))</f>
        <v/>
      </c>
      <c r="Y19" s="267" t="str">
        <f>IF(LEN(A19)=0,"",IF(ISNUMBER('Measure Input'!AH25),ROUND('Measure Input'!AH25,2),0))</f>
        <v/>
      </c>
      <c r="Z19" s="267" t="str">
        <f>IF(LEN(A19)=0,"",IF(ISNUMBER('Measure Input'!AI25),ROUND('Measure Input'!AI25,2),0))</f>
        <v/>
      </c>
      <c r="AA19" s="267" t="str">
        <f>IF(LEN(A19)=0,"",IF(ISNUMBER('Measure Input'!AJ25),ROUND('Measure Input'!AJ25,2),0))</f>
        <v/>
      </c>
      <c r="AB19" s="269" t="str">
        <f>'Measure Input'!L25</f>
        <v/>
      </c>
      <c r="AC19" s="269" t="str">
        <f>'Measure Input'!M25</f>
        <v/>
      </c>
    </row>
    <row r="20" spans="1:29" ht="12.75">
      <c r="A20" s="336" t="str">
        <f>IF(ISBLANK('Measure Input'!$B26),"",'Measure Input'!B26)</f>
        <v/>
      </c>
      <c r="B20" s="336" t="str">
        <f>IF(ISBLANK('Measure Input'!C26),"",'Measure Input'!C26)</f>
        <v/>
      </c>
      <c r="C20" s="125" t="str">
        <f>IF(LEN(A20)=0,"",IF(ISBLANK('Measure Input'!D26),0,ROUND('Measure Input'!D26,2)))</f>
        <v/>
      </c>
      <c r="D20" s="125" t="str">
        <f>IF(LEN(A20)=0,"",IF(ISBLANK('Measure Input'!E26),0,ROUND('Measure Input'!E26,2)))</f>
        <v/>
      </c>
      <c r="E20" s="125" t="str">
        <f>IF(LEN(A20)=0,"",IF(ISBLANK('Measure Input'!F26),0,ROUND('Measure Input'!F26,2)))</f>
        <v/>
      </c>
      <c r="F20" s="125" t="str">
        <f>IF(LEN(A20)=0,"",IF(ISBLANK('Measure Input'!G26),0,ROUND('Measure Input'!G26,2)))</f>
        <v/>
      </c>
      <c r="G20" s="125" t="str">
        <f>IF(LEN(A20)=0,"",IF(ISBLANK('Measure Input'!H26),0,ROUND('Measure Input'!H26,2)))</f>
        <v/>
      </c>
      <c r="H20" s="125" t="str">
        <f>IF(LEN(A20)=0,"",IF(ISBLANK('Measure Input'!I26),0,ROUND('Measure Input'!I26,2)))</f>
        <v/>
      </c>
      <c r="I20" s="125" t="str">
        <f>IF(LEN(A20)=0,"",IF(ISBLANK('Measure Input'!J26),0,ROUND('Measure Input'!J26,2)))</f>
        <v/>
      </c>
      <c r="J20" s="125" t="str">
        <f>IF(LEN(A20)=0,"",IF(ISBLANK('Measure Input'!K26),0,ROUND('Measure Input'!K26,2)))</f>
        <v/>
      </c>
      <c r="K20" s="267" t="str">
        <f>IF(LEN(A20)=0,"",IF(ISNUMBER('Measure Input'!AB26),ROUND('Measure Input'!AB26,2),0))</f>
        <v/>
      </c>
      <c r="L20" s="267" t="str">
        <f>IF(LEN(A20)=0,"",IF(ISNUMBER('Measure Input'!O26),ROUND('Measure Input'!O26,2),0))</f>
        <v/>
      </c>
      <c r="M20" s="267" t="str">
        <f>IF(LEN(A20)=0,"",IF(ISNUMBER('Measure Input'!P26),ROUND('Measure Input'!P26,2),0))</f>
        <v/>
      </c>
      <c r="N20" s="267" t="str">
        <f>IF(LEN(A20)=0,"",IF(ISNUMBER('Measure Input'!Q26),ROUND('Measure Input'!Q26,2),0))</f>
        <v/>
      </c>
      <c r="O20" s="267" t="str">
        <f>IF(LEN(A20)=0,"",IF(ISNUMBER('Measure Input'!R26),ROUND('Measure Input'!R26,2),0))</f>
        <v/>
      </c>
      <c r="P20" s="267" t="str">
        <f>IF(LEN(A20)=0,"",IF(ISNUMBER('Measure Input'!S26),ROUND('Measure Input'!S26,2),0))</f>
        <v/>
      </c>
      <c r="Q20" s="267" t="str">
        <f>IF(LEN(A20)=0,"",IF(ISNUMBER('Measure Input'!T26),ROUND('Measure Input'!T26,2),0))</f>
        <v/>
      </c>
      <c r="R20" s="267" t="str">
        <f>IF(LEN(A20)=0,"",IF(ISNUMBER('Measure Input'!U26),ROUND('Measure Input'!U26,2),0))</f>
        <v/>
      </c>
      <c r="S20" s="267" t="str">
        <f>IF(LEN(A20)=0,"",IF(ISNUMBER('Measure Input'!V26),ROUND('Measure Input'!V26,2),0))</f>
        <v/>
      </c>
      <c r="T20" s="267" t="str">
        <f>IF(LEN(A20)=0,"",IF(ISNUMBER('Measure Input'!AC26),ROUND('Measure Input'!AC26,2),0))</f>
        <v/>
      </c>
      <c r="U20" s="267" t="str">
        <f>IF(LEN(A20)=0,"",IF(ISNUMBER('Measure Input'!AD26),ROUND('Measure Input'!AD26,2),0))</f>
        <v/>
      </c>
      <c r="V20" s="267" t="str">
        <f>IF(LEN(A20)=0,"",IF(ISNUMBER('Measure Input'!AE26),ROUND('Measure Input'!AE26,2),0))</f>
        <v/>
      </c>
      <c r="W20" s="267" t="str">
        <f>IF(LEN(A20)=0,"",IF(ISNUMBER('Measure Input'!AF26),ROUND('Measure Input'!AF26,2),0))</f>
        <v/>
      </c>
      <c r="X20" s="267" t="str">
        <f>IF(LEN(A20)=0,"",IF(ISNUMBER('Measure Input'!AG26),ROUND('Measure Input'!AG26,2),0))</f>
        <v/>
      </c>
      <c r="Y20" s="267" t="str">
        <f>IF(LEN(A20)=0,"",IF(ISNUMBER('Measure Input'!AH26),ROUND('Measure Input'!AH26,2),0))</f>
        <v/>
      </c>
      <c r="Z20" s="267" t="str">
        <f>IF(LEN(A20)=0,"",IF(ISNUMBER('Measure Input'!AI26),ROUND('Measure Input'!AI26,2),0))</f>
        <v/>
      </c>
      <c r="AA20" s="267" t="str">
        <f>IF(LEN(A20)=0,"",IF(ISNUMBER('Measure Input'!AJ26),ROUND('Measure Input'!AJ26,2),0))</f>
        <v/>
      </c>
      <c r="AB20" s="269" t="str">
        <f>'Measure Input'!L26</f>
        <v/>
      </c>
      <c r="AC20" s="269" t="str">
        <f>'Measure Input'!M26</f>
        <v/>
      </c>
    </row>
    <row r="21" spans="1:29" ht="12.75">
      <c r="A21" s="336" t="str">
        <f>IF(ISBLANK('Measure Input'!$B27),"",'Measure Input'!B27)</f>
        <v/>
      </c>
      <c r="B21" s="336" t="str">
        <f>IF(ISBLANK('Measure Input'!C27),"",'Measure Input'!C27)</f>
        <v/>
      </c>
      <c r="C21" s="125" t="str">
        <f>IF(LEN(A21)=0,"",IF(ISBLANK('Measure Input'!D27),0,ROUND('Measure Input'!D27,2)))</f>
        <v/>
      </c>
      <c r="D21" s="125" t="str">
        <f>IF(LEN(A21)=0,"",IF(ISBLANK('Measure Input'!E27),0,ROUND('Measure Input'!E27,2)))</f>
        <v/>
      </c>
      <c r="E21" s="125" t="str">
        <f>IF(LEN(A21)=0,"",IF(ISBLANK('Measure Input'!F27),0,ROUND('Measure Input'!F27,2)))</f>
        <v/>
      </c>
      <c r="F21" s="125" t="str">
        <f>IF(LEN(A21)=0,"",IF(ISBLANK('Measure Input'!G27),0,ROUND('Measure Input'!G27,2)))</f>
        <v/>
      </c>
      <c r="G21" s="125" t="str">
        <f>IF(LEN(A21)=0,"",IF(ISBLANK('Measure Input'!H27),0,ROUND('Measure Input'!H27,2)))</f>
        <v/>
      </c>
      <c r="H21" s="125" t="str">
        <f>IF(LEN(A21)=0,"",IF(ISBLANK('Measure Input'!I27),0,ROUND('Measure Input'!I27,2)))</f>
        <v/>
      </c>
      <c r="I21" s="125" t="str">
        <f>IF(LEN(A21)=0,"",IF(ISBLANK('Measure Input'!J27),0,ROUND('Measure Input'!J27,2)))</f>
        <v/>
      </c>
      <c r="J21" s="125" t="str">
        <f>IF(LEN(A21)=0,"",IF(ISBLANK('Measure Input'!K27),0,ROUND('Measure Input'!K27,2)))</f>
        <v/>
      </c>
      <c r="K21" s="267" t="str">
        <f>IF(LEN(A21)=0,"",IF(ISNUMBER('Measure Input'!AB27),ROUND('Measure Input'!AB27,2),0))</f>
        <v/>
      </c>
      <c r="L21" s="267" t="str">
        <f>IF(LEN(A21)=0,"",IF(ISNUMBER('Measure Input'!O27),ROUND('Measure Input'!O27,2),0))</f>
        <v/>
      </c>
      <c r="M21" s="267" t="str">
        <f>IF(LEN(A21)=0,"",IF(ISNUMBER('Measure Input'!P27),ROUND('Measure Input'!P27,2),0))</f>
        <v/>
      </c>
      <c r="N21" s="267" t="str">
        <f>IF(LEN(A21)=0,"",IF(ISNUMBER('Measure Input'!Q27),ROUND('Measure Input'!Q27,2),0))</f>
        <v/>
      </c>
      <c r="O21" s="267" t="str">
        <f>IF(LEN(A21)=0,"",IF(ISNUMBER('Measure Input'!R27),ROUND('Measure Input'!R27,2),0))</f>
        <v/>
      </c>
      <c r="P21" s="267" t="str">
        <f>IF(LEN(A21)=0,"",IF(ISNUMBER('Measure Input'!S27),ROUND('Measure Input'!S27,2),0))</f>
        <v/>
      </c>
      <c r="Q21" s="267" t="str">
        <f>IF(LEN(A21)=0,"",IF(ISNUMBER('Measure Input'!T27),ROUND('Measure Input'!T27,2),0))</f>
        <v/>
      </c>
      <c r="R21" s="267" t="str">
        <f>IF(LEN(A21)=0,"",IF(ISNUMBER('Measure Input'!U27),ROUND('Measure Input'!U27,2),0))</f>
        <v/>
      </c>
      <c r="S21" s="267" t="str">
        <f>IF(LEN(A21)=0,"",IF(ISNUMBER('Measure Input'!V27),ROUND('Measure Input'!V27,2),0))</f>
        <v/>
      </c>
      <c r="T21" s="267" t="str">
        <f>IF(LEN(A21)=0,"",IF(ISNUMBER('Measure Input'!AC27),ROUND('Measure Input'!AC27,2),0))</f>
        <v/>
      </c>
      <c r="U21" s="267" t="str">
        <f>IF(LEN(A21)=0,"",IF(ISNUMBER('Measure Input'!AD27),ROUND('Measure Input'!AD27,2),0))</f>
        <v/>
      </c>
      <c r="V21" s="267" t="str">
        <f>IF(LEN(A21)=0,"",IF(ISNUMBER('Measure Input'!AE27),ROUND('Measure Input'!AE27,2),0))</f>
        <v/>
      </c>
      <c r="W21" s="267" t="str">
        <f>IF(LEN(A21)=0,"",IF(ISNUMBER('Measure Input'!AF27),ROUND('Measure Input'!AF27,2),0))</f>
        <v/>
      </c>
      <c r="X21" s="267" t="str">
        <f>IF(LEN(A21)=0,"",IF(ISNUMBER('Measure Input'!AG27),ROUND('Measure Input'!AG27,2),0))</f>
        <v/>
      </c>
      <c r="Y21" s="267" t="str">
        <f>IF(LEN(A21)=0,"",IF(ISNUMBER('Measure Input'!AH27),ROUND('Measure Input'!AH27,2),0))</f>
        <v/>
      </c>
      <c r="Z21" s="267" t="str">
        <f>IF(LEN(A21)=0,"",IF(ISNUMBER('Measure Input'!AI27),ROUND('Measure Input'!AI27,2),0))</f>
        <v/>
      </c>
      <c r="AA21" s="267" t="str">
        <f>IF(LEN(A21)=0,"",IF(ISNUMBER('Measure Input'!AJ27),ROUND('Measure Input'!AJ27,2),0))</f>
        <v/>
      </c>
      <c r="AB21" s="269" t="str">
        <f>'Measure Input'!L27</f>
        <v/>
      </c>
      <c r="AC21" s="269" t="str">
        <f>'Measure Input'!M27</f>
        <v/>
      </c>
    </row>
    <row r="22" spans="1:29" ht="12.75">
      <c r="A22" s="336" t="str">
        <f>IF(ISBLANK('Measure Input'!$B28),"",'Measure Input'!B28)</f>
        <v/>
      </c>
      <c r="B22" s="336" t="str">
        <f>IF(ISBLANK('Measure Input'!C28),"",'Measure Input'!C28)</f>
        <v/>
      </c>
      <c r="C22" s="125" t="str">
        <f>IF(LEN(A22)=0,"",IF(ISBLANK('Measure Input'!D28),0,ROUND('Measure Input'!D28,2)))</f>
        <v/>
      </c>
      <c r="D22" s="125" t="str">
        <f>IF(LEN(A22)=0,"",IF(ISBLANK('Measure Input'!E28),0,ROUND('Measure Input'!E28,2)))</f>
        <v/>
      </c>
      <c r="E22" s="125" t="str">
        <f>IF(LEN(A22)=0,"",IF(ISBLANK('Measure Input'!F28),0,ROUND('Measure Input'!F28,2)))</f>
        <v/>
      </c>
      <c r="F22" s="125" t="str">
        <f>IF(LEN(A22)=0,"",IF(ISBLANK('Measure Input'!G28),0,ROUND('Measure Input'!G28,2)))</f>
        <v/>
      </c>
      <c r="G22" s="125" t="str">
        <f>IF(LEN(A22)=0,"",IF(ISBLANK('Measure Input'!H28),0,ROUND('Measure Input'!H28,2)))</f>
        <v/>
      </c>
      <c r="H22" s="125" t="str">
        <f>IF(LEN(A22)=0,"",IF(ISBLANK('Measure Input'!I28),0,ROUND('Measure Input'!I28,2)))</f>
        <v/>
      </c>
      <c r="I22" s="125" t="str">
        <f>IF(LEN(A22)=0,"",IF(ISBLANK('Measure Input'!J28),0,ROUND('Measure Input'!J28,2)))</f>
        <v/>
      </c>
      <c r="J22" s="125" t="str">
        <f>IF(LEN(A22)=0,"",IF(ISBLANK('Measure Input'!K28),0,ROUND('Measure Input'!K28,2)))</f>
        <v/>
      </c>
      <c r="K22" s="267" t="str">
        <f>IF(LEN(A22)=0,"",IF(ISNUMBER('Measure Input'!AB28),ROUND('Measure Input'!AB28,2),0))</f>
        <v/>
      </c>
      <c r="L22" s="267" t="str">
        <f>IF(LEN(A22)=0,"",IF(ISNUMBER('Measure Input'!O28),ROUND('Measure Input'!O28,2),0))</f>
        <v/>
      </c>
      <c r="M22" s="267" t="str">
        <f>IF(LEN(A22)=0,"",IF(ISNUMBER('Measure Input'!P28),ROUND('Measure Input'!P28,2),0))</f>
        <v/>
      </c>
      <c r="N22" s="267" t="str">
        <f>IF(LEN(A22)=0,"",IF(ISNUMBER('Measure Input'!Q28),ROUND('Measure Input'!Q28,2),0))</f>
        <v/>
      </c>
      <c r="O22" s="267" t="str">
        <f>IF(LEN(A22)=0,"",IF(ISNUMBER('Measure Input'!R28),ROUND('Measure Input'!R28,2),0))</f>
        <v/>
      </c>
      <c r="P22" s="267" t="str">
        <f>IF(LEN(A22)=0,"",IF(ISNUMBER('Measure Input'!S28),ROUND('Measure Input'!S28,2),0))</f>
        <v/>
      </c>
      <c r="Q22" s="267" t="str">
        <f>IF(LEN(A22)=0,"",IF(ISNUMBER('Measure Input'!T28),ROUND('Measure Input'!T28,2),0))</f>
        <v/>
      </c>
      <c r="R22" s="267" t="str">
        <f>IF(LEN(A22)=0,"",IF(ISNUMBER('Measure Input'!U28),ROUND('Measure Input'!U28,2),0))</f>
        <v/>
      </c>
      <c r="S22" s="267" t="str">
        <f>IF(LEN(A22)=0,"",IF(ISNUMBER('Measure Input'!V28),ROUND('Measure Input'!V28,2),0))</f>
        <v/>
      </c>
      <c r="T22" s="267" t="str">
        <f>IF(LEN(A22)=0,"",IF(ISNUMBER('Measure Input'!AC28),ROUND('Measure Input'!AC28,2),0))</f>
        <v/>
      </c>
      <c r="U22" s="267" t="str">
        <f>IF(LEN(A22)=0,"",IF(ISNUMBER('Measure Input'!AD28),ROUND('Measure Input'!AD28,2),0))</f>
        <v/>
      </c>
      <c r="V22" s="267" t="str">
        <f>IF(LEN(A22)=0,"",IF(ISNUMBER('Measure Input'!AE28),ROUND('Measure Input'!AE28,2),0))</f>
        <v/>
      </c>
      <c r="W22" s="267" t="str">
        <f>IF(LEN(A22)=0,"",IF(ISNUMBER('Measure Input'!AF28),ROUND('Measure Input'!AF28,2),0))</f>
        <v/>
      </c>
      <c r="X22" s="267" t="str">
        <f>IF(LEN(A22)=0,"",IF(ISNUMBER('Measure Input'!AG28),ROUND('Measure Input'!AG28,2),0))</f>
        <v/>
      </c>
      <c r="Y22" s="267" t="str">
        <f>IF(LEN(A22)=0,"",IF(ISNUMBER('Measure Input'!AH28),ROUND('Measure Input'!AH28,2),0))</f>
        <v/>
      </c>
      <c r="Z22" s="267" t="str">
        <f>IF(LEN(A22)=0,"",IF(ISNUMBER('Measure Input'!AI28),ROUND('Measure Input'!AI28,2),0))</f>
        <v/>
      </c>
      <c r="AA22" s="267" t="str">
        <f>IF(LEN(A22)=0,"",IF(ISNUMBER('Measure Input'!AJ28),ROUND('Measure Input'!AJ28,2),0))</f>
        <v/>
      </c>
      <c r="AB22" s="269" t="str">
        <f>'Measure Input'!L28</f>
        <v/>
      </c>
      <c r="AC22" s="269" t="str">
        <f>'Measure Input'!M28</f>
        <v/>
      </c>
    </row>
    <row r="23" spans="1:29" ht="12.75">
      <c r="A23" s="336" t="str">
        <f>IF(ISBLANK('Measure Input'!$B29),"",'Measure Input'!B29)</f>
        <v/>
      </c>
      <c r="B23" s="336" t="str">
        <f>IF(ISBLANK('Measure Input'!C29),"",'Measure Input'!C29)</f>
        <v/>
      </c>
      <c r="C23" s="125" t="str">
        <f>IF(LEN(A23)=0,"",IF(ISBLANK('Measure Input'!D29),0,ROUND('Measure Input'!D29,2)))</f>
        <v/>
      </c>
      <c r="D23" s="125" t="str">
        <f>IF(LEN(A23)=0,"",IF(ISBLANK('Measure Input'!E29),0,ROUND('Measure Input'!E29,2)))</f>
        <v/>
      </c>
      <c r="E23" s="125" t="str">
        <f>IF(LEN(A23)=0,"",IF(ISBLANK('Measure Input'!F29),0,ROUND('Measure Input'!F29,2)))</f>
        <v/>
      </c>
      <c r="F23" s="125" t="str">
        <f>IF(LEN(A23)=0,"",IF(ISBLANK('Measure Input'!G29),0,ROUND('Measure Input'!G29,2)))</f>
        <v/>
      </c>
      <c r="G23" s="125" t="str">
        <f>IF(LEN(A23)=0,"",IF(ISBLANK('Measure Input'!H29),0,ROUND('Measure Input'!H29,2)))</f>
        <v/>
      </c>
      <c r="H23" s="125" t="str">
        <f>IF(LEN(A23)=0,"",IF(ISBLANK('Measure Input'!I29),0,ROUND('Measure Input'!I29,2)))</f>
        <v/>
      </c>
      <c r="I23" s="125" t="str">
        <f>IF(LEN(A23)=0,"",IF(ISBLANK('Measure Input'!J29),0,ROUND('Measure Input'!J29,2)))</f>
        <v/>
      </c>
      <c r="J23" s="125" t="str">
        <f>IF(LEN(A23)=0,"",IF(ISBLANK('Measure Input'!K29),0,ROUND('Measure Input'!K29,2)))</f>
        <v/>
      </c>
      <c r="K23" s="267" t="str">
        <f>IF(LEN(A23)=0,"",IF(ISNUMBER('Measure Input'!AB29),ROUND('Measure Input'!AB29,2),0))</f>
        <v/>
      </c>
      <c r="L23" s="267" t="str">
        <f>IF(LEN(A23)=0,"",IF(ISNUMBER('Measure Input'!O29),ROUND('Measure Input'!O29,2),0))</f>
        <v/>
      </c>
      <c r="M23" s="267" t="str">
        <f>IF(LEN(A23)=0,"",IF(ISNUMBER('Measure Input'!P29),ROUND('Measure Input'!P29,2),0))</f>
        <v/>
      </c>
      <c r="N23" s="267" t="str">
        <f>IF(LEN(A23)=0,"",IF(ISNUMBER('Measure Input'!Q29),ROUND('Measure Input'!Q29,2),0))</f>
        <v/>
      </c>
      <c r="O23" s="267" t="str">
        <f>IF(LEN(A23)=0,"",IF(ISNUMBER('Measure Input'!R29),ROUND('Measure Input'!R29,2),0))</f>
        <v/>
      </c>
      <c r="P23" s="267" t="str">
        <f>IF(LEN(A23)=0,"",IF(ISNUMBER('Measure Input'!S29),ROUND('Measure Input'!S29,2),0))</f>
        <v/>
      </c>
      <c r="Q23" s="267" t="str">
        <f>IF(LEN(A23)=0,"",IF(ISNUMBER('Measure Input'!T29),ROUND('Measure Input'!T29,2),0))</f>
        <v/>
      </c>
      <c r="R23" s="267" t="str">
        <f>IF(LEN(A23)=0,"",IF(ISNUMBER('Measure Input'!U29),ROUND('Measure Input'!U29,2),0))</f>
        <v/>
      </c>
      <c r="S23" s="267" t="str">
        <f>IF(LEN(A23)=0,"",IF(ISNUMBER('Measure Input'!V29),ROUND('Measure Input'!V29,2),0))</f>
        <v/>
      </c>
      <c r="T23" s="267" t="str">
        <f>IF(LEN(A23)=0,"",IF(ISNUMBER('Measure Input'!AC29),ROUND('Measure Input'!AC29,2),0))</f>
        <v/>
      </c>
      <c r="U23" s="267" t="str">
        <f>IF(LEN(A23)=0,"",IF(ISNUMBER('Measure Input'!AD29),ROUND('Measure Input'!AD29,2),0))</f>
        <v/>
      </c>
      <c r="V23" s="267" t="str">
        <f>IF(LEN(A23)=0,"",IF(ISNUMBER('Measure Input'!AE29),ROUND('Measure Input'!AE29,2),0))</f>
        <v/>
      </c>
      <c r="W23" s="267" t="str">
        <f>IF(LEN(A23)=0,"",IF(ISNUMBER('Measure Input'!AF29),ROUND('Measure Input'!AF29,2),0))</f>
        <v/>
      </c>
      <c r="X23" s="267" t="str">
        <f>IF(LEN(A23)=0,"",IF(ISNUMBER('Measure Input'!AG29),ROUND('Measure Input'!AG29,2),0))</f>
        <v/>
      </c>
      <c r="Y23" s="267" t="str">
        <f>IF(LEN(A23)=0,"",IF(ISNUMBER('Measure Input'!AH29),ROUND('Measure Input'!AH29,2),0))</f>
        <v/>
      </c>
      <c r="Z23" s="267" t="str">
        <f>IF(LEN(A23)=0,"",IF(ISNUMBER('Measure Input'!AI29),ROUND('Measure Input'!AI29,2),0))</f>
        <v/>
      </c>
      <c r="AA23" s="267" t="str">
        <f>IF(LEN(A23)=0,"",IF(ISNUMBER('Measure Input'!AJ29),ROUND('Measure Input'!AJ29,2),0))</f>
        <v/>
      </c>
      <c r="AB23" s="269" t="str">
        <f>'Measure Input'!L29</f>
        <v/>
      </c>
      <c r="AC23" s="269" t="str">
        <f>'Measure Input'!M29</f>
        <v/>
      </c>
    </row>
    <row r="24" spans="1:29" ht="12.75">
      <c r="A24" s="336" t="str">
        <f>IF(ISBLANK('Measure Input'!$B30),"",'Measure Input'!B30)</f>
        <v/>
      </c>
      <c r="B24" s="336" t="str">
        <f>IF(ISBLANK('Measure Input'!C30),"",'Measure Input'!C30)</f>
        <v/>
      </c>
      <c r="C24" s="125" t="str">
        <f>IF(LEN(A24)=0,"",IF(ISBLANK('Measure Input'!D30),0,ROUND('Measure Input'!D30,2)))</f>
        <v/>
      </c>
      <c r="D24" s="125" t="str">
        <f>IF(LEN(A24)=0,"",IF(ISBLANK('Measure Input'!E30),0,ROUND('Measure Input'!E30,2)))</f>
        <v/>
      </c>
      <c r="E24" s="125" t="str">
        <f>IF(LEN(A24)=0,"",IF(ISBLANK('Measure Input'!F30),0,ROUND('Measure Input'!F30,2)))</f>
        <v/>
      </c>
      <c r="F24" s="125" t="str">
        <f>IF(LEN(A24)=0,"",IF(ISBLANK('Measure Input'!G30),0,ROUND('Measure Input'!G30,2)))</f>
        <v/>
      </c>
      <c r="G24" s="125" t="str">
        <f>IF(LEN(A24)=0,"",IF(ISBLANK('Measure Input'!H30),0,ROUND('Measure Input'!H30,2)))</f>
        <v/>
      </c>
      <c r="H24" s="125" t="str">
        <f>IF(LEN(A24)=0,"",IF(ISBLANK('Measure Input'!I30),0,ROUND('Measure Input'!I30,2)))</f>
        <v/>
      </c>
      <c r="I24" s="125" t="str">
        <f>IF(LEN(A24)=0,"",IF(ISBLANK('Measure Input'!J30),0,ROUND('Measure Input'!J30,2)))</f>
        <v/>
      </c>
      <c r="J24" s="125" t="str">
        <f>IF(LEN(A24)=0,"",IF(ISBLANK('Measure Input'!K30),0,ROUND('Measure Input'!K30,2)))</f>
        <v/>
      </c>
      <c r="K24" s="267" t="str">
        <f>IF(LEN(A24)=0,"",IF(ISNUMBER('Measure Input'!AB30),ROUND('Measure Input'!AB30,2),0))</f>
        <v/>
      </c>
      <c r="L24" s="267" t="str">
        <f>IF(LEN(A24)=0,"",IF(ISNUMBER('Measure Input'!O30),ROUND('Measure Input'!O30,2),0))</f>
        <v/>
      </c>
      <c r="M24" s="267" t="str">
        <f>IF(LEN(A24)=0,"",IF(ISNUMBER('Measure Input'!P30),ROUND('Measure Input'!P30,2),0))</f>
        <v/>
      </c>
      <c r="N24" s="267" t="str">
        <f>IF(LEN(A24)=0,"",IF(ISNUMBER('Measure Input'!Q30),ROUND('Measure Input'!Q30,2),0))</f>
        <v/>
      </c>
      <c r="O24" s="267" t="str">
        <f>IF(LEN(A24)=0,"",IF(ISNUMBER('Measure Input'!R30),ROUND('Measure Input'!R30,2),0))</f>
        <v/>
      </c>
      <c r="P24" s="267" t="str">
        <f>IF(LEN(A24)=0,"",IF(ISNUMBER('Measure Input'!S30),ROUND('Measure Input'!S30,2),0))</f>
        <v/>
      </c>
      <c r="Q24" s="267" t="str">
        <f>IF(LEN(A24)=0,"",IF(ISNUMBER('Measure Input'!T30),ROUND('Measure Input'!T30,2),0))</f>
        <v/>
      </c>
      <c r="R24" s="267" t="str">
        <f>IF(LEN(A24)=0,"",IF(ISNUMBER('Measure Input'!U30),ROUND('Measure Input'!U30,2),0))</f>
        <v/>
      </c>
      <c r="S24" s="267" t="str">
        <f>IF(LEN(A24)=0,"",IF(ISNUMBER('Measure Input'!V30),ROUND('Measure Input'!V30,2),0))</f>
        <v/>
      </c>
      <c r="T24" s="267" t="str">
        <f>IF(LEN(A24)=0,"",IF(ISNUMBER('Measure Input'!AC30),ROUND('Measure Input'!AC30,2),0))</f>
        <v/>
      </c>
      <c r="U24" s="267" t="str">
        <f>IF(LEN(A24)=0,"",IF(ISNUMBER('Measure Input'!AD30),ROUND('Measure Input'!AD30,2),0))</f>
        <v/>
      </c>
      <c r="V24" s="267" t="str">
        <f>IF(LEN(A24)=0,"",IF(ISNUMBER('Measure Input'!AE30),ROUND('Measure Input'!AE30,2),0))</f>
        <v/>
      </c>
      <c r="W24" s="267" t="str">
        <f>IF(LEN(A24)=0,"",IF(ISNUMBER('Measure Input'!AF30),ROUND('Measure Input'!AF30,2),0))</f>
        <v/>
      </c>
      <c r="X24" s="267" t="str">
        <f>IF(LEN(A24)=0,"",IF(ISNUMBER('Measure Input'!AG30),ROUND('Measure Input'!AG30,2),0))</f>
        <v/>
      </c>
      <c r="Y24" s="267" t="str">
        <f>IF(LEN(A24)=0,"",IF(ISNUMBER('Measure Input'!AH30),ROUND('Measure Input'!AH30,2),0))</f>
        <v/>
      </c>
      <c r="Z24" s="267" t="str">
        <f>IF(LEN(A24)=0,"",IF(ISNUMBER('Measure Input'!AI30),ROUND('Measure Input'!AI30,2),0))</f>
        <v/>
      </c>
      <c r="AA24" s="267" t="str">
        <f>IF(LEN(A24)=0,"",IF(ISNUMBER('Measure Input'!AJ30),ROUND('Measure Input'!AJ30,2),0))</f>
        <v/>
      </c>
      <c r="AB24" s="269" t="str">
        <f>'Measure Input'!L30</f>
        <v/>
      </c>
      <c r="AC24" s="269" t="str">
        <f>'Measure Input'!M30</f>
        <v/>
      </c>
    </row>
    <row r="25" spans="1:29" ht="12.75">
      <c r="A25" s="336" t="str">
        <f>IF(ISBLANK('Measure Input'!$B31),"",'Measure Input'!B31)</f>
        <v/>
      </c>
      <c r="B25" s="336" t="str">
        <f>IF(ISBLANK('Measure Input'!C31),"",'Measure Input'!C31)</f>
        <v/>
      </c>
      <c r="C25" s="125" t="str">
        <f>IF(LEN(A25)=0,"",IF(ISBLANK('Measure Input'!D31),0,ROUND('Measure Input'!D31,2)))</f>
        <v/>
      </c>
      <c r="D25" s="125" t="str">
        <f>IF(LEN(A25)=0,"",IF(ISBLANK('Measure Input'!E31),0,ROUND('Measure Input'!E31,2)))</f>
        <v/>
      </c>
      <c r="E25" s="125" t="str">
        <f>IF(LEN(A25)=0,"",IF(ISBLANK('Measure Input'!F31),0,ROUND('Measure Input'!F31,2)))</f>
        <v/>
      </c>
      <c r="F25" s="125" t="str">
        <f>IF(LEN(A25)=0,"",IF(ISBLANK('Measure Input'!G31),0,ROUND('Measure Input'!G31,2)))</f>
        <v/>
      </c>
      <c r="G25" s="125" t="str">
        <f>IF(LEN(A25)=0,"",IF(ISBLANK('Measure Input'!H31),0,ROUND('Measure Input'!H31,2)))</f>
        <v/>
      </c>
      <c r="H25" s="125" t="str">
        <f>IF(LEN(A25)=0,"",IF(ISBLANK('Measure Input'!I31),0,ROUND('Measure Input'!I31,2)))</f>
        <v/>
      </c>
      <c r="I25" s="125" t="str">
        <f>IF(LEN(A25)=0,"",IF(ISBLANK('Measure Input'!J31),0,ROUND('Measure Input'!J31,2)))</f>
        <v/>
      </c>
      <c r="J25" s="125" t="str">
        <f>IF(LEN(A25)=0,"",IF(ISBLANK('Measure Input'!K31),0,ROUND('Measure Input'!K31,2)))</f>
        <v/>
      </c>
      <c r="K25" s="267" t="str">
        <f>IF(LEN(A25)=0,"",IF(ISNUMBER('Measure Input'!AB31),ROUND('Measure Input'!AB31,2),0))</f>
        <v/>
      </c>
      <c r="L25" s="267" t="str">
        <f>IF(LEN(A25)=0,"",IF(ISNUMBER('Measure Input'!O31),ROUND('Measure Input'!O31,2),0))</f>
        <v/>
      </c>
      <c r="M25" s="267" t="str">
        <f>IF(LEN(A25)=0,"",IF(ISNUMBER('Measure Input'!P31),ROUND('Measure Input'!P31,2),0))</f>
        <v/>
      </c>
      <c r="N25" s="267" t="str">
        <f>IF(LEN(A25)=0,"",IF(ISNUMBER('Measure Input'!Q31),ROUND('Measure Input'!Q31,2),0))</f>
        <v/>
      </c>
      <c r="O25" s="267" t="str">
        <f>IF(LEN(A25)=0,"",IF(ISNUMBER('Measure Input'!R31),ROUND('Measure Input'!R31,2),0))</f>
        <v/>
      </c>
      <c r="P25" s="267" t="str">
        <f>IF(LEN(A25)=0,"",IF(ISNUMBER('Measure Input'!S31),ROUND('Measure Input'!S31,2),0))</f>
        <v/>
      </c>
      <c r="Q25" s="267" t="str">
        <f>IF(LEN(A25)=0,"",IF(ISNUMBER('Measure Input'!T31),ROUND('Measure Input'!T31,2),0))</f>
        <v/>
      </c>
      <c r="R25" s="267" t="str">
        <f>IF(LEN(A25)=0,"",IF(ISNUMBER('Measure Input'!U31),ROUND('Measure Input'!U31,2),0))</f>
        <v/>
      </c>
      <c r="S25" s="267" t="str">
        <f>IF(LEN(A25)=0,"",IF(ISNUMBER('Measure Input'!V31),ROUND('Measure Input'!V31,2),0))</f>
        <v/>
      </c>
      <c r="T25" s="267" t="str">
        <f>IF(LEN(A25)=0,"",IF(ISNUMBER('Measure Input'!AC31),ROUND('Measure Input'!AC31,2),0))</f>
        <v/>
      </c>
      <c r="U25" s="267" t="str">
        <f>IF(LEN(A25)=0,"",IF(ISNUMBER('Measure Input'!AD31),ROUND('Measure Input'!AD31,2),0))</f>
        <v/>
      </c>
      <c r="V25" s="267" t="str">
        <f>IF(LEN(A25)=0,"",IF(ISNUMBER('Measure Input'!AE31),ROUND('Measure Input'!AE31,2),0))</f>
        <v/>
      </c>
      <c r="W25" s="267" t="str">
        <f>IF(LEN(A25)=0,"",IF(ISNUMBER('Measure Input'!AF31),ROUND('Measure Input'!AF31,2),0))</f>
        <v/>
      </c>
      <c r="X25" s="267" t="str">
        <f>IF(LEN(A25)=0,"",IF(ISNUMBER('Measure Input'!AG31),ROUND('Measure Input'!AG31,2),0))</f>
        <v/>
      </c>
      <c r="Y25" s="267" t="str">
        <f>IF(LEN(A25)=0,"",IF(ISNUMBER('Measure Input'!AH31),ROUND('Measure Input'!AH31,2),0))</f>
        <v/>
      </c>
      <c r="Z25" s="267" t="str">
        <f>IF(LEN(A25)=0,"",IF(ISNUMBER('Measure Input'!AI31),ROUND('Measure Input'!AI31,2),0))</f>
        <v/>
      </c>
      <c r="AA25" s="267" t="str">
        <f>IF(LEN(A25)=0,"",IF(ISNUMBER('Measure Input'!AJ31),ROUND('Measure Input'!AJ31,2),0))</f>
        <v/>
      </c>
      <c r="AB25" s="269" t="str">
        <f>'Measure Input'!L31</f>
        <v/>
      </c>
      <c r="AC25" s="269" t="str">
        <f>'Measure Input'!M31</f>
        <v/>
      </c>
    </row>
    <row r="26" spans="1:29" ht="12.75">
      <c r="A26" s="336" t="str">
        <f>IF(ISBLANK('Measure Input'!$B32),"",'Measure Input'!B32)</f>
        <v/>
      </c>
      <c r="B26" s="336" t="str">
        <f>IF(ISBLANK('Measure Input'!C32),"",'Measure Input'!C32)</f>
        <v/>
      </c>
      <c r="C26" s="125" t="str">
        <f>IF(LEN(A26)=0,"",IF(ISBLANK('Measure Input'!D32),0,ROUND('Measure Input'!D32,2)))</f>
        <v/>
      </c>
      <c r="D26" s="125" t="str">
        <f>IF(LEN(A26)=0,"",IF(ISBLANK('Measure Input'!E32),0,ROUND('Measure Input'!E32,2)))</f>
        <v/>
      </c>
      <c r="E26" s="125" t="str">
        <f>IF(LEN(A26)=0,"",IF(ISBLANK('Measure Input'!F32),0,ROUND('Measure Input'!F32,2)))</f>
        <v/>
      </c>
      <c r="F26" s="125" t="str">
        <f>IF(LEN(A26)=0,"",IF(ISBLANK('Measure Input'!G32),0,ROUND('Measure Input'!G32,2)))</f>
        <v/>
      </c>
      <c r="G26" s="125" t="str">
        <f>IF(LEN(A26)=0,"",IF(ISBLANK('Measure Input'!H32),0,ROUND('Measure Input'!H32,2)))</f>
        <v/>
      </c>
      <c r="H26" s="125" t="str">
        <f>IF(LEN(A26)=0,"",IF(ISBLANK('Measure Input'!I32),0,ROUND('Measure Input'!I32,2)))</f>
        <v/>
      </c>
      <c r="I26" s="125" t="str">
        <f>IF(LEN(A26)=0,"",IF(ISBLANK('Measure Input'!J32),0,ROUND('Measure Input'!J32,2)))</f>
        <v/>
      </c>
      <c r="J26" s="125" t="str">
        <f>IF(LEN(A26)=0,"",IF(ISBLANK('Measure Input'!K32),0,ROUND('Measure Input'!K32,2)))</f>
        <v/>
      </c>
      <c r="K26" s="267" t="str">
        <f>IF(LEN(A26)=0,"",IF(ISNUMBER('Measure Input'!AB32),ROUND('Measure Input'!AB32,2),0))</f>
        <v/>
      </c>
      <c r="L26" s="267" t="str">
        <f>IF(LEN(A26)=0,"",IF(ISNUMBER('Measure Input'!O32),ROUND('Measure Input'!O32,2),0))</f>
        <v/>
      </c>
      <c r="M26" s="267" t="str">
        <f>IF(LEN(A26)=0,"",IF(ISNUMBER('Measure Input'!P32),ROUND('Measure Input'!P32,2),0))</f>
        <v/>
      </c>
      <c r="N26" s="267" t="str">
        <f>IF(LEN(A26)=0,"",IF(ISNUMBER('Measure Input'!Q32),ROUND('Measure Input'!Q32,2),0))</f>
        <v/>
      </c>
      <c r="O26" s="267" t="str">
        <f>IF(LEN(A26)=0,"",IF(ISNUMBER('Measure Input'!R32),ROUND('Measure Input'!R32,2),0))</f>
        <v/>
      </c>
      <c r="P26" s="267" t="str">
        <f>IF(LEN(A26)=0,"",IF(ISNUMBER('Measure Input'!S32),ROUND('Measure Input'!S32,2),0))</f>
        <v/>
      </c>
      <c r="Q26" s="267" t="str">
        <f>IF(LEN(A26)=0,"",IF(ISNUMBER('Measure Input'!T32),ROUND('Measure Input'!T32,2),0))</f>
        <v/>
      </c>
      <c r="R26" s="267" t="str">
        <f>IF(LEN(A26)=0,"",IF(ISNUMBER('Measure Input'!U32),ROUND('Measure Input'!U32,2),0))</f>
        <v/>
      </c>
      <c r="S26" s="267" t="str">
        <f>IF(LEN(A26)=0,"",IF(ISNUMBER('Measure Input'!V32),ROUND('Measure Input'!V32,2),0))</f>
        <v/>
      </c>
      <c r="T26" s="267" t="str">
        <f>IF(LEN(A26)=0,"",IF(ISNUMBER('Measure Input'!AC32),ROUND('Measure Input'!AC32,2),0))</f>
        <v/>
      </c>
      <c r="U26" s="267" t="str">
        <f>IF(LEN(A26)=0,"",IF(ISNUMBER('Measure Input'!AD32),ROUND('Measure Input'!AD32,2),0))</f>
        <v/>
      </c>
      <c r="V26" s="267" t="str">
        <f>IF(LEN(A26)=0,"",IF(ISNUMBER('Measure Input'!AE32),ROUND('Measure Input'!AE32,2),0))</f>
        <v/>
      </c>
      <c r="W26" s="267" t="str">
        <f>IF(LEN(A26)=0,"",IF(ISNUMBER('Measure Input'!AF32),ROUND('Measure Input'!AF32,2),0))</f>
        <v/>
      </c>
      <c r="X26" s="267" t="str">
        <f>IF(LEN(A26)=0,"",IF(ISNUMBER('Measure Input'!AG32),ROUND('Measure Input'!AG32,2),0))</f>
        <v/>
      </c>
      <c r="Y26" s="267" t="str">
        <f>IF(LEN(A26)=0,"",IF(ISNUMBER('Measure Input'!AH32),ROUND('Measure Input'!AH32,2),0))</f>
        <v/>
      </c>
      <c r="Z26" s="267" t="str">
        <f>IF(LEN(A26)=0,"",IF(ISNUMBER('Measure Input'!AI32),ROUND('Measure Input'!AI32,2),0))</f>
        <v/>
      </c>
      <c r="AA26" s="267" t="str">
        <f>IF(LEN(A26)=0,"",IF(ISNUMBER('Measure Input'!AJ32),ROUND('Measure Input'!AJ32,2),0))</f>
        <v/>
      </c>
      <c r="AB26" s="269" t="str">
        <f>'Measure Input'!L32</f>
        <v/>
      </c>
      <c r="AC26" s="269" t="str">
        <f>'Measure Input'!M32</f>
        <v/>
      </c>
    </row>
    <row r="27" spans="1:29" ht="12.75">
      <c r="A27" s="336" t="str">
        <f>IF(ISBLANK('Measure Input'!$B33),"",'Measure Input'!B33)</f>
        <v/>
      </c>
      <c r="B27" s="336" t="str">
        <f>IF(ISBLANK('Measure Input'!C33),"",'Measure Input'!C33)</f>
        <v/>
      </c>
      <c r="C27" s="125" t="str">
        <f>IF(LEN(A27)=0,"",IF(ISBLANK('Measure Input'!D33),0,ROUND('Measure Input'!D33,2)))</f>
        <v/>
      </c>
      <c r="D27" s="125" t="str">
        <f>IF(LEN(A27)=0,"",IF(ISBLANK('Measure Input'!E33),0,ROUND('Measure Input'!E33,2)))</f>
        <v/>
      </c>
      <c r="E27" s="125" t="str">
        <f>IF(LEN(A27)=0,"",IF(ISBLANK('Measure Input'!F33),0,ROUND('Measure Input'!F33,2)))</f>
        <v/>
      </c>
      <c r="F27" s="125" t="str">
        <f>IF(LEN(A27)=0,"",IF(ISBLANK('Measure Input'!G33),0,ROUND('Measure Input'!G33,2)))</f>
        <v/>
      </c>
      <c r="G27" s="125" t="str">
        <f>IF(LEN(A27)=0,"",IF(ISBLANK('Measure Input'!H33),0,ROUND('Measure Input'!H33,2)))</f>
        <v/>
      </c>
      <c r="H27" s="125" t="str">
        <f>IF(LEN(A27)=0,"",IF(ISBLANK('Measure Input'!I33),0,ROUND('Measure Input'!I33,2)))</f>
        <v/>
      </c>
      <c r="I27" s="125" t="str">
        <f>IF(LEN(A27)=0,"",IF(ISBLANK('Measure Input'!J33),0,ROUND('Measure Input'!J33,2)))</f>
        <v/>
      </c>
      <c r="J27" s="125" t="str">
        <f>IF(LEN(A27)=0,"",IF(ISBLANK('Measure Input'!K33),0,ROUND('Measure Input'!K33,2)))</f>
        <v/>
      </c>
      <c r="K27" s="267" t="str">
        <f>IF(LEN(A27)=0,"",IF(ISNUMBER('Measure Input'!AB33),ROUND('Measure Input'!AB33,2),0))</f>
        <v/>
      </c>
      <c r="L27" s="267" t="str">
        <f>IF(LEN(A27)=0,"",IF(ISNUMBER('Measure Input'!O33),ROUND('Measure Input'!O33,2),0))</f>
        <v/>
      </c>
      <c r="M27" s="267" t="str">
        <f>IF(LEN(A27)=0,"",IF(ISNUMBER('Measure Input'!P33),ROUND('Measure Input'!P33,2),0))</f>
        <v/>
      </c>
      <c r="N27" s="267" t="str">
        <f>IF(LEN(A27)=0,"",IF(ISNUMBER('Measure Input'!Q33),ROUND('Measure Input'!Q33,2),0))</f>
        <v/>
      </c>
      <c r="O27" s="267" t="str">
        <f>IF(LEN(A27)=0,"",IF(ISNUMBER('Measure Input'!R33),ROUND('Measure Input'!R33,2),0))</f>
        <v/>
      </c>
      <c r="P27" s="267" t="str">
        <f>IF(LEN(A27)=0,"",IF(ISNUMBER('Measure Input'!S33),ROUND('Measure Input'!S33,2),0))</f>
        <v/>
      </c>
      <c r="Q27" s="267" t="str">
        <f>IF(LEN(A27)=0,"",IF(ISNUMBER('Measure Input'!T33),ROUND('Measure Input'!T33,2),0))</f>
        <v/>
      </c>
      <c r="R27" s="267" t="str">
        <f>IF(LEN(A27)=0,"",IF(ISNUMBER('Measure Input'!U33),ROUND('Measure Input'!U33,2),0))</f>
        <v/>
      </c>
      <c r="S27" s="267" t="str">
        <f>IF(LEN(A27)=0,"",IF(ISNUMBER('Measure Input'!V33),ROUND('Measure Input'!V33,2),0))</f>
        <v/>
      </c>
      <c r="T27" s="267" t="str">
        <f>IF(LEN(A27)=0,"",IF(ISNUMBER('Measure Input'!AC33),ROUND('Measure Input'!AC33,2),0))</f>
        <v/>
      </c>
      <c r="U27" s="267" t="str">
        <f>IF(LEN(A27)=0,"",IF(ISNUMBER('Measure Input'!AD33),ROUND('Measure Input'!AD33,2),0))</f>
        <v/>
      </c>
      <c r="V27" s="267" t="str">
        <f>IF(LEN(A27)=0,"",IF(ISNUMBER('Measure Input'!AE33),ROUND('Measure Input'!AE33,2),0))</f>
        <v/>
      </c>
      <c r="W27" s="267" t="str">
        <f>IF(LEN(A27)=0,"",IF(ISNUMBER('Measure Input'!AF33),ROUND('Measure Input'!AF33,2),0))</f>
        <v/>
      </c>
      <c r="X27" s="267" t="str">
        <f>IF(LEN(A27)=0,"",IF(ISNUMBER('Measure Input'!AG33),ROUND('Measure Input'!AG33,2),0))</f>
        <v/>
      </c>
      <c r="Y27" s="267" t="str">
        <f>IF(LEN(A27)=0,"",IF(ISNUMBER('Measure Input'!AH33),ROUND('Measure Input'!AH33,2),0))</f>
        <v/>
      </c>
      <c r="Z27" s="267" t="str">
        <f>IF(LEN(A27)=0,"",IF(ISNUMBER('Measure Input'!AI33),ROUND('Measure Input'!AI33,2),0))</f>
        <v/>
      </c>
      <c r="AA27" s="267" t="str">
        <f>IF(LEN(A27)=0,"",IF(ISNUMBER('Measure Input'!AJ33),ROUND('Measure Input'!AJ33,2),0))</f>
        <v/>
      </c>
      <c r="AB27" s="269" t="str">
        <f>'Measure Input'!L33</f>
        <v/>
      </c>
      <c r="AC27" s="269" t="str">
        <f>'Measure Input'!M33</f>
        <v/>
      </c>
    </row>
    <row r="28" spans="1:29" ht="12.75">
      <c r="A28" s="336" t="str">
        <f>IF(ISBLANK('Measure Input'!$B34),"",'Measure Input'!B34)</f>
        <v/>
      </c>
      <c r="B28" s="336" t="str">
        <f>IF(ISBLANK('Measure Input'!C34),"",'Measure Input'!C34)</f>
        <v/>
      </c>
      <c r="C28" s="125" t="str">
        <f>IF(LEN(A28)=0,"",IF(ISBLANK('Measure Input'!D34),0,ROUND('Measure Input'!D34,2)))</f>
        <v/>
      </c>
      <c r="D28" s="125" t="str">
        <f>IF(LEN(A28)=0,"",IF(ISBLANK('Measure Input'!E34),0,ROUND('Measure Input'!E34,2)))</f>
        <v/>
      </c>
      <c r="E28" s="125" t="str">
        <f>IF(LEN(A28)=0,"",IF(ISBLANK('Measure Input'!F34),0,ROUND('Measure Input'!F34,2)))</f>
        <v/>
      </c>
      <c r="F28" s="125" t="str">
        <f>IF(LEN(A28)=0,"",IF(ISBLANK('Measure Input'!G34),0,ROUND('Measure Input'!G34,2)))</f>
        <v/>
      </c>
      <c r="G28" s="125" t="str">
        <f>IF(LEN(A28)=0,"",IF(ISBLANK('Measure Input'!H34),0,ROUND('Measure Input'!H34,2)))</f>
        <v/>
      </c>
      <c r="H28" s="125" t="str">
        <f>IF(LEN(A28)=0,"",IF(ISBLANK('Measure Input'!I34),0,ROUND('Measure Input'!I34,2)))</f>
        <v/>
      </c>
      <c r="I28" s="125" t="str">
        <f>IF(LEN(A28)=0,"",IF(ISBLANK('Measure Input'!J34),0,ROUND('Measure Input'!J34,2)))</f>
        <v/>
      </c>
      <c r="J28" s="125" t="str">
        <f>IF(LEN(A28)=0,"",IF(ISBLANK('Measure Input'!K34),0,ROUND('Measure Input'!K34,2)))</f>
        <v/>
      </c>
      <c r="K28" s="267" t="str">
        <f>IF(LEN(A28)=0,"",IF(ISNUMBER('Measure Input'!AB34),ROUND('Measure Input'!AB34,2),0))</f>
        <v/>
      </c>
      <c r="L28" s="267" t="str">
        <f>IF(LEN(A28)=0,"",IF(ISNUMBER('Measure Input'!O34),ROUND('Measure Input'!O34,2),0))</f>
        <v/>
      </c>
      <c r="M28" s="267" t="str">
        <f>IF(LEN(A28)=0,"",IF(ISNUMBER('Measure Input'!P34),ROUND('Measure Input'!P34,2),0))</f>
        <v/>
      </c>
      <c r="N28" s="267" t="str">
        <f>IF(LEN(A28)=0,"",IF(ISNUMBER('Measure Input'!Q34),ROUND('Measure Input'!Q34,2),0))</f>
        <v/>
      </c>
      <c r="O28" s="267" t="str">
        <f>IF(LEN(A28)=0,"",IF(ISNUMBER('Measure Input'!R34),ROUND('Measure Input'!R34,2),0))</f>
        <v/>
      </c>
      <c r="P28" s="267" t="str">
        <f>IF(LEN(A28)=0,"",IF(ISNUMBER('Measure Input'!S34),ROUND('Measure Input'!S34,2),0))</f>
        <v/>
      </c>
      <c r="Q28" s="267" t="str">
        <f>IF(LEN(A28)=0,"",IF(ISNUMBER('Measure Input'!T34),ROUND('Measure Input'!T34,2),0))</f>
        <v/>
      </c>
      <c r="R28" s="267" t="str">
        <f>IF(LEN(A28)=0,"",IF(ISNUMBER('Measure Input'!U34),ROUND('Measure Input'!U34,2),0))</f>
        <v/>
      </c>
      <c r="S28" s="267" t="str">
        <f>IF(LEN(A28)=0,"",IF(ISNUMBER('Measure Input'!V34),ROUND('Measure Input'!V34,2),0))</f>
        <v/>
      </c>
      <c r="T28" s="267" t="str">
        <f>IF(LEN(A28)=0,"",IF(ISNUMBER('Measure Input'!AC34),ROUND('Measure Input'!AC34,2),0))</f>
        <v/>
      </c>
      <c r="U28" s="267" t="str">
        <f>IF(LEN(A28)=0,"",IF(ISNUMBER('Measure Input'!AD34),ROUND('Measure Input'!AD34,2),0))</f>
        <v/>
      </c>
      <c r="V28" s="267" t="str">
        <f>IF(LEN(A28)=0,"",IF(ISNUMBER('Measure Input'!AE34),ROUND('Measure Input'!AE34,2),0))</f>
        <v/>
      </c>
      <c r="W28" s="267" t="str">
        <f>IF(LEN(A28)=0,"",IF(ISNUMBER('Measure Input'!AF34),ROUND('Measure Input'!AF34,2),0))</f>
        <v/>
      </c>
      <c r="X28" s="267" t="str">
        <f>IF(LEN(A28)=0,"",IF(ISNUMBER('Measure Input'!AG34),ROUND('Measure Input'!AG34,2),0))</f>
        <v/>
      </c>
      <c r="Y28" s="267" t="str">
        <f>IF(LEN(A28)=0,"",IF(ISNUMBER('Measure Input'!AH34),ROUND('Measure Input'!AH34,2),0))</f>
        <v/>
      </c>
      <c r="Z28" s="267" t="str">
        <f>IF(LEN(A28)=0,"",IF(ISNUMBER('Measure Input'!AI34),ROUND('Measure Input'!AI34,2),0))</f>
        <v/>
      </c>
      <c r="AA28" s="267" t="str">
        <f>IF(LEN(A28)=0,"",IF(ISNUMBER('Measure Input'!AJ34),ROUND('Measure Input'!AJ34,2),0))</f>
        <v/>
      </c>
      <c r="AB28" s="269" t="str">
        <f>'Measure Input'!L34</f>
        <v/>
      </c>
      <c r="AC28" s="269" t="str">
        <f>'Measure Input'!M34</f>
        <v/>
      </c>
    </row>
    <row r="29" spans="1:29" ht="12.75">
      <c r="A29" s="336" t="str">
        <f>IF(ISBLANK('Measure Input'!$B35),"",'Measure Input'!B35)</f>
        <v/>
      </c>
      <c r="B29" s="336" t="str">
        <f>IF(ISBLANK('Measure Input'!C35),"",'Measure Input'!C35)</f>
        <v/>
      </c>
      <c r="C29" s="125" t="str">
        <f>IF(LEN(A29)=0,"",IF(ISBLANK('Measure Input'!D35),0,ROUND('Measure Input'!D35,2)))</f>
        <v/>
      </c>
      <c r="D29" s="125" t="str">
        <f>IF(LEN(A29)=0,"",IF(ISBLANK('Measure Input'!E35),0,ROUND('Measure Input'!E35,2)))</f>
        <v/>
      </c>
      <c r="E29" s="125" t="str">
        <f>IF(LEN(A29)=0,"",IF(ISBLANK('Measure Input'!F35),0,ROUND('Measure Input'!F35,2)))</f>
        <v/>
      </c>
      <c r="F29" s="125" t="str">
        <f>IF(LEN(A29)=0,"",IF(ISBLANK('Measure Input'!G35),0,ROUND('Measure Input'!G35,2)))</f>
        <v/>
      </c>
      <c r="G29" s="125" t="str">
        <f>IF(LEN(A29)=0,"",IF(ISBLANK('Measure Input'!H35),0,ROUND('Measure Input'!H35,2)))</f>
        <v/>
      </c>
      <c r="H29" s="125" t="str">
        <f>IF(LEN(A29)=0,"",IF(ISBLANK('Measure Input'!I35),0,ROUND('Measure Input'!I35,2)))</f>
        <v/>
      </c>
      <c r="I29" s="125" t="str">
        <f>IF(LEN(A29)=0,"",IF(ISBLANK('Measure Input'!J35),0,ROUND('Measure Input'!J35,2)))</f>
        <v/>
      </c>
      <c r="J29" s="125" t="str">
        <f>IF(LEN(A29)=0,"",IF(ISBLANK('Measure Input'!K35),0,ROUND('Measure Input'!K35,2)))</f>
        <v/>
      </c>
      <c r="K29" s="267" t="str">
        <f>IF(LEN(A29)=0,"",IF(ISNUMBER('Measure Input'!AB35),ROUND('Measure Input'!AB35,2),0))</f>
        <v/>
      </c>
      <c r="L29" s="267" t="str">
        <f>IF(LEN(A29)=0,"",IF(ISNUMBER('Measure Input'!O35),ROUND('Measure Input'!O35,2),0))</f>
        <v/>
      </c>
      <c r="M29" s="267" t="str">
        <f>IF(LEN(A29)=0,"",IF(ISNUMBER('Measure Input'!P35),ROUND('Measure Input'!P35,2),0))</f>
        <v/>
      </c>
      <c r="N29" s="267" t="str">
        <f>IF(LEN(A29)=0,"",IF(ISNUMBER('Measure Input'!Q35),ROUND('Measure Input'!Q35,2),0))</f>
        <v/>
      </c>
      <c r="O29" s="267" t="str">
        <f>IF(LEN(A29)=0,"",IF(ISNUMBER('Measure Input'!R35),ROUND('Measure Input'!R35,2),0))</f>
        <v/>
      </c>
      <c r="P29" s="267" t="str">
        <f>IF(LEN(A29)=0,"",IF(ISNUMBER('Measure Input'!S35),ROUND('Measure Input'!S35,2),0))</f>
        <v/>
      </c>
      <c r="Q29" s="267" t="str">
        <f>IF(LEN(A29)=0,"",IF(ISNUMBER('Measure Input'!T35),ROUND('Measure Input'!T35,2),0))</f>
        <v/>
      </c>
      <c r="R29" s="267" t="str">
        <f>IF(LEN(A29)=0,"",IF(ISNUMBER('Measure Input'!U35),ROUND('Measure Input'!U35,2),0))</f>
        <v/>
      </c>
      <c r="S29" s="267" t="str">
        <f>IF(LEN(A29)=0,"",IF(ISNUMBER('Measure Input'!V35),ROUND('Measure Input'!V35,2),0))</f>
        <v/>
      </c>
      <c r="T29" s="267" t="str">
        <f>IF(LEN(A29)=0,"",IF(ISNUMBER('Measure Input'!AC35),ROUND('Measure Input'!AC35,2),0))</f>
        <v/>
      </c>
      <c r="U29" s="267" t="str">
        <f>IF(LEN(A29)=0,"",IF(ISNUMBER('Measure Input'!AD35),ROUND('Measure Input'!AD35,2),0))</f>
        <v/>
      </c>
      <c r="V29" s="267" t="str">
        <f>IF(LEN(A29)=0,"",IF(ISNUMBER('Measure Input'!AE35),ROUND('Measure Input'!AE35,2),0))</f>
        <v/>
      </c>
      <c r="W29" s="267" t="str">
        <f>IF(LEN(A29)=0,"",IF(ISNUMBER('Measure Input'!AF35),ROUND('Measure Input'!AF35,2),0))</f>
        <v/>
      </c>
      <c r="X29" s="267" t="str">
        <f>IF(LEN(A29)=0,"",IF(ISNUMBER('Measure Input'!AG35),ROUND('Measure Input'!AG35,2),0))</f>
        <v/>
      </c>
      <c r="Y29" s="267" t="str">
        <f>IF(LEN(A29)=0,"",IF(ISNUMBER('Measure Input'!AH35),ROUND('Measure Input'!AH35,2),0))</f>
        <v/>
      </c>
      <c r="Z29" s="267" t="str">
        <f>IF(LEN(A29)=0,"",IF(ISNUMBER('Measure Input'!AI35),ROUND('Measure Input'!AI35,2),0))</f>
        <v/>
      </c>
      <c r="AA29" s="267" t="str">
        <f>IF(LEN(A29)=0,"",IF(ISNUMBER('Measure Input'!AJ35),ROUND('Measure Input'!AJ35,2),0))</f>
        <v/>
      </c>
      <c r="AB29" s="269" t="str">
        <f>'Measure Input'!L35</f>
        <v/>
      </c>
      <c r="AC29" s="269" t="str">
        <f>'Measure Input'!M35</f>
        <v/>
      </c>
    </row>
    <row r="30" spans="1:29" ht="12.75">
      <c r="A30" s="336" t="str">
        <f>IF(ISBLANK('Measure Input'!$B36),"",'Measure Input'!B36)</f>
        <v/>
      </c>
      <c r="B30" s="336" t="str">
        <f>IF(ISBLANK('Measure Input'!C36),"",'Measure Input'!C36)</f>
        <v/>
      </c>
      <c r="C30" s="125" t="str">
        <f>IF(LEN(A30)=0,"",IF(ISBLANK('Measure Input'!D36),0,ROUND('Measure Input'!D36,2)))</f>
        <v/>
      </c>
      <c r="D30" s="125" t="str">
        <f>IF(LEN(A30)=0,"",IF(ISBLANK('Measure Input'!E36),0,ROUND('Measure Input'!E36,2)))</f>
        <v/>
      </c>
      <c r="E30" s="125" t="str">
        <f>IF(LEN(A30)=0,"",IF(ISBLANK('Measure Input'!F36),0,ROUND('Measure Input'!F36,2)))</f>
        <v/>
      </c>
      <c r="F30" s="125" t="str">
        <f>IF(LEN(A30)=0,"",IF(ISBLANK('Measure Input'!G36),0,ROUND('Measure Input'!G36,2)))</f>
        <v/>
      </c>
      <c r="G30" s="125" t="str">
        <f>IF(LEN(A30)=0,"",IF(ISBLANK('Measure Input'!H36),0,ROUND('Measure Input'!H36,2)))</f>
        <v/>
      </c>
      <c r="H30" s="125" t="str">
        <f>IF(LEN(A30)=0,"",IF(ISBLANK('Measure Input'!I36),0,ROUND('Measure Input'!I36,2)))</f>
        <v/>
      </c>
      <c r="I30" s="125" t="str">
        <f>IF(LEN(A30)=0,"",IF(ISBLANK('Measure Input'!J36),0,ROUND('Measure Input'!J36,2)))</f>
        <v/>
      </c>
      <c r="J30" s="125" t="str">
        <f>IF(LEN(A30)=0,"",IF(ISBLANK('Measure Input'!K36),0,ROUND('Measure Input'!K36,2)))</f>
        <v/>
      </c>
      <c r="K30" s="267" t="str">
        <f>IF(LEN(A30)=0,"",IF(ISNUMBER('Measure Input'!AB36),ROUND('Measure Input'!AB36,2),0))</f>
        <v/>
      </c>
      <c r="L30" s="267" t="str">
        <f>IF(LEN(A30)=0,"",IF(ISNUMBER('Measure Input'!O36),ROUND('Measure Input'!O36,2),0))</f>
        <v/>
      </c>
      <c r="M30" s="267" t="str">
        <f>IF(LEN(A30)=0,"",IF(ISNUMBER('Measure Input'!P36),ROUND('Measure Input'!P36,2),0))</f>
        <v/>
      </c>
      <c r="N30" s="267" t="str">
        <f>IF(LEN(A30)=0,"",IF(ISNUMBER('Measure Input'!Q36),ROUND('Measure Input'!Q36,2),0))</f>
        <v/>
      </c>
      <c r="O30" s="267" t="str">
        <f>IF(LEN(A30)=0,"",IF(ISNUMBER('Measure Input'!R36),ROUND('Measure Input'!R36,2),0))</f>
        <v/>
      </c>
      <c r="P30" s="267" t="str">
        <f>IF(LEN(A30)=0,"",IF(ISNUMBER('Measure Input'!S36),ROUND('Measure Input'!S36,2),0))</f>
        <v/>
      </c>
      <c r="Q30" s="267" t="str">
        <f>IF(LEN(A30)=0,"",IF(ISNUMBER('Measure Input'!T36),ROUND('Measure Input'!T36,2),0))</f>
        <v/>
      </c>
      <c r="R30" s="267" t="str">
        <f>IF(LEN(A30)=0,"",IF(ISNUMBER('Measure Input'!U36),ROUND('Measure Input'!U36,2),0))</f>
        <v/>
      </c>
      <c r="S30" s="267" t="str">
        <f>IF(LEN(A30)=0,"",IF(ISNUMBER('Measure Input'!V36),ROUND('Measure Input'!V36,2),0))</f>
        <v/>
      </c>
      <c r="T30" s="267" t="str">
        <f>IF(LEN(A30)=0,"",IF(ISNUMBER('Measure Input'!AC36),ROUND('Measure Input'!AC36,2),0))</f>
        <v/>
      </c>
      <c r="U30" s="267" t="str">
        <f>IF(LEN(A30)=0,"",IF(ISNUMBER('Measure Input'!AD36),ROUND('Measure Input'!AD36,2),0))</f>
        <v/>
      </c>
      <c r="V30" s="267" t="str">
        <f>IF(LEN(A30)=0,"",IF(ISNUMBER('Measure Input'!AE36),ROUND('Measure Input'!AE36,2),0))</f>
        <v/>
      </c>
      <c r="W30" s="267" t="str">
        <f>IF(LEN(A30)=0,"",IF(ISNUMBER('Measure Input'!AF36),ROUND('Measure Input'!AF36,2),0))</f>
        <v/>
      </c>
      <c r="X30" s="267" t="str">
        <f>IF(LEN(A30)=0,"",IF(ISNUMBER('Measure Input'!AG36),ROUND('Measure Input'!AG36,2),0))</f>
        <v/>
      </c>
      <c r="Y30" s="267" t="str">
        <f>IF(LEN(A30)=0,"",IF(ISNUMBER('Measure Input'!AH36),ROUND('Measure Input'!AH36,2),0))</f>
        <v/>
      </c>
      <c r="Z30" s="267" t="str">
        <f>IF(LEN(A30)=0,"",IF(ISNUMBER('Measure Input'!AI36),ROUND('Measure Input'!AI36,2),0))</f>
        <v/>
      </c>
      <c r="AA30" s="267" t="str">
        <f>IF(LEN(A30)=0,"",IF(ISNUMBER('Measure Input'!AJ36),ROUND('Measure Input'!AJ36,2),0))</f>
        <v/>
      </c>
      <c r="AB30" s="269" t="str">
        <f>'Measure Input'!L36</f>
        <v/>
      </c>
      <c r="AC30" s="269" t="str">
        <f>'Measure Input'!M36</f>
        <v/>
      </c>
    </row>
    <row r="31" spans="1:29" ht="12.75">
      <c r="A31" s="336" t="str">
        <f>IF(ISBLANK('Measure Input'!$B37),"",'Measure Input'!B37)</f>
        <v/>
      </c>
      <c r="B31" s="336" t="str">
        <f>IF(ISBLANK('Measure Input'!C37),"",'Measure Input'!C37)</f>
        <v/>
      </c>
      <c r="C31" s="125" t="str">
        <f>IF(LEN(A31)=0,"",IF(ISBLANK('Measure Input'!D37),0,ROUND('Measure Input'!D37,2)))</f>
        <v/>
      </c>
      <c r="D31" s="125" t="str">
        <f>IF(LEN(A31)=0,"",IF(ISBLANK('Measure Input'!E37),0,ROUND('Measure Input'!E37,2)))</f>
        <v/>
      </c>
      <c r="E31" s="125" t="str">
        <f>IF(LEN(A31)=0,"",IF(ISBLANK('Measure Input'!F37),0,ROUND('Measure Input'!F37,2)))</f>
        <v/>
      </c>
      <c r="F31" s="125" t="str">
        <f>IF(LEN(A31)=0,"",IF(ISBLANK('Measure Input'!G37),0,ROUND('Measure Input'!G37,2)))</f>
        <v/>
      </c>
      <c r="G31" s="125" t="str">
        <f>IF(LEN(A31)=0,"",IF(ISBLANK('Measure Input'!H37),0,ROUND('Measure Input'!H37,2)))</f>
        <v/>
      </c>
      <c r="H31" s="125" t="str">
        <f>IF(LEN(A31)=0,"",IF(ISBLANK('Measure Input'!I37),0,ROUND('Measure Input'!I37,2)))</f>
        <v/>
      </c>
      <c r="I31" s="125" t="str">
        <f>IF(LEN(A31)=0,"",IF(ISBLANK('Measure Input'!J37),0,ROUND('Measure Input'!J37,2)))</f>
        <v/>
      </c>
      <c r="J31" s="125" t="str">
        <f>IF(LEN(A31)=0,"",IF(ISBLANK('Measure Input'!K37),0,ROUND('Measure Input'!K37,2)))</f>
        <v/>
      </c>
      <c r="K31" s="267" t="str">
        <f>IF(LEN(A31)=0,"",IF(ISNUMBER('Measure Input'!AB37),ROUND('Measure Input'!AB37,2),0))</f>
        <v/>
      </c>
      <c r="L31" s="267" t="str">
        <f>IF(LEN(A31)=0,"",IF(ISNUMBER('Measure Input'!O37),ROUND('Measure Input'!O37,2),0))</f>
        <v/>
      </c>
      <c r="M31" s="267" t="str">
        <f>IF(LEN(A31)=0,"",IF(ISNUMBER('Measure Input'!P37),ROUND('Measure Input'!P37,2),0))</f>
        <v/>
      </c>
      <c r="N31" s="267" t="str">
        <f>IF(LEN(A31)=0,"",IF(ISNUMBER('Measure Input'!Q37),ROUND('Measure Input'!Q37,2),0))</f>
        <v/>
      </c>
      <c r="O31" s="267" t="str">
        <f>IF(LEN(A31)=0,"",IF(ISNUMBER('Measure Input'!R37),ROUND('Measure Input'!R37,2),0))</f>
        <v/>
      </c>
      <c r="P31" s="267" t="str">
        <f>IF(LEN(A31)=0,"",IF(ISNUMBER('Measure Input'!S37),ROUND('Measure Input'!S37,2),0))</f>
        <v/>
      </c>
      <c r="Q31" s="267" t="str">
        <f>IF(LEN(A31)=0,"",IF(ISNUMBER('Measure Input'!T37),ROUND('Measure Input'!T37,2),0))</f>
        <v/>
      </c>
      <c r="R31" s="267" t="str">
        <f>IF(LEN(A31)=0,"",IF(ISNUMBER('Measure Input'!U37),ROUND('Measure Input'!U37,2),0))</f>
        <v/>
      </c>
      <c r="S31" s="267" t="str">
        <f>IF(LEN(A31)=0,"",IF(ISNUMBER('Measure Input'!V37),ROUND('Measure Input'!V37,2),0))</f>
        <v/>
      </c>
      <c r="T31" s="267" t="str">
        <f>IF(LEN(A31)=0,"",IF(ISNUMBER('Measure Input'!AC37),ROUND('Measure Input'!AC37,2),0))</f>
        <v/>
      </c>
      <c r="U31" s="267" t="str">
        <f>IF(LEN(A31)=0,"",IF(ISNUMBER('Measure Input'!AD37),ROUND('Measure Input'!AD37,2),0))</f>
        <v/>
      </c>
      <c r="V31" s="267" t="str">
        <f>IF(LEN(A31)=0,"",IF(ISNUMBER('Measure Input'!AE37),ROUND('Measure Input'!AE37,2),0))</f>
        <v/>
      </c>
      <c r="W31" s="267" t="str">
        <f>IF(LEN(A31)=0,"",IF(ISNUMBER('Measure Input'!AF37),ROUND('Measure Input'!AF37,2),0))</f>
        <v/>
      </c>
      <c r="X31" s="267" t="str">
        <f>IF(LEN(A31)=0,"",IF(ISNUMBER('Measure Input'!AG37),ROUND('Measure Input'!AG37,2),0))</f>
        <v/>
      </c>
      <c r="Y31" s="267" t="str">
        <f>IF(LEN(A31)=0,"",IF(ISNUMBER('Measure Input'!AH37),ROUND('Measure Input'!AH37,2),0))</f>
        <v/>
      </c>
      <c r="Z31" s="267" t="str">
        <f>IF(LEN(A31)=0,"",IF(ISNUMBER('Measure Input'!AI37),ROUND('Measure Input'!AI37,2),0))</f>
        <v/>
      </c>
      <c r="AA31" s="267" t="str">
        <f>IF(LEN(A31)=0,"",IF(ISNUMBER('Measure Input'!AJ37),ROUND('Measure Input'!AJ37,2),0))</f>
        <v/>
      </c>
      <c r="AB31" s="269" t="str">
        <f>'Measure Input'!L37</f>
        <v/>
      </c>
      <c r="AC31" s="269" t="str">
        <f>'Measure Input'!M37</f>
        <v/>
      </c>
    </row>
    <row r="32" spans="1:29" ht="12.75">
      <c r="A32" s="336" t="str">
        <f>IF(ISBLANK('Measure Input'!$B38),"",'Measure Input'!B38)</f>
        <v/>
      </c>
      <c r="B32" s="336" t="str">
        <f>IF(ISBLANK('Measure Input'!C38),"",'Measure Input'!C38)</f>
        <v/>
      </c>
      <c r="C32" s="125" t="str">
        <f>IF(LEN(A32)=0,"",IF(ISBLANK('Measure Input'!D38),0,ROUND('Measure Input'!D38,2)))</f>
        <v/>
      </c>
      <c r="D32" s="125" t="str">
        <f>IF(LEN(A32)=0,"",IF(ISBLANK('Measure Input'!E38),0,ROUND('Measure Input'!E38,2)))</f>
        <v/>
      </c>
      <c r="E32" s="125" t="str">
        <f>IF(LEN(A32)=0,"",IF(ISBLANK('Measure Input'!F38),0,ROUND('Measure Input'!F38,2)))</f>
        <v/>
      </c>
      <c r="F32" s="125" t="str">
        <f>IF(LEN(A32)=0,"",IF(ISBLANK('Measure Input'!G38),0,ROUND('Measure Input'!G38,2)))</f>
        <v/>
      </c>
      <c r="G32" s="125" t="str">
        <f>IF(LEN(A32)=0,"",IF(ISBLANK('Measure Input'!H38),0,ROUND('Measure Input'!H38,2)))</f>
        <v/>
      </c>
      <c r="H32" s="125" t="str">
        <f>IF(LEN(A32)=0,"",IF(ISBLANK('Measure Input'!I38),0,ROUND('Measure Input'!I38,2)))</f>
        <v/>
      </c>
      <c r="I32" s="125" t="str">
        <f>IF(LEN(A32)=0,"",IF(ISBLANK('Measure Input'!J38),0,ROUND('Measure Input'!J38,2)))</f>
        <v/>
      </c>
      <c r="J32" s="125" t="str">
        <f>IF(LEN(A32)=0,"",IF(ISBLANK('Measure Input'!K38),0,ROUND('Measure Input'!K38,2)))</f>
        <v/>
      </c>
      <c r="K32" s="267" t="str">
        <f>IF(LEN(A32)=0,"",IF(ISNUMBER('Measure Input'!AB38),ROUND('Measure Input'!AB38,2),0))</f>
        <v/>
      </c>
      <c r="L32" s="267" t="str">
        <f>IF(LEN(A32)=0,"",IF(ISNUMBER('Measure Input'!O38),ROUND('Measure Input'!O38,2),0))</f>
        <v/>
      </c>
      <c r="M32" s="267" t="str">
        <f>IF(LEN(A32)=0,"",IF(ISNUMBER('Measure Input'!P38),ROUND('Measure Input'!P38,2),0))</f>
        <v/>
      </c>
      <c r="N32" s="267" t="str">
        <f>IF(LEN(A32)=0,"",IF(ISNUMBER('Measure Input'!Q38),ROUND('Measure Input'!Q38,2),0))</f>
        <v/>
      </c>
      <c r="O32" s="267" t="str">
        <f>IF(LEN(A32)=0,"",IF(ISNUMBER('Measure Input'!R38),ROUND('Measure Input'!R38,2),0))</f>
        <v/>
      </c>
      <c r="P32" s="267" t="str">
        <f>IF(LEN(A32)=0,"",IF(ISNUMBER('Measure Input'!S38),ROUND('Measure Input'!S38,2),0))</f>
        <v/>
      </c>
      <c r="Q32" s="267" t="str">
        <f>IF(LEN(A32)=0,"",IF(ISNUMBER('Measure Input'!T38),ROUND('Measure Input'!T38,2),0))</f>
        <v/>
      </c>
      <c r="R32" s="267" t="str">
        <f>IF(LEN(A32)=0,"",IF(ISNUMBER('Measure Input'!U38),ROUND('Measure Input'!U38,2),0))</f>
        <v/>
      </c>
      <c r="S32" s="267" t="str">
        <f>IF(LEN(A32)=0,"",IF(ISNUMBER('Measure Input'!V38),ROUND('Measure Input'!V38,2),0))</f>
        <v/>
      </c>
      <c r="T32" s="267" t="str">
        <f>IF(LEN(A32)=0,"",IF(ISNUMBER('Measure Input'!AC38),ROUND('Measure Input'!AC38,2),0))</f>
        <v/>
      </c>
      <c r="U32" s="267" t="str">
        <f>IF(LEN(A32)=0,"",IF(ISNUMBER('Measure Input'!AD38),ROUND('Measure Input'!AD38,2),0))</f>
        <v/>
      </c>
      <c r="V32" s="267" t="str">
        <f>IF(LEN(A32)=0,"",IF(ISNUMBER('Measure Input'!AE38),ROUND('Measure Input'!AE38,2),0))</f>
        <v/>
      </c>
      <c r="W32" s="267" t="str">
        <f>IF(LEN(A32)=0,"",IF(ISNUMBER('Measure Input'!AF38),ROUND('Measure Input'!AF38,2),0))</f>
        <v/>
      </c>
      <c r="X32" s="267" t="str">
        <f>IF(LEN(A32)=0,"",IF(ISNUMBER('Measure Input'!AG38),ROUND('Measure Input'!AG38,2),0))</f>
        <v/>
      </c>
      <c r="Y32" s="267" t="str">
        <f>IF(LEN(A32)=0,"",IF(ISNUMBER('Measure Input'!AH38),ROUND('Measure Input'!AH38,2),0))</f>
        <v/>
      </c>
      <c r="Z32" s="267" t="str">
        <f>IF(LEN(A32)=0,"",IF(ISNUMBER('Measure Input'!AI38),ROUND('Measure Input'!AI38,2),0))</f>
        <v/>
      </c>
      <c r="AA32" s="267" t="str">
        <f>IF(LEN(A32)=0,"",IF(ISNUMBER('Measure Input'!AJ38),ROUND('Measure Input'!AJ38,2),0))</f>
        <v/>
      </c>
      <c r="AB32" s="269" t="str">
        <f>'Measure Input'!L38</f>
        <v/>
      </c>
      <c r="AC32" s="269" t="str">
        <f>'Measure Input'!M38</f>
        <v/>
      </c>
    </row>
    <row r="33" spans="1:29" ht="12.75">
      <c r="A33" s="336" t="str">
        <f>IF(ISBLANK('Measure Input'!$B39),"",'Measure Input'!B39)</f>
        <v/>
      </c>
      <c r="B33" s="336" t="str">
        <f>IF(ISBLANK('Measure Input'!C39),"",'Measure Input'!C39)</f>
        <v/>
      </c>
      <c r="C33" s="125" t="str">
        <f>IF(LEN(A33)=0,"",IF(ISBLANK('Measure Input'!D39),0,ROUND('Measure Input'!D39,2)))</f>
        <v/>
      </c>
      <c r="D33" s="125" t="str">
        <f>IF(LEN(A33)=0,"",IF(ISBLANK('Measure Input'!E39),0,ROUND('Measure Input'!E39,2)))</f>
        <v/>
      </c>
      <c r="E33" s="125" t="str">
        <f>IF(LEN(A33)=0,"",IF(ISBLANK('Measure Input'!F39),0,ROUND('Measure Input'!F39,2)))</f>
        <v/>
      </c>
      <c r="F33" s="125" t="str">
        <f>IF(LEN(A33)=0,"",IF(ISBLANK('Measure Input'!G39),0,ROUND('Measure Input'!G39,2)))</f>
        <v/>
      </c>
      <c r="G33" s="125" t="str">
        <f>IF(LEN(A33)=0,"",IF(ISBLANK('Measure Input'!H39),0,ROUND('Measure Input'!H39,2)))</f>
        <v/>
      </c>
      <c r="H33" s="125" t="str">
        <f>IF(LEN(A33)=0,"",IF(ISBLANK('Measure Input'!I39),0,ROUND('Measure Input'!I39,2)))</f>
        <v/>
      </c>
      <c r="I33" s="125" t="str">
        <f>IF(LEN(A33)=0,"",IF(ISBLANK('Measure Input'!J39),0,ROUND('Measure Input'!J39,2)))</f>
        <v/>
      </c>
      <c r="J33" s="125" t="str">
        <f>IF(LEN(A33)=0,"",IF(ISBLANK('Measure Input'!K39),0,ROUND('Measure Input'!K39,2)))</f>
        <v/>
      </c>
      <c r="K33" s="267" t="str">
        <f>IF(LEN(A33)=0,"",IF(ISNUMBER('Measure Input'!AB39),ROUND('Measure Input'!AB39,2),0))</f>
        <v/>
      </c>
      <c r="L33" s="267" t="str">
        <f>IF(LEN(A33)=0,"",IF(ISNUMBER('Measure Input'!O39),ROUND('Measure Input'!O39,2),0))</f>
        <v/>
      </c>
      <c r="M33" s="267" t="str">
        <f>IF(LEN(A33)=0,"",IF(ISNUMBER('Measure Input'!P39),ROUND('Measure Input'!P39,2),0))</f>
        <v/>
      </c>
      <c r="N33" s="267" t="str">
        <f>IF(LEN(A33)=0,"",IF(ISNUMBER('Measure Input'!Q39),ROUND('Measure Input'!Q39,2),0))</f>
        <v/>
      </c>
      <c r="O33" s="267" t="str">
        <f>IF(LEN(A33)=0,"",IF(ISNUMBER('Measure Input'!R39),ROUND('Measure Input'!R39,2),0))</f>
        <v/>
      </c>
      <c r="P33" s="267" t="str">
        <f>IF(LEN(A33)=0,"",IF(ISNUMBER('Measure Input'!S39),ROUND('Measure Input'!S39,2),0))</f>
        <v/>
      </c>
      <c r="Q33" s="267" t="str">
        <f>IF(LEN(A33)=0,"",IF(ISNUMBER('Measure Input'!T39),ROUND('Measure Input'!T39,2),0))</f>
        <v/>
      </c>
      <c r="R33" s="267" t="str">
        <f>IF(LEN(A33)=0,"",IF(ISNUMBER('Measure Input'!U39),ROUND('Measure Input'!U39,2),0))</f>
        <v/>
      </c>
      <c r="S33" s="267" t="str">
        <f>IF(LEN(A33)=0,"",IF(ISNUMBER('Measure Input'!V39),ROUND('Measure Input'!V39,2),0))</f>
        <v/>
      </c>
      <c r="T33" s="267" t="str">
        <f>IF(LEN(A33)=0,"",IF(ISNUMBER('Measure Input'!AC39),ROUND('Measure Input'!AC39,2),0))</f>
        <v/>
      </c>
      <c r="U33" s="267" t="str">
        <f>IF(LEN(A33)=0,"",IF(ISNUMBER('Measure Input'!AD39),ROUND('Measure Input'!AD39,2),0))</f>
        <v/>
      </c>
      <c r="V33" s="267" t="str">
        <f>IF(LEN(A33)=0,"",IF(ISNUMBER('Measure Input'!AE39),ROUND('Measure Input'!AE39,2),0))</f>
        <v/>
      </c>
      <c r="W33" s="267" t="str">
        <f>IF(LEN(A33)=0,"",IF(ISNUMBER('Measure Input'!AF39),ROUND('Measure Input'!AF39,2),0))</f>
        <v/>
      </c>
      <c r="X33" s="267" t="str">
        <f>IF(LEN(A33)=0,"",IF(ISNUMBER('Measure Input'!AG39),ROUND('Measure Input'!AG39,2),0))</f>
        <v/>
      </c>
      <c r="Y33" s="267" t="str">
        <f>IF(LEN(A33)=0,"",IF(ISNUMBER('Measure Input'!AH39),ROUND('Measure Input'!AH39,2),0))</f>
        <v/>
      </c>
      <c r="Z33" s="267" t="str">
        <f>IF(LEN(A33)=0,"",IF(ISNUMBER('Measure Input'!AI39),ROUND('Measure Input'!AI39,2),0))</f>
        <v/>
      </c>
      <c r="AA33" s="267" t="str">
        <f>IF(LEN(A33)=0,"",IF(ISNUMBER('Measure Input'!AJ39),ROUND('Measure Input'!AJ39,2),0))</f>
        <v/>
      </c>
      <c r="AB33" s="269" t="str">
        <f>'Measure Input'!L39</f>
        <v/>
      </c>
      <c r="AC33" s="269" t="str">
        <f>'Measure Input'!M39</f>
        <v/>
      </c>
    </row>
    <row r="34" spans="1:29" ht="12.75">
      <c r="A34" s="336" t="str">
        <f>IF(ISBLANK('Measure Input'!$B40),"",'Measure Input'!B40)</f>
        <v/>
      </c>
      <c r="B34" s="336" t="str">
        <f>IF(ISBLANK('Measure Input'!C40),"",'Measure Input'!C40)</f>
        <v/>
      </c>
      <c r="C34" s="125" t="str">
        <f>IF(LEN(A34)=0,"",IF(ISBLANK('Measure Input'!D40),0,ROUND('Measure Input'!D40,2)))</f>
        <v/>
      </c>
      <c r="D34" s="125" t="str">
        <f>IF(LEN(A34)=0,"",IF(ISBLANK('Measure Input'!E40),0,ROUND('Measure Input'!E40,2)))</f>
        <v/>
      </c>
      <c r="E34" s="125" t="str">
        <f>IF(LEN(A34)=0,"",IF(ISBLANK('Measure Input'!F40),0,ROUND('Measure Input'!F40,2)))</f>
        <v/>
      </c>
      <c r="F34" s="125" t="str">
        <f>IF(LEN(A34)=0,"",IF(ISBLANK('Measure Input'!G40),0,ROUND('Measure Input'!G40,2)))</f>
        <v/>
      </c>
      <c r="G34" s="125" t="str">
        <f>IF(LEN(A34)=0,"",IF(ISBLANK('Measure Input'!H40),0,ROUND('Measure Input'!H40,2)))</f>
        <v/>
      </c>
      <c r="H34" s="125" t="str">
        <f>IF(LEN(A34)=0,"",IF(ISBLANK('Measure Input'!I40),0,ROUND('Measure Input'!I40,2)))</f>
        <v/>
      </c>
      <c r="I34" s="125" t="str">
        <f>IF(LEN(A34)=0,"",IF(ISBLANK('Measure Input'!J40),0,ROUND('Measure Input'!J40,2)))</f>
        <v/>
      </c>
      <c r="J34" s="125" t="str">
        <f>IF(LEN(A34)=0,"",IF(ISBLANK('Measure Input'!K40),0,ROUND('Measure Input'!K40,2)))</f>
        <v/>
      </c>
      <c r="K34" s="267" t="str">
        <f>IF(LEN(A34)=0,"",IF(ISNUMBER('Measure Input'!AB40),ROUND('Measure Input'!AB40,2),0))</f>
        <v/>
      </c>
      <c r="L34" s="267" t="str">
        <f>IF(LEN(A34)=0,"",IF(ISNUMBER('Measure Input'!O40),ROUND('Measure Input'!O40,2),0))</f>
        <v/>
      </c>
      <c r="M34" s="267" t="str">
        <f>IF(LEN(A34)=0,"",IF(ISNUMBER('Measure Input'!P40),ROUND('Measure Input'!P40,2),0))</f>
        <v/>
      </c>
      <c r="N34" s="267" t="str">
        <f>IF(LEN(A34)=0,"",IF(ISNUMBER('Measure Input'!Q40),ROUND('Measure Input'!Q40,2),0))</f>
        <v/>
      </c>
      <c r="O34" s="267" t="str">
        <f>IF(LEN(A34)=0,"",IF(ISNUMBER('Measure Input'!R40),ROUND('Measure Input'!R40,2),0))</f>
        <v/>
      </c>
      <c r="P34" s="267" t="str">
        <f>IF(LEN(A34)=0,"",IF(ISNUMBER('Measure Input'!S40),ROUND('Measure Input'!S40,2),0))</f>
        <v/>
      </c>
      <c r="Q34" s="267" t="str">
        <f>IF(LEN(A34)=0,"",IF(ISNUMBER('Measure Input'!T40),ROUND('Measure Input'!T40,2),0))</f>
        <v/>
      </c>
      <c r="R34" s="267" t="str">
        <f>IF(LEN(A34)=0,"",IF(ISNUMBER('Measure Input'!U40),ROUND('Measure Input'!U40,2),0))</f>
        <v/>
      </c>
      <c r="S34" s="267" t="str">
        <f>IF(LEN(A34)=0,"",IF(ISNUMBER('Measure Input'!V40),ROUND('Measure Input'!V40,2),0))</f>
        <v/>
      </c>
      <c r="T34" s="267" t="str">
        <f>IF(LEN(A34)=0,"",IF(ISNUMBER('Measure Input'!AC40),ROUND('Measure Input'!AC40,2),0))</f>
        <v/>
      </c>
      <c r="U34" s="267" t="str">
        <f>IF(LEN(A34)=0,"",IF(ISNUMBER('Measure Input'!AD40),ROUND('Measure Input'!AD40,2),0))</f>
        <v/>
      </c>
      <c r="V34" s="267" t="str">
        <f>IF(LEN(A34)=0,"",IF(ISNUMBER('Measure Input'!AE40),ROUND('Measure Input'!AE40,2),0))</f>
        <v/>
      </c>
      <c r="W34" s="267" t="str">
        <f>IF(LEN(A34)=0,"",IF(ISNUMBER('Measure Input'!AF40),ROUND('Measure Input'!AF40,2),0))</f>
        <v/>
      </c>
      <c r="X34" s="267" t="str">
        <f>IF(LEN(A34)=0,"",IF(ISNUMBER('Measure Input'!AG40),ROUND('Measure Input'!AG40,2),0))</f>
        <v/>
      </c>
      <c r="Y34" s="267" t="str">
        <f>IF(LEN(A34)=0,"",IF(ISNUMBER('Measure Input'!AH40),ROUND('Measure Input'!AH40,2),0))</f>
        <v/>
      </c>
      <c r="Z34" s="267" t="str">
        <f>IF(LEN(A34)=0,"",IF(ISNUMBER('Measure Input'!AI40),ROUND('Measure Input'!AI40,2),0))</f>
        <v/>
      </c>
      <c r="AA34" s="267" t="str">
        <f>IF(LEN(A34)=0,"",IF(ISNUMBER('Measure Input'!AJ40),ROUND('Measure Input'!AJ40,2),0))</f>
        <v/>
      </c>
      <c r="AB34" s="269" t="str">
        <f>'Measure Input'!L40</f>
        <v/>
      </c>
      <c r="AC34" s="269" t="str">
        <f>'Measure Input'!M40</f>
        <v/>
      </c>
    </row>
    <row r="35" spans="1:29" ht="12.75">
      <c r="A35" s="336" t="str">
        <f>IF(ISBLANK('Measure Input'!$B41),"",'Measure Input'!B41)</f>
        <v/>
      </c>
      <c r="B35" s="336" t="str">
        <f>IF(ISBLANK('Measure Input'!C41),"",'Measure Input'!C41)</f>
        <v/>
      </c>
      <c r="C35" s="125" t="str">
        <f>IF(LEN(A35)=0,"",IF(ISBLANK('Measure Input'!D41),0,ROUND('Measure Input'!D41,2)))</f>
        <v/>
      </c>
      <c r="D35" s="125" t="str">
        <f>IF(LEN(A35)=0,"",IF(ISBLANK('Measure Input'!E41),0,ROUND('Measure Input'!E41,2)))</f>
        <v/>
      </c>
      <c r="E35" s="125" t="str">
        <f>IF(LEN(A35)=0,"",IF(ISBLANK('Measure Input'!F41),0,ROUND('Measure Input'!F41,2)))</f>
        <v/>
      </c>
      <c r="F35" s="125" t="str">
        <f>IF(LEN(A35)=0,"",IF(ISBLANK('Measure Input'!G41),0,ROUND('Measure Input'!G41,2)))</f>
        <v/>
      </c>
      <c r="G35" s="125" t="str">
        <f>IF(LEN(A35)=0,"",IF(ISBLANK('Measure Input'!H41),0,ROUND('Measure Input'!H41,2)))</f>
        <v/>
      </c>
      <c r="H35" s="125" t="str">
        <f>IF(LEN(A35)=0,"",IF(ISBLANK('Measure Input'!I41),0,ROUND('Measure Input'!I41,2)))</f>
        <v/>
      </c>
      <c r="I35" s="125" t="str">
        <f>IF(LEN(A35)=0,"",IF(ISBLANK('Measure Input'!J41),0,ROUND('Measure Input'!J41,2)))</f>
        <v/>
      </c>
      <c r="J35" s="125" t="str">
        <f>IF(LEN(A35)=0,"",IF(ISBLANK('Measure Input'!K41),0,ROUND('Measure Input'!K41,2)))</f>
        <v/>
      </c>
      <c r="K35" s="267" t="str">
        <f>IF(LEN(A35)=0,"",IF(ISNUMBER('Measure Input'!AB41),ROUND('Measure Input'!AB41,2),0))</f>
        <v/>
      </c>
      <c r="L35" s="267" t="str">
        <f>IF(LEN(A35)=0,"",IF(ISNUMBER('Measure Input'!O41),ROUND('Measure Input'!O41,2),0))</f>
        <v/>
      </c>
      <c r="M35" s="267" t="str">
        <f>IF(LEN(A35)=0,"",IF(ISNUMBER('Measure Input'!P41),ROUND('Measure Input'!P41,2),0))</f>
        <v/>
      </c>
      <c r="N35" s="267" t="str">
        <f>IF(LEN(A35)=0,"",IF(ISNUMBER('Measure Input'!Q41),ROUND('Measure Input'!Q41,2),0))</f>
        <v/>
      </c>
      <c r="O35" s="267" t="str">
        <f>IF(LEN(A35)=0,"",IF(ISNUMBER('Measure Input'!R41),ROUND('Measure Input'!R41,2),0))</f>
        <v/>
      </c>
      <c r="P35" s="267" t="str">
        <f>IF(LEN(A35)=0,"",IF(ISNUMBER('Measure Input'!S41),ROUND('Measure Input'!S41,2),0))</f>
        <v/>
      </c>
      <c r="Q35" s="267" t="str">
        <f>IF(LEN(A35)=0,"",IF(ISNUMBER('Measure Input'!T41),ROUND('Measure Input'!T41,2),0))</f>
        <v/>
      </c>
      <c r="R35" s="267" t="str">
        <f>IF(LEN(A35)=0,"",IF(ISNUMBER('Measure Input'!U41),ROUND('Measure Input'!U41,2),0))</f>
        <v/>
      </c>
      <c r="S35" s="267" t="str">
        <f>IF(LEN(A35)=0,"",IF(ISNUMBER('Measure Input'!V41),ROUND('Measure Input'!V41,2),0))</f>
        <v/>
      </c>
      <c r="T35" s="267" t="str">
        <f>IF(LEN(A35)=0,"",IF(ISNUMBER('Measure Input'!AC41),ROUND('Measure Input'!AC41,2),0))</f>
        <v/>
      </c>
      <c r="U35" s="267" t="str">
        <f>IF(LEN(A35)=0,"",IF(ISNUMBER('Measure Input'!AD41),ROUND('Measure Input'!AD41,2),0))</f>
        <v/>
      </c>
      <c r="V35" s="267" t="str">
        <f>IF(LEN(A35)=0,"",IF(ISNUMBER('Measure Input'!AE41),ROUND('Measure Input'!AE41,2),0))</f>
        <v/>
      </c>
      <c r="W35" s="267" t="str">
        <f>IF(LEN(A35)=0,"",IF(ISNUMBER('Measure Input'!AF41),ROUND('Measure Input'!AF41,2),0))</f>
        <v/>
      </c>
      <c r="X35" s="267" t="str">
        <f>IF(LEN(A35)=0,"",IF(ISNUMBER('Measure Input'!AG41),ROUND('Measure Input'!AG41,2),0))</f>
        <v/>
      </c>
      <c r="Y35" s="267" t="str">
        <f>IF(LEN(A35)=0,"",IF(ISNUMBER('Measure Input'!AH41),ROUND('Measure Input'!AH41,2),0))</f>
        <v/>
      </c>
      <c r="Z35" s="267" t="str">
        <f>IF(LEN(A35)=0,"",IF(ISNUMBER('Measure Input'!AI41),ROUND('Measure Input'!AI41,2),0))</f>
        <v/>
      </c>
      <c r="AA35" s="267" t="str">
        <f>IF(LEN(A35)=0,"",IF(ISNUMBER('Measure Input'!AJ41),ROUND('Measure Input'!AJ41,2),0))</f>
        <v/>
      </c>
      <c r="AB35" s="269" t="str">
        <f>'Measure Input'!L41</f>
        <v/>
      </c>
      <c r="AC35" s="269" t="str">
        <f>'Measure Input'!M41</f>
        <v/>
      </c>
    </row>
    <row r="36" spans="1:29" ht="12.75">
      <c r="A36" s="336" t="str">
        <f>IF(ISBLANK('Measure Input'!$B42),"",'Measure Input'!B42)</f>
        <v/>
      </c>
      <c r="B36" s="336" t="str">
        <f>IF(ISBLANK('Measure Input'!C42),"",'Measure Input'!C42)</f>
        <v/>
      </c>
      <c r="C36" s="125" t="str">
        <f>IF(LEN(A36)=0,"",IF(ISBLANK('Measure Input'!D42),0,ROUND('Measure Input'!D42,2)))</f>
        <v/>
      </c>
      <c r="D36" s="125" t="str">
        <f>IF(LEN(A36)=0,"",IF(ISBLANK('Measure Input'!E42),0,ROUND('Measure Input'!E42,2)))</f>
        <v/>
      </c>
      <c r="E36" s="125" t="str">
        <f>IF(LEN(A36)=0,"",IF(ISBLANK('Measure Input'!F42),0,ROUND('Measure Input'!F42,2)))</f>
        <v/>
      </c>
      <c r="F36" s="125" t="str">
        <f>IF(LEN(A36)=0,"",IF(ISBLANK('Measure Input'!G42),0,ROUND('Measure Input'!G42,2)))</f>
        <v/>
      </c>
      <c r="G36" s="125" t="str">
        <f>IF(LEN(A36)=0,"",IF(ISBLANK('Measure Input'!H42),0,ROUND('Measure Input'!H42,2)))</f>
        <v/>
      </c>
      <c r="H36" s="125" t="str">
        <f>IF(LEN(A36)=0,"",IF(ISBLANK('Measure Input'!I42),0,ROUND('Measure Input'!I42,2)))</f>
        <v/>
      </c>
      <c r="I36" s="125" t="str">
        <f>IF(LEN(A36)=0,"",IF(ISBLANK('Measure Input'!J42),0,ROUND('Measure Input'!J42,2)))</f>
        <v/>
      </c>
      <c r="J36" s="125" t="str">
        <f>IF(LEN(A36)=0,"",IF(ISBLANK('Measure Input'!K42),0,ROUND('Measure Input'!K42,2)))</f>
        <v/>
      </c>
      <c r="K36" s="267" t="str">
        <f>IF(LEN(A36)=0,"",IF(ISNUMBER('Measure Input'!AB42),ROUND('Measure Input'!AB42,2),0))</f>
        <v/>
      </c>
      <c r="L36" s="267" t="str">
        <f>IF(LEN(A36)=0,"",IF(ISNUMBER('Measure Input'!O42),ROUND('Measure Input'!O42,2),0))</f>
        <v/>
      </c>
      <c r="M36" s="267" t="str">
        <f>IF(LEN(A36)=0,"",IF(ISNUMBER('Measure Input'!P42),ROUND('Measure Input'!P42,2),0))</f>
        <v/>
      </c>
      <c r="N36" s="267" t="str">
        <f>IF(LEN(A36)=0,"",IF(ISNUMBER('Measure Input'!Q42),ROUND('Measure Input'!Q42,2),0))</f>
        <v/>
      </c>
      <c r="O36" s="267" t="str">
        <f>IF(LEN(A36)=0,"",IF(ISNUMBER('Measure Input'!R42),ROUND('Measure Input'!R42,2),0))</f>
        <v/>
      </c>
      <c r="P36" s="267" t="str">
        <f>IF(LEN(A36)=0,"",IF(ISNUMBER('Measure Input'!S42),ROUND('Measure Input'!S42,2),0))</f>
        <v/>
      </c>
      <c r="Q36" s="267" t="str">
        <f>IF(LEN(A36)=0,"",IF(ISNUMBER('Measure Input'!T42),ROUND('Measure Input'!T42,2),0))</f>
        <v/>
      </c>
      <c r="R36" s="267" t="str">
        <f>IF(LEN(A36)=0,"",IF(ISNUMBER('Measure Input'!U42),ROUND('Measure Input'!U42,2),0))</f>
        <v/>
      </c>
      <c r="S36" s="267" t="str">
        <f>IF(LEN(A36)=0,"",IF(ISNUMBER('Measure Input'!V42),ROUND('Measure Input'!V42,2),0))</f>
        <v/>
      </c>
      <c r="T36" s="267" t="str">
        <f>IF(LEN(A36)=0,"",IF(ISNUMBER('Measure Input'!AC42),ROUND('Measure Input'!AC42,2),0))</f>
        <v/>
      </c>
      <c r="U36" s="267" t="str">
        <f>IF(LEN(A36)=0,"",IF(ISNUMBER('Measure Input'!AD42),ROUND('Measure Input'!AD42,2),0))</f>
        <v/>
      </c>
      <c r="V36" s="267" t="str">
        <f>IF(LEN(A36)=0,"",IF(ISNUMBER('Measure Input'!AE42),ROUND('Measure Input'!AE42,2),0))</f>
        <v/>
      </c>
      <c r="W36" s="267" t="str">
        <f>IF(LEN(A36)=0,"",IF(ISNUMBER('Measure Input'!AF42),ROUND('Measure Input'!AF42,2),0))</f>
        <v/>
      </c>
      <c r="X36" s="267" t="str">
        <f>IF(LEN(A36)=0,"",IF(ISNUMBER('Measure Input'!AG42),ROUND('Measure Input'!AG42,2),0))</f>
        <v/>
      </c>
      <c r="Y36" s="267" t="str">
        <f>IF(LEN(A36)=0,"",IF(ISNUMBER('Measure Input'!AH42),ROUND('Measure Input'!AH42,2),0))</f>
        <v/>
      </c>
      <c r="Z36" s="267" t="str">
        <f>IF(LEN(A36)=0,"",IF(ISNUMBER('Measure Input'!AI42),ROUND('Measure Input'!AI42,2),0))</f>
        <v/>
      </c>
      <c r="AA36" s="267" t="str">
        <f>IF(LEN(A36)=0,"",IF(ISNUMBER('Measure Input'!AJ42),ROUND('Measure Input'!AJ42,2),0))</f>
        <v/>
      </c>
      <c r="AB36" s="269" t="str">
        <f>'Measure Input'!L42</f>
        <v/>
      </c>
      <c r="AC36" s="269" t="str">
        <f>'Measure Input'!M42</f>
        <v/>
      </c>
    </row>
    <row r="37" spans="1:29" ht="12.75">
      <c r="A37" s="336" t="str">
        <f>IF(ISBLANK('Measure Input'!$B43),"",'Measure Input'!B43)</f>
        <v/>
      </c>
      <c r="B37" s="336" t="str">
        <f>IF(ISBLANK('Measure Input'!C43),"",'Measure Input'!C43)</f>
        <v/>
      </c>
      <c r="C37" s="125" t="str">
        <f>IF(LEN(A37)=0,"",IF(ISBLANK('Measure Input'!D43),0,ROUND('Measure Input'!D43,2)))</f>
        <v/>
      </c>
      <c r="D37" s="125" t="str">
        <f>IF(LEN(A37)=0,"",IF(ISBLANK('Measure Input'!E43),0,ROUND('Measure Input'!E43,2)))</f>
        <v/>
      </c>
      <c r="E37" s="125" t="str">
        <f>IF(LEN(A37)=0,"",IF(ISBLANK('Measure Input'!F43),0,ROUND('Measure Input'!F43,2)))</f>
        <v/>
      </c>
      <c r="F37" s="125" t="str">
        <f>IF(LEN(A37)=0,"",IF(ISBLANK('Measure Input'!G43),0,ROUND('Measure Input'!G43,2)))</f>
        <v/>
      </c>
      <c r="G37" s="125" t="str">
        <f>IF(LEN(A37)=0,"",IF(ISBLANK('Measure Input'!H43),0,ROUND('Measure Input'!H43,2)))</f>
        <v/>
      </c>
      <c r="H37" s="125" t="str">
        <f>IF(LEN(A37)=0,"",IF(ISBLANK('Measure Input'!I43),0,ROUND('Measure Input'!I43,2)))</f>
        <v/>
      </c>
      <c r="I37" s="125" t="str">
        <f>IF(LEN(A37)=0,"",IF(ISBLANK('Measure Input'!J43),0,ROUND('Measure Input'!J43,2)))</f>
        <v/>
      </c>
      <c r="J37" s="125" t="str">
        <f>IF(LEN(A37)=0,"",IF(ISBLANK('Measure Input'!K43),0,ROUND('Measure Input'!K43,2)))</f>
        <v/>
      </c>
      <c r="K37" s="267" t="str">
        <f>IF(LEN(A37)=0,"",IF(ISNUMBER('Measure Input'!AB43),ROUND('Measure Input'!AB43,2),0))</f>
        <v/>
      </c>
      <c r="L37" s="267" t="str">
        <f>IF(LEN(A37)=0,"",IF(ISNUMBER('Measure Input'!O43),ROUND('Measure Input'!O43,2),0))</f>
        <v/>
      </c>
      <c r="M37" s="267" t="str">
        <f>IF(LEN(A37)=0,"",IF(ISNUMBER('Measure Input'!P43),ROUND('Measure Input'!P43,2),0))</f>
        <v/>
      </c>
      <c r="N37" s="267" t="str">
        <f>IF(LEN(A37)=0,"",IF(ISNUMBER('Measure Input'!Q43),ROUND('Measure Input'!Q43,2),0))</f>
        <v/>
      </c>
      <c r="O37" s="267" t="str">
        <f>IF(LEN(A37)=0,"",IF(ISNUMBER('Measure Input'!R43),ROUND('Measure Input'!R43,2),0))</f>
        <v/>
      </c>
      <c r="P37" s="267" t="str">
        <f>IF(LEN(A37)=0,"",IF(ISNUMBER('Measure Input'!S43),ROUND('Measure Input'!S43,2),0))</f>
        <v/>
      </c>
      <c r="Q37" s="267" t="str">
        <f>IF(LEN(A37)=0,"",IF(ISNUMBER('Measure Input'!T43),ROUND('Measure Input'!T43,2),0))</f>
        <v/>
      </c>
      <c r="R37" s="267" t="str">
        <f>IF(LEN(A37)=0,"",IF(ISNUMBER('Measure Input'!U43),ROUND('Measure Input'!U43,2),0))</f>
        <v/>
      </c>
      <c r="S37" s="267" t="str">
        <f>IF(LEN(A37)=0,"",IF(ISNUMBER('Measure Input'!V43),ROUND('Measure Input'!V43,2),0))</f>
        <v/>
      </c>
      <c r="T37" s="267" t="str">
        <f>IF(LEN(A37)=0,"",IF(ISNUMBER('Measure Input'!AC43),ROUND('Measure Input'!AC43,2),0))</f>
        <v/>
      </c>
      <c r="U37" s="267" t="str">
        <f>IF(LEN(A37)=0,"",IF(ISNUMBER('Measure Input'!AD43),ROUND('Measure Input'!AD43,2),0))</f>
        <v/>
      </c>
      <c r="V37" s="267" t="str">
        <f>IF(LEN(A37)=0,"",IF(ISNUMBER('Measure Input'!AE43),ROUND('Measure Input'!AE43,2),0))</f>
        <v/>
      </c>
      <c r="W37" s="267" t="str">
        <f>IF(LEN(A37)=0,"",IF(ISNUMBER('Measure Input'!AF43),ROUND('Measure Input'!AF43,2),0))</f>
        <v/>
      </c>
      <c r="X37" s="267" t="str">
        <f>IF(LEN(A37)=0,"",IF(ISNUMBER('Measure Input'!AG43),ROUND('Measure Input'!AG43,2),0))</f>
        <v/>
      </c>
      <c r="Y37" s="267" t="str">
        <f>IF(LEN(A37)=0,"",IF(ISNUMBER('Measure Input'!AH43),ROUND('Measure Input'!AH43,2),0))</f>
        <v/>
      </c>
      <c r="Z37" s="267" t="str">
        <f>IF(LEN(A37)=0,"",IF(ISNUMBER('Measure Input'!AI43),ROUND('Measure Input'!AI43,2),0))</f>
        <v/>
      </c>
      <c r="AA37" s="267" t="str">
        <f>IF(LEN(A37)=0,"",IF(ISNUMBER('Measure Input'!AJ43),ROUND('Measure Input'!AJ43,2),0))</f>
        <v/>
      </c>
      <c r="AB37" s="269" t="str">
        <f>'Measure Input'!L43</f>
        <v/>
      </c>
      <c r="AC37" s="269" t="str">
        <f>'Measure Input'!M43</f>
        <v/>
      </c>
    </row>
    <row r="38" spans="1:29" ht="12.75">
      <c r="A38" s="336" t="str">
        <f>IF(ISBLANK('Measure Input'!$B44),"",'Measure Input'!B44)</f>
        <v/>
      </c>
      <c r="B38" s="336" t="str">
        <f>IF(ISBLANK('Measure Input'!C44),"",'Measure Input'!C44)</f>
        <v/>
      </c>
      <c r="C38" s="125" t="str">
        <f>IF(LEN(A38)=0,"",IF(ISBLANK('Measure Input'!D44),0,ROUND('Measure Input'!D44,2)))</f>
        <v/>
      </c>
      <c r="D38" s="125" t="str">
        <f>IF(LEN(A38)=0,"",IF(ISBLANK('Measure Input'!E44),0,ROUND('Measure Input'!E44,2)))</f>
        <v/>
      </c>
      <c r="E38" s="125" t="str">
        <f>IF(LEN(A38)=0,"",IF(ISBLANK('Measure Input'!F44),0,ROUND('Measure Input'!F44,2)))</f>
        <v/>
      </c>
      <c r="F38" s="125" t="str">
        <f>IF(LEN(A38)=0,"",IF(ISBLANK('Measure Input'!G44),0,ROUND('Measure Input'!G44,2)))</f>
        <v/>
      </c>
      <c r="G38" s="125" t="str">
        <f>IF(LEN(A38)=0,"",IF(ISBLANK('Measure Input'!H44),0,ROUND('Measure Input'!H44,2)))</f>
        <v/>
      </c>
      <c r="H38" s="125" t="str">
        <f>IF(LEN(A38)=0,"",IF(ISBLANK('Measure Input'!I44),0,ROUND('Measure Input'!I44,2)))</f>
        <v/>
      </c>
      <c r="I38" s="125" t="str">
        <f>IF(LEN(A38)=0,"",IF(ISBLANK('Measure Input'!J44),0,ROUND('Measure Input'!J44,2)))</f>
        <v/>
      </c>
      <c r="J38" s="125" t="str">
        <f>IF(LEN(A38)=0,"",IF(ISBLANK('Measure Input'!K44),0,ROUND('Measure Input'!K44,2)))</f>
        <v/>
      </c>
      <c r="K38" s="267" t="str">
        <f>IF(LEN(A38)=0,"",IF(ISNUMBER('Measure Input'!AB44),ROUND('Measure Input'!AB44,2),0))</f>
        <v/>
      </c>
      <c r="L38" s="267" t="str">
        <f>IF(LEN(A38)=0,"",IF(ISNUMBER('Measure Input'!O44),ROUND('Measure Input'!O44,2),0))</f>
        <v/>
      </c>
      <c r="M38" s="267" t="str">
        <f>IF(LEN(A38)=0,"",IF(ISNUMBER('Measure Input'!P44),ROUND('Measure Input'!P44,2),0))</f>
        <v/>
      </c>
      <c r="N38" s="267" t="str">
        <f>IF(LEN(A38)=0,"",IF(ISNUMBER('Measure Input'!Q44),ROUND('Measure Input'!Q44,2),0))</f>
        <v/>
      </c>
      <c r="O38" s="267" t="str">
        <f>IF(LEN(A38)=0,"",IF(ISNUMBER('Measure Input'!R44),ROUND('Measure Input'!R44,2),0))</f>
        <v/>
      </c>
      <c r="P38" s="267" t="str">
        <f>IF(LEN(A38)=0,"",IF(ISNUMBER('Measure Input'!S44),ROUND('Measure Input'!S44,2),0))</f>
        <v/>
      </c>
      <c r="Q38" s="267" t="str">
        <f>IF(LEN(A38)=0,"",IF(ISNUMBER('Measure Input'!T44),ROUND('Measure Input'!T44,2),0))</f>
        <v/>
      </c>
      <c r="R38" s="267" t="str">
        <f>IF(LEN(A38)=0,"",IF(ISNUMBER('Measure Input'!U44),ROUND('Measure Input'!U44,2),0))</f>
        <v/>
      </c>
      <c r="S38" s="267" t="str">
        <f>IF(LEN(A38)=0,"",IF(ISNUMBER('Measure Input'!V44),ROUND('Measure Input'!V44,2),0))</f>
        <v/>
      </c>
      <c r="T38" s="267" t="str">
        <f>IF(LEN(A38)=0,"",IF(ISNUMBER('Measure Input'!AC44),ROUND('Measure Input'!AC44,2),0))</f>
        <v/>
      </c>
      <c r="U38" s="267" t="str">
        <f>IF(LEN(A38)=0,"",IF(ISNUMBER('Measure Input'!AD44),ROUND('Measure Input'!AD44,2),0))</f>
        <v/>
      </c>
      <c r="V38" s="267" t="str">
        <f>IF(LEN(A38)=0,"",IF(ISNUMBER('Measure Input'!AE44),ROUND('Measure Input'!AE44,2),0))</f>
        <v/>
      </c>
      <c r="W38" s="267" t="str">
        <f>IF(LEN(A38)=0,"",IF(ISNUMBER('Measure Input'!AF44),ROUND('Measure Input'!AF44,2),0))</f>
        <v/>
      </c>
      <c r="X38" s="267" t="str">
        <f>IF(LEN(A38)=0,"",IF(ISNUMBER('Measure Input'!AG44),ROUND('Measure Input'!AG44,2),0))</f>
        <v/>
      </c>
      <c r="Y38" s="267" t="str">
        <f>IF(LEN(A38)=0,"",IF(ISNUMBER('Measure Input'!AH44),ROUND('Measure Input'!AH44,2),0))</f>
        <v/>
      </c>
      <c r="Z38" s="267" t="str">
        <f>IF(LEN(A38)=0,"",IF(ISNUMBER('Measure Input'!AI44),ROUND('Measure Input'!AI44,2),0))</f>
        <v/>
      </c>
      <c r="AA38" s="267" t="str">
        <f>IF(LEN(A38)=0,"",IF(ISNUMBER('Measure Input'!AJ44),ROUND('Measure Input'!AJ44,2),0))</f>
        <v/>
      </c>
      <c r="AB38" s="269" t="str">
        <f>'Measure Input'!L44</f>
        <v/>
      </c>
      <c r="AC38" s="269" t="str">
        <f>'Measure Input'!M44</f>
        <v/>
      </c>
    </row>
    <row r="39" spans="1:29" ht="12.75">
      <c r="A39" s="336" t="str">
        <f>IF(ISBLANK('Measure Input'!$B45),"",'Measure Input'!B45)</f>
        <v/>
      </c>
      <c r="B39" s="336" t="str">
        <f>IF(ISBLANK('Measure Input'!C45),"",'Measure Input'!C45)</f>
        <v/>
      </c>
      <c r="C39" s="125" t="str">
        <f>IF(LEN(A39)=0,"",IF(ISBLANK('Measure Input'!D45),0,ROUND('Measure Input'!D45,2)))</f>
        <v/>
      </c>
      <c r="D39" s="125" t="str">
        <f>IF(LEN(A39)=0,"",IF(ISBLANK('Measure Input'!E45),0,ROUND('Measure Input'!E45,2)))</f>
        <v/>
      </c>
      <c r="E39" s="125" t="str">
        <f>IF(LEN(A39)=0,"",IF(ISBLANK('Measure Input'!F45),0,ROUND('Measure Input'!F45,2)))</f>
        <v/>
      </c>
      <c r="F39" s="125" t="str">
        <f>IF(LEN(A39)=0,"",IF(ISBLANK('Measure Input'!G45),0,ROUND('Measure Input'!G45,2)))</f>
        <v/>
      </c>
      <c r="G39" s="125" t="str">
        <f>IF(LEN(A39)=0,"",IF(ISBLANK('Measure Input'!H45),0,ROUND('Measure Input'!H45,2)))</f>
        <v/>
      </c>
      <c r="H39" s="125" t="str">
        <f>IF(LEN(A39)=0,"",IF(ISBLANK('Measure Input'!I45),0,ROUND('Measure Input'!I45,2)))</f>
        <v/>
      </c>
      <c r="I39" s="125" t="str">
        <f>IF(LEN(A39)=0,"",IF(ISBLANK('Measure Input'!J45),0,ROUND('Measure Input'!J45,2)))</f>
        <v/>
      </c>
      <c r="J39" s="125" t="str">
        <f>IF(LEN(A39)=0,"",IF(ISBLANK('Measure Input'!K45),0,ROUND('Measure Input'!K45,2)))</f>
        <v/>
      </c>
      <c r="K39" s="267" t="str">
        <f>IF(LEN(A39)=0,"",IF(ISNUMBER('Measure Input'!AB45),ROUND('Measure Input'!AB45,2),0))</f>
        <v/>
      </c>
      <c r="L39" s="267" t="str">
        <f>IF(LEN(A39)=0,"",IF(ISNUMBER('Measure Input'!O45),ROUND('Measure Input'!O45,2),0))</f>
        <v/>
      </c>
      <c r="M39" s="267" t="str">
        <f>IF(LEN(A39)=0,"",IF(ISNUMBER('Measure Input'!P45),ROUND('Measure Input'!P45,2),0))</f>
        <v/>
      </c>
      <c r="N39" s="267" t="str">
        <f>IF(LEN(A39)=0,"",IF(ISNUMBER('Measure Input'!Q45),ROUND('Measure Input'!Q45,2),0))</f>
        <v/>
      </c>
      <c r="O39" s="267" t="str">
        <f>IF(LEN(A39)=0,"",IF(ISNUMBER('Measure Input'!R45),ROUND('Measure Input'!R45,2),0))</f>
        <v/>
      </c>
      <c r="P39" s="267" t="str">
        <f>IF(LEN(A39)=0,"",IF(ISNUMBER('Measure Input'!S45),ROUND('Measure Input'!S45,2),0))</f>
        <v/>
      </c>
      <c r="Q39" s="267" t="str">
        <f>IF(LEN(A39)=0,"",IF(ISNUMBER('Measure Input'!T45),ROUND('Measure Input'!T45,2),0))</f>
        <v/>
      </c>
      <c r="R39" s="267" t="str">
        <f>IF(LEN(A39)=0,"",IF(ISNUMBER('Measure Input'!U45),ROUND('Measure Input'!U45,2),0))</f>
        <v/>
      </c>
      <c r="S39" s="267" t="str">
        <f>IF(LEN(A39)=0,"",IF(ISNUMBER('Measure Input'!V45),ROUND('Measure Input'!V45,2),0))</f>
        <v/>
      </c>
      <c r="T39" s="267" t="str">
        <f>IF(LEN(A39)=0,"",IF(ISNUMBER('Measure Input'!AC45),ROUND('Measure Input'!AC45,2),0))</f>
        <v/>
      </c>
      <c r="U39" s="267" t="str">
        <f>IF(LEN(A39)=0,"",IF(ISNUMBER('Measure Input'!AD45),ROUND('Measure Input'!AD45,2),0))</f>
        <v/>
      </c>
      <c r="V39" s="267" t="str">
        <f>IF(LEN(A39)=0,"",IF(ISNUMBER('Measure Input'!AE45),ROUND('Measure Input'!AE45,2),0))</f>
        <v/>
      </c>
      <c r="W39" s="267" t="str">
        <f>IF(LEN(A39)=0,"",IF(ISNUMBER('Measure Input'!AF45),ROUND('Measure Input'!AF45,2),0))</f>
        <v/>
      </c>
      <c r="X39" s="267" t="str">
        <f>IF(LEN(A39)=0,"",IF(ISNUMBER('Measure Input'!AG45),ROUND('Measure Input'!AG45,2),0))</f>
        <v/>
      </c>
      <c r="Y39" s="267" t="str">
        <f>IF(LEN(A39)=0,"",IF(ISNUMBER('Measure Input'!AH45),ROUND('Measure Input'!AH45,2),0))</f>
        <v/>
      </c>
      <c r="Z39" s="267" t="str">
        <f>IF(LEN(A39)=0,"",IF(ISNUMBER('Measure Input'!AI45),ROUND('Measure Input'!AI45,2),0))</f>
        <v/>
      </c>
      <c r="AA39" s="267" t="str">
        <f>IF(LEN(A39)=0,"",IF(ISNUMBER('Measure Input'!AJ45),ROUND('Measure Input'!AJ45,2),0))</f>
        <v/>
      </c>
      <c r="AB39" s="269" t="str">
        <f>'Measure Input'!L45</f>
        <v/>
      </c>
      <c r="AC39" s="269" t="str">
        <f>'Measure Input'!M45</f>
        <v/>
      </c>
    </row>
    <row r="40" spans="1:29" ht="12.75">
      <c r="A40" s="336" t="str">
        <f>IF(ISBLANK('Measure Input'!$B46),"",'Measure Input'!B46)</f>
        <v/>
      </c>
      <c r="B40" s="336" t="str">
        <f>IF(ISBLANK('Measure Input'!C46),"",'Measure Input'!C46)</f>
        <v/>
      </c>
      <c r="C40" s="125" t="str">
        <f>IF(LEN(A40)=0,"",IF(ISBLANK('Measure Input'!D46),0,ROUND('Measure Input'!D46,2)))</f>
        <v/>
      </c>
      <c r="D40" s="125" t="str">
        <f>IF(LEN(A40)=0,"",IF(ISBLANK('Measure Input'!E46),0,ROUND('Measure Input'!E46,2)))</f>
        <v/>
      </c>
      <c r="E40" s="125" t="str">
        <f>IF(LEN(A40)=0,"",IF(ISBLANK('Measure Input'!F46),0,ROUND('Measure Input'!F46,2)))</f>
        <v/>
      </c>
      <c r="F40" s="125" t="str">
        <f>IF(LEN(A40)=0,"",IF(ISBLANK('Measure Input'!G46),0,ROUND('Measure Input'!G46,2)))</f>
        <v/>
      </c>
      <c r="G40" s="125" t="str">
        <f>IF(LEN(A40)=0,"",IF(ISBLANK('Measure Input'!H46),0,ROUND('Measure Input'!H46,2)))</f>
        <v/>
      </c>
      <c r="H40" s="125" t="str">
        <f>IF(LEN(A40)=0,"",IF(ISBLANK('Measure Input'!I46),0,ROUND('Measure Input'!I46,2)))</f>
        <v/>
      </c>
      <c r="I40" s="125" t="str">
        <f>IF(LEN(A40)=0,"",IF(ISBLANK('Measure Input'!J46),0,ROUND('Measure Input'!J46,2)))</f>
        <v/>
      </c>
      <c r="J40" s="125" t="str">
        <f>IF(LEN(A40)=0,"",IF(ISBLANK('Measure Input'!K46),0,ROUND('Measure Input'!K46,2)))</f>
        <v/>
      </c>
      <c r="K40" s="267" t="str">
        <f>IF(LEN(A40)=0,"",IF(ISNUMBER('Measure Input'!AB46),ROUND('Measure Input'!AB46,2),0))</f>
        <v/>
      </c>
      <c r="L40" s="267" t="str">
        <f>IF(LEN(A40)=0,"",IF(ISNUMBER('Measure Input'!O46),ROUND('Measure Input'!O46,2),0))</f>
        <v/>
      </c>
      <c r="M40" s="267" t="str">
        <f>IF(LEN(A40)=0,"",IF(ISNUMBER('Measure Input'!P46),ROUND('Measure Input'!P46,2),0))</f>
        <v/>
      </c>
      <c r="N40" s="267" t="str">
        <f>IF(LEN(A40)=0,"",IF(ISNUMBER('Measure Input'!Q46),ROUND('Measure Input'!Q46,2),0))</f>
        <v/>
      </c>
      <c r="O40" s="267" t="str">
        <f>IF(LEN(A40)=0,"",IF(ISNUMBER('Measure Input'!R46),ROUND('Measure Input'!R46,2),0))</f>
        <v/>
      </c>
      <c r="P40" s="267" t="str">
        <f>IF(LEN(A40)=0,"",IF(ISNUMBER('Measure Input'!S46),ROUND('Measure Input'!S46,2),0))</f>
        <v/>
      </c>
      <c r="Q40" s="267" t="str">
        <f>IF(LEN(A40)=0,"",IF(ISNUMBER('Measure Input'!T46),ROUND('Measure Input'!T46,2),0))</f>
        <v/>
      </c>
      <c r="R40" s="267" t="str">
        <f>IF(LEN(A40)=0,"",IF(ISNUMBER('Measure Input'!U46),ROUND('Measure Input'!U46,2),0))</f>
        <v/>
      </c>
      <c r="S40" s="267" t="str">
        <f>IF(LEN(A40)=0,"",IF(ISNUMBER('Measure Input'!V46),ROUND('Measure Input'!V46,2),0))</f>
        <v/>
      </c>
      <c r="T40" s="267" t="str">
        <f>IF(LEN(A40)=0,"",IF(ISNUMBER('Measure Input'!AC46),ROUND('Measure Input'!AC46,2),0))</f>
        <v/>
      </c>
      <c r="U40" s="267" t="str">
        <f>IF(LEN(A40)=0,"",IF(ISNUMBER('Measure Input'!AD46),ROUND('Measure Input'!AD46,2),0))</f>
        <v/>
      </c>
      <c r="V40" s="267" t="str">
        <f>IF(LEN(A40)=0,"",IF(ISNUMBER('Measure Input'!AE46),ROUND('Measure Input'!AE46,2),0))</f>
        <v/>
      </c>
      <c r="W40" s="267" t="str">
        <f>IF(LEN(A40)=0,"",IF(ISNUMBER('Measure Input'!AF46),ROUND('Measure Input'!AF46,2),0))</f>
        <v/>
      </c>
      <c r="X40" s="267" t="str">
        <f>IF(LEN(A40)=0,"",IF(ISNUMBER('Measure Input'!AG46),ROUND('Measure Input'!AG46,2),0))</f>
        <v/>
      </c>
      <c r="Y40" s="267" t="str">
        <f>IF(LEN(A40)=0,"",IF(ISNUMBER('Measure Input'!AH46),ROUND('Measure Input'!AH46,2),0))</f>
        <v/>
      </c>
      <c r="Z40" s="267" t="str">
        <f>IF(LEN(A40)=0,"",IF(ISNUMBER('Measure Input'!AI46),ROUND('Measure Input'!AI46,2),0))</f>
        <v/>
      </c>
      <c r="AA40" s="267" t="str">
        <f>IF(LEN(A40)=0,"",IF(ISNUMBER('Measure Input'!AJ46),ROUND('Measure Input'!AJ46,2),0))</f>
        <v/>
      </c>
      <c r="AB40" s="269" t="str">
        <f>'Measure Input'!L46</f>
        <v/>
      </c>
      <c r="AC40" s="269" t="str">
        <f>'Measure Input'!M46</f>
        <v/>
      </c>
    </row>
    <row r="41" spans="1:29" ht="12.75">
      <c r="A41" s="336" t="str">
        <f>IF(ISBLANK('Measure Input'!$B47),"",'Measure Input'!B47)</f>
        <v/>
      </c>
      <c r="B41" s="336" t="str">
        <f>IF(ISBLANK('Measure Input'!C47),"",'Measure Input'!C47)</f>
        <v/>
      </c>
      <c r="C41" s="125" t="str">
        <f>IF(LEN(A41)=0,"",IF(ISBLANK('Measure Input'!D47),0,ROUND('Measure Input'!D47,2)))</f>
        <v/>
      </c>
      <c r="D41" s="125" t="str">
        <f>IF(LEN(A41)=0,"",IF(ISBLANK('Measure Input'!E47),0,ROUND('Measure Input'!E47,2)))</f>
        <v/>
      </c>
      <c r="E41" s="125" t="str">
        <f>IF(LEN(A41)=0,"",IF(ISBLANK('Measure Input'!F47),0,ROUND('Measure Input'!F47,2)))</f>
        <v/>
      </c>
      <c r="F41" s="125" t="str">
        <f>IF(LEN(A41)=0,"",IF(ISBLANK('Measure Input'!G47),0,ROUND('Measure Input'!G47,2)))</f>
        <v/>
      </c>
      <c r="G41" s="125" t="str">
        <f>IF(LEN(A41)=0,"",IF(ISBLANK('Measure Input'!H47),0,ROUND('Measure Input'!H47,2)))</f>
        <v/>
      </c>
      <c r="H41" s="125" t="str">
        <f>IF(LEN(A41)=0,"",IF(ISBLANK('Measure Input'!I47),0,ROUND('Measure Input'!I47,2)))</f>
        <v/>
      </c>
      <c r="I41" s="125" t="str">
        <f>IF(LEN(A41)=0,"",IF(ISBLANK('Measure Input'!J47),0,ROUND('Measure Input'!J47,2)))</f>
        <v/>
      </c>
      <c r="J41" s="125" t="str">
        <f>IF(LEN(A41)=0,"",IF(ISBLANK('Measure Input'!K47),0,ROUND('Measure Input'!K47,2)))</f>
        <v/>
      </c>
      <c r="K41" s="267" t="str">
        <f>IF(LEN(A41)=0,"",IF(ISNUMBER('Measure Input'!AB47),ROUND('Measure Input'!AB47,2),0))</f>
        <v/>
      </c>
      <c r="L41" s="267" t="str">
        <f>IF(LEN(A41)=0,"",IF(ISNUMBER('Measure Input'!O47),ROUND('Measure Input'!O47,2),0))</f>
        <v/>
      </c>
      <c r="M41" s="267" t="str">
        <f>IF(LEN(A41)=0,"",IF(ISNUMBER('Measure Input'!P47),ROUND('Measure Input'!P47,2),0))</f>
        <v/>
      </c>
      <c r="N41" s="267" t="str">
        <f>IF(LEN(A41)=0,"",IF(ISNUMBER('Measure Input'!Q47),ROUND('Measure Input'!Q47,2),0))</f>
        <v/>
      </c>
      <c r="O41" s="267" t="str">
        <f>IF(LEN(A41)=0,"",IF(ISNUMBER('Measure Input'!R47),ROUND('Measure Input'!R47,2),0))</f>
        <v/>
      </c>
      <c r="P41" s="267" t="str">
        <f>IF(LEN(A41)=0,"",IF(ISNUMBER('Measure Input'!S47),ROUND('Measure Input'!S47,2),0))</f>
        <v/>
      </c>
      <c r="Q41" s="267" t="str">
        <f>IF(LEN(A41)=0,"",IF(ISNUMBER('Measure Input'!T47),ROUND('Measure Input'!T47,2),0))</f>
        <v/>
      </c>
      <c r="R41" s="267" t="str">
        <f>IF(LEN(A41)=0,"",IF(ISNUMBER('Measure Input'!U47),ROUND('Measure Input'!U47,2),0))</f>
        <v/>
      </c>
      <c r="S41" s="267" t="str">
        <f>IF(LEN(A41)=0,"",IF(ISNUMBER('Measure Input'!V47),ROUND('Measure Input'!V47,2),0))</f>
        <v/>
      </c>
      <c r="T41" s="267" t="str">
        <f>IF(LEN(A41)=0,"",IF(ISNUMBER('Measure Input'!AC47),ROUND('Measure Input'!AC47,2),0))</f>
        <v/>
      </c>
      <c r="U41" s="267" t="str">
        <f>IF(LEN(A41)=0,"",IF(ISNUMBER('Measure Input'!AD47),ROUND('Measure Input'!AD47,2),0))</f>
        <v/>
      </c>
      <c r="V41" s="267" t="str">
        <f>IF(LEN(A41)=0,"",IF(ISNUMBER('Measure Input'!AE47),ROUND('Measure Input'!AE47,2),0))</f>
        <v/>
      </c>
      <c r="W41" s="267" t="str">
        <f>IF(LEN(A41)=0,"",IF(ISNUMBER('Measure Input'!AF47),ROUND('Measure Input'!AF47,2),0))</f>
        <v/>
      </c>
      <c r="X41" s="267" t="str">
        <f>IF(LEN(A41)=0,"",IF(ISNUMBER('Measure Input'!AG47),ROUND('Measure Input'!AG47,2),0))</f>
        <v/>
      </c>
      <c r="Y41" s="267" t="str">
        <f>IF(LEN(A41)=0,"",IF(ISNUMBER('Measure Input'!AH47),ROUND('Measure Input'!AH47,2),0))</f>
        <v/>
      </c>
      <c r="Z41" s="267" t="str">
        <f>IF(LEN(A41)=0,"",IF(ISNUMBER('Measure Input'!AI47),ROUND('Measure Input'!AI47,2),0))</f>
        <v/>
      </c>
      <c r="AA41" s="267" t="str">
        <f>IF(LEN(A41)=0,"",IF(ISNUMBER('Measure Input'!AJ47),ROUND('Measure Input'!AJ47,2),0))</f>
        <v/>
      </c>
      <c r="AB41" s="269" t="str">
        <f>'Measure Input'!L47</f>
        <v/>
      </c>
      <c r="AC41" s="269" t="str">
        <f>'Measure Input'!M47</f>
        <v/>
      </c>
    </row>
    <row r="42" spans="1:29" ht="12.75">
      <c r="A42" s="336" t="str">
        <f>IF(ISBLANK('Measure Input'!$B48),"",'Measure Input'!B48)</f>
        <v/>
      </c>
      <c r="B42" s="336" t="str">
        <f>IF(ISBLANK('Measure Input'!C48),"",'Measure Input'!C48)</f>
        <v/>
      </c>
      <c r="C42" s="125" t="str">
        <f>IF(LEN(A42)=0,"",IF(ISBLANK('Measure Input'!D48),0,ROUND('Measure Input'!D48,2)))</f>
        <v/>
      </c>
      <c r="D42" s="125" t="str">
        <f>IF(LEN(A42)=0,"",IF(ISBLANK('Measure Input'!E48),0,ROUND('Measure Input'!E48,2)))</f>
        <v/>
      </c>
      <c r="E42" s="125" t="str">
        <f>IF(LEN(A42)=0,"",IF(ISBLANK('Measure Input'!F48),0,ROUND('Measure Input'!F48,2)))</f>
        <v/>
      </c>
      <c r="F42" s="125" t="str">
        <f>IF(LEN(A42)=0,"",IF(ISBLANK('Measure Input'!G48),0,ROUND('Measure Input'!G48,2)))</f>
        <v/>
      </c>
      <c r="G42" s="125" t="str">
        <f>IF(LEN(A42)=0,"",IF(ISBLANK('Measure Input'!H48),0,ROUND('Measure Input'!H48,2)))</f>
        <v/>
      </c>
      <c r="H42" s="125" t="str">
        <f>IF(LEN(A42)=0,"",IF(ISBLANK('Measure Input'!I48),0,ROUND('Measure Input'!I48,2)))</f>
        <v/>
      </c>
      <c r="I42" s="125" t="str">
        <f>IF(LEN(A42)=0,"",IF(ISBLANK('Measure Input'!J48),0,ROUND('Measure Input'!J48,2)))</f>
        <v/>
      </c>
      <c r="J42" s="125" t="str">
        <f>IF(LEN(A42)=0,"",IF(ISBLANK('Measure Input'!K48),0,ROUND('Measure Input'!K48,2)))</f>
        <v/>
      </c>
      <c r="K42" s="267" t="str">
        <f>IF(LEN(A42)=0,"",IF(ISNUMBER('Measure Input'!AB48),ROUND('Measure Input'!AB48,2),0))</f>
        <v/>
      </c>
      <c r="L42" s="267" t="str">
        <f>IF(LEN(A42)=0,"",IF(ISNUMBER('Measure Input'!O48),ROUND('Measure Input'!O48,2),0))</f>
        <v/>
      </c>
      <c r="M42" s="267" t="str">
        <f>IF(LEN(A42)=0,"",IF(ISNUMBER('Measure Input'!P48),ROUND('Measure Input'!P48,2),0))</f>
        <v/>
      </c>
      <c r="N42" s="267" t="str">
        <f>IF(LEN(A42)=0,"",IF(ISNUMBER('Measure Input'!Q48),ROUND('Measure Input'!Q48,2),0))</f>
        <v/>
      </c>
      <c r="O42" s="267" t="str">
        <f>IF(LEN(A42)=0,"",IF(ISNUMBER('Measure Input'!R48),ROUND('Measure Input'!R48,2),0))</f>
        <v/>
      </c>
      <c r="P42" s="267" t="str">
        <f>IF(LEN(A42)=0,"",IF(ISNUMBER('Measure Input'!S48),ROUND('Measure Input'!S48,2),0))</f>
        <v/>
      </c>
      <c r="Q42" s="267" t="str">
        <f>IF(LEN(A42)=0,"",IF(ISNUMBER('Measure Input'!T48),ROUND('Measure Input'!T48,2),0))</f>
        <v/>
      </c>
      <c r="R42" s="267" t="str">
        <f>IF(LEN(A42)=0,"",IF(ISNUMBER('Measure Input'!U48),ROUND('Measure Input'!U48,2),0))</f>
        <v/>
      </c>
      <c r="S42" s="267" t="str">
        <f>IF(LEN(A42)=0,"",IF(ISNUMBER('Measure Input'!V48),ROUND('Measure Input'!V48,2),0))</f>
        <v/>
      </c>
      <c r="T42" s="267" t="str">
        <f>IF(LEN(A42)=0,"",IF(ISNUMBER('Measure Input'!AC48),ROUND('Measure Input'!AC48,2),0))</f>
        <v/>
      </c>
      <c r="U42" s="267" t="str">
        <f>IF(LEN(A42)=0,"",IF(ISNUMBER('Measure Input'!AD48),ROUND('Measure Input'!AD48,2),0))</f>
        <v/>
      </c>
      <c r="V42" s="267" t="str">
        <f>IF(LEN(A42)=0,"",IF(ISNUMBER('Measure Input'!AE48),ROUND('Measure Input'!AE48,2),0))</f>
        <v/>
      </c>
      <c r="W42" s="267" t="str">
        <f>IF(LEN(A42)=0,"",IF(ISNUMBER('Measure Input'!AF48),ROUND('Measure Input'!AF48,2),0))</f>
        <v/>
      </c>
      <c r="X42" s="267" t="str">
        <f>IF(LEN(A42)=0,"",IF(ISNUMBER('Measure Input'!AG48),ROUND('Measure Input'!AG48,2),0))</f>
        <v/>
      </c>
      <c r="Y42" s="267" t="str">
        <f>IF(LEN(A42)=0,"",IF(ISNUMBER('Measure Input'!AH48),ROUND('Measure Input'!AH48,2),0))</f>
        <v/>
      </c>
      <c r="Z42" s="267" t="str">
        <f>IF(LEN(A42)=0,"",IF(ISNUMBER('Measure Input'!AI48),ROUND('Measure Input'!AI48,2),0))</f>
        <v/>
      </c>
      <c r="AA42" s="267" t="str">
        <f>IF(LEN(A42)=0,"",IF(ISNUMBER('Measure Input'!AJ48),ROUND('Measure Input'!AJ48,2),0))</f>
        <v/>
      </c>
      <c r="AB42" s="269" t="str">
        <f>'Measure Input'!L48</f>
        <v/>
      </c>
      <c r="AC42" s="269" t="str">
        <f>'Measure Input'!M48</f>
        <v/>
      </c>
    </row>
    <row r="43" spans="1:29" ht="12.75">
      <c r="A43" s="336" t="str">
        <f>IF(ISBLANK('Measure Input'!$B49),"",'Measure Input'!B49)</f>
        <v/>
      </c>
      <c r="B43" s="336" t="str">
        <f>IF(ISBLANK('Measure Input'!C49),"",'Measure Input'!C49)</f>
        <v/>
      </c>
      <c r="C43" s="125" t="str">
        <f>IF(LEN(A43)=0,"",IF(ISBLANK('Measure Input'!D49),0,ROUND('Measure Input'!D49,2)))</f>
        <v/>
      </c>
      <c r="D43" s="125" t="str">
        <f>IF(LEN(A43)=0,"",IF(ISBLANK('Measure Input'!E49),0,ROUND('Measure Input'!E49,2)))</f>
        <v/>
      </c>
      <c r="E43" s="125" t="str">
        <f>IF(LEN(A43)=0,"",IF(ISBLANK('Measure Input'!F49),0,ROUND('Measure Input'!F49,2)))</f>
        <v/>
      </c>
      <c r="F43" s="125" t="str">
        <f>IF(LEN(A43)=0,"",IF(ISBLANK('Measure Input'!G49),0,ROUND('Measure Input'!G49,2)))</f>
        <v/>
      </c>
      <c r="G43" s="125" t="str">
        <f>IF(LEN(A43)=0,"",IF(ISBLANK('Measure Input'!H49),0,ROUND('Measure Input'!H49,2)))</f>
        <v/>
      </c>
      <c r="H43" s="125" t="str">
        <f>IF(LEN(A43)=0,"",IF(ISBLANK('Measure Input'!I49),0,ROUND('Measure Input'!I49,2)))</f>
        <v/>
      </c>
      <c r="I43" s="125" t="str">
        <f>IF(LEN(A43)=0,"",IF(ISBLANK('Measure Input'!J49),0,ROUND('Measure Input'!J49,2)))</f>
        <v/>
      </c>
      <c r="J43" s="125" t="str">
        <f>IF(LEN(A43)=0,"",IF(ISBLANK('Measure Input'!K49),0,ROUND('Measure Input'!K49,2)))</f>
        <v/>
      </c>
      <c r="K43" s="267" t="str">
        <f>IF(LEN(A43)=0,"",IF(ISNUMBER('Measure Input'!AB49),ROUND('Measure Input'!AB49,2),0))</f>
        <v/>
      </c>
      <c r="L43" s="267" t="str">
        <f>IF(LEN(A43)=0,"",IF(ISNUMBER('Measure Input'!O49),ROUND('Measure Input'!O49,2),0))</f>
        <v/>
      </c>
      <c r="M43" s="267" t="str">
        <f>IF(LEN(A43)=0,"",IF(ISNUMBER('Measure Input'!P49),ROUND('Measure Input'!P49,2),0))</f>
        <v/>
      </c>
      <c r="N43" s="267" t="str">
        <f>IF(LEN(A43)=0,"",IF(ISNUMBER('Measure Input'!Q49),ROUND('Measure Input'!Q49,2),0))</f>
        <v/>
      </c>
      <c r="O43" s="267" t="str">
        <f>IF(LEN(A43)=0,"",IF(ISNUMBER('Measure Input'!R49),ROUND('Measure Input'!R49,2),0))</f>
        <v/>
      </c>
      <c r="P43" s="267" t="str">
        <f>IF(LEN(A43)=0,"",IF(ISNUMBER('Measure Input'!S49),ROUND('Measure Input'!S49,2),0))</f>
        <v/>
      </c>
      <c r="Q43" s="267" t="str">
        <f>IF(LEN(A43)=0,"",IF(ISNUMBER('Measure Input'!T49),ROUND('Measure Input'!T49,2),0))</f>
        <v/>
      </c>
      <c r="R43" s="267" t="str">
        <f>IF(LEN(A43)=0,"",IF(ISNUMBER('Measure Input'!U49),ROUND('Measure Input'!U49,2),0))</f>
        <v/>
      </c>
      <c r="S43" s="267" t="str">
        <f>IF(LEN(A43)=0,"",IF(ISNUMBER('Measure Input'!V49),ROUND('Measure Input'!V49,2),0))</f>
        <v/>
      </c>
      <c r="T43" s="267" t="str">
        <f>IF(LEN(A43)=0,"",IF(ISNUMBER('Measure Input'!AC49),ROUND('Measure Input'!AC49,2),0))</f>
        <v/>
      </c>
      <c r="U43" s="267" t="str">
        <f>IF(LEN(A43)=0,"",IF(ISNUMBER('Measure Input'!AD49),ROUND('Measure Input'!AD49,2),0))</f>
        <v/>
      </c>
      <c r="V43" s="267" t="str">
        <f>IF(LEN(A43)=0,"",IF(ISNUMBER('Measure Input'!AE49),ROUND('Measure Input'!AE49,2),0))</f>
        <v/>
      </c>
      <c r="W43" s="267" t="str">
        <f>IF(LEN(A43)=0,"",IF(ISNUMBER('Measure Input'!AF49),ROUND('Measure Input'!AF49,2),0))</f>
        <v/>
      </c>
      <c r="X43" s="267" t="str">
        <f>IF(LEN(A43)=0,"",IF(ISNUMBER('Measure Input'!AG49),ROUND('Measure Input'!AG49,2),0))</f>
        <v/>
      </c>
      <c r="Y43" s="267" t="str">
        <f>IF(LEN(A43)=0,"",IF(ISNUMBER('Measure Input'!AH49),ROUND('Measure Input'!AH49,2),0))</f>
        <v/>
      </c>
      <c r="Z43" s="267" t="str">
        <f>IF(LEN(A43)=0,"",IF(ISNUMBER('Measure Input'!AI49),ROUND('Measure Input'!AI49,2),0))</f>
        <v/>
      </c>
      <c r="AA43" s="267" t="str">
        <f>IF(LEN(A43)=0,"",IF(ISNUMBER('Measure Input'!AJ49),ROUND('Measure Input'!AJ49,2),0))</f>
        <v/>
      </c>
      <c r="AB43" s="269" t="str">
        <f>'Measure Input'!L49</f>
        <v/>
      </c>
      <c r="AC43" s="269" t="str">
        <f>'Measure Input'!M49</f>
        <v/>
      </c>
    </row>
    <row r="44" spans="1:29" ht="12.75">
      <c r="A44" s="336" t="str">
        <f>IF(ISBLANK('Measure Input'!$B50),"",'Measure Input'!B50)</f>
        <v/>
      </c>
      <c r="B44" s="336" t="str">
        <f>IF(ISBLANK('Measure Input'!C50),"",'Measure Input'!C50)</f>
        <v/>
      </c>
      <c r="C44" s="125" t="str">
        <f>IF(LEN(A44)=0,"",IF(ISBLANK('Measure Input'!D50),0,ROUND('Measure Input'!D50,2)))</f>
        <v/>
      </c>
      <c r="D44" s="125" t="str">
        <f>IF(LEN(A44)=0,"",IF(ISBLANK('Measure Input'!E50),0,ROUND('Measure Input'!E50,2)))</f>
        <v/>
      </c>
      <c r="E44" s="125" t="str">
        <f>IF(LEN(A44)=0,"",IF(ISBLANK('Measure Input'!F50),0,ROUND('Measure Input'!F50,2)))</f>
        <v/>
      </c>
      <c r="F44" s="125" t="str">
        <f>IF(LEN(A44)=0,"",IF(ISBLANK('Measure Input'!G50),0,ROUND('Measure Input'!G50,2)))</f>
        <v/>
      </c>
      <c r="G44" s="125" t="str">
        <f>IF(LEN(A44)=0,"",IF(ISBLANK('Measure Input'!H50),0,ROUND('Measure Input'!H50,2)))</f>
        <v/>
      </c>
      <c r="H44" s="125" t="str">
        <f>IF(LEN(A44)=0,"",IF(ISBLANK('Measure Input'!I50),0,ROUND('Measure Input'!I50,2)))</f>
        <v/>
      </c>
      <c r="I44" s="125" t="str">
        <f>IF(LEN(A44)=0,"",IF(ISBLANK('Measure Input'!J50),0,ROUND('Measure Input'!J50,2)))</f>
        <v/>
      </c>
      <c r="J44" s="125" t="str">
        <f>IF(LEN(A44)=0,"",IF(ISBLANK('Measure Input'!K50),0,ROUND('Measure Input'!K50,2)))</f>
        <v/>
      </c>
      <c r="K44" s="267" t="str">
        <f>IF(LEN(A44)=0,"",IF(ISNUMBER('Measure Input'!AB50),ROUND('Measure Input'!AB50,2),0))</f>
        <v/>
      </c>
      <c r="L44" s="267" t="str">
        <f>IF(LEN(A44)=0,"",IF(ISNUMBER('Measure Input'!O50),ROUND('Measure Input'!O50,2),0))</f>
        <v/>
      </c>
      <c r="M44" s="267" t="str">
        <f>IF(LEN(A44)=0,"",IF(ISNUMBER('Measure Input'!P50),ROUND('Measure Input'!P50,2),0))</f>
        <v/>
      </c>
      <c r="N44" s="267" t="str">
        <f>IF(LEN(A44)=0,"",IF(ISNUMBER('Measure Input'!Q50),ROUND('Measure Input'!Q50,2),0))</f>
        <v/>
      </c>
      <c r="O44" s="267" t="str">
        <f>IF(LEN(A44)=0,"",IF(ISNUMBER('Measure Input'!R50),ROUND('Measure Input'!R50,2),0))</f>
        <v/>
      </c>
      <c r="P44" s="267" t="str">
        <f>IF(LEN(A44)=0,"",IF(ISNUMBER('Measure Input'!S50),ROUND('Measure Input'!S50,2),0))</f>
        <v/>
      </c>
      <c r="Q44" s="267" t="str">
        <f>IF(LEN(A44)=0,"",IF(ISNUMBER('Measure Input'!T50),ROUND('Measure Input'!T50,2),0))</f>
        <v/>
      </c>
      <c r="R44" s="267" t="str">
        <f>IF(LEN(A44)=0,"",IF(ISNUMBER('Measure Input'!U50),ROUND('Measure Input'!U50,2),0))</f>
        <v/>
      </c>
      <c r="S44" s="267" t="str">
        <f>IF(LEN(A44)=0,"",IF(ISNUMBER('Measure Input'!V50),ROUND('Measure Input'!V50,2),0))</f>
        <v/>
      </c>
      <c r="T44" s="267" t="str">
        <f>IF(LEN(A44)=0,"",IF(ISNUMBER('Measure Input'!AC50),ROUND('Measure Input'!AC50,2),0))</f>
        <v/>
      </c>
      <c r="U44" s="267" t="str">
        <f>IF(LEN(A44)=0,"",IF(ISNUMBER('Measure Input'!AD50),ROUND('Measure Input'!AD50,2),0))</f>
        <v/>
      </c>
      <c r="V44" s="267" t="str">
        <f>IF(LEN(A44)=0,"",IF(ISNUMBER('Measure Input'!AE50),ROUND('Measure Input'!AE50,2),0))</f>
        <v/>
      </c>
      <c r="W44" s="267" t="str">
        <f>IF(LEN(A44)=0,"",IF(ISNUMBER('Measure Input'!AF50),ROUND('Measure Input'!AF50,2),0))</f>
        <v/>
      </c>
      <c r="X44" s="267" t="str">
        <f>IF(LEN(A44)=0,"",IF(ISNUMBER('Measure Input'!AG50),ROUND('Measure Input'!AG50,2),0))</f>
        <v/>
      </c>
      <c r="Y44" s="267" t="str">
        <f>IF(LEN(A44)=0,"",IF(ISNUMBER('Measure Input'!AH50),ROUND('Measure Input'!AH50,2),0))</f>
        <v/>
      </c>
      <c r="Z44" s="267" t="str">
        <f>IF(LEN(A44)=0,"",IF(ISNUMBER('Measure Input'!AI50),ROUND('Measure Input'!AI50,2),0))</f>
        <v/>
      </c>
      <c r="AA44" s="267" t="str">
        <f>IF(LEN(A44)=0,"",IF(ISNUMBER('Measure Input'!AJ50),ROUND('Measure Input'!AJ50,2),0))</f>
        <v/>
      </c>
      <c r="AB44" s="269" t="str">
        <f>'Measure Input'!L50</f>
        <v/>
      </c>
      <c r="AC44" s="269" t="str">
        <f>'Measure Input'!M50</f>
        <v/>
      </c>
    </row>
    <row r="45" spans="1:29" ht="12.75">
      <c r="A45" s="336" t="str">
        <f>IF(ISBLANK('Measure Input'!$B51),"",'Measure Input'!B51)</f>
        <v/>
      </c>
      <c r="B45" s="336" t="str">
        <f>IF(ISBLANK('Measure Input'!C51),"",'Measure Input'!C51)</f>
        <v/>
      </c>
      <c r="C45" s="125" t="str">
        <f>IF(LEN(A45)=0,"",IF(ISBLANK('Measure Input'!D51),0,ROUND('Measure Input'!D51,2)))</f>
        <v/>
      </c>
      <c r="D45" s="125" t="str">
        <f>IF(LEN(A45)=0,"",IF(ISBLANK('Measure Input'!E51),0,ROUND('Measure Input'!E51,2)))</f>
        <v/>
      </c>
      <c r="E45" s="125" t="str">
        <f>IF(LEN(A45)=0,"",IF(ISBLANK('Measure Input'!F51),0,ROUND('Measure Input'!F51,2)))</f>
        <v/>
      </c>
      <c r="F45" s="125" t="str">
        <f>IF(LEN(A45)=0,"",IF(ISBLANK('Measure Input'!G51),0,ROUND('Measure Input'!G51,2)))</f>
        <v/>
      </c>
      <c r="G45" s="125" t="str">
        <f>IF(LEN(A45)=0,"",IF(ISBLANK('Measure Input'!H51),0,ROUND('Measure Input'!H51,2)))</f>
        <v/>
      </c>
      <c r="H45" s="125" t="str">
        <f>IF(LEN(A45)=0,"",IF(ISBLANK('Measure Input'!I51),0,ROUND('Measure Input'!I51,2)))</f>
        <v/>
      </c>
      <c r="I45" s="125" t="str">
        <f>IF(LEN(A45)=0,"",IF(ISBLANK('Measure Input'!J51),0,ROUND('Measure Input'!J51,2)))</f>
        <v/>
      </c>
      <c r="J45" s="125" t="str">
        <f>IF(LEN(A45)=0,"",IF(ISBLANK('Measure Input'!K51),0,ROUND('Measure Input'!K51,2)))</f>
        <v/>
      </c>
      <c r="K45" s="267" t="str">
        <f>IF(LEN(A45)=0,"",IF(ISNUMBER('Measure Input'!AB51),ROUND('Measure Input'!AB51,2),0))</f>
        <v/>
      </c>
      <c r="L45" s="267" t="str">
        <f>IF(LEN(A45)=0,"",IF(ISNUMBER('Measure Input'!O51),ROUND('Measure Input'!O51,2),0))</f>
        <v/>
      </c>
      <c r="M45" s="267" t="str">
        <f>IF(LEN(A45)=0,"",IF(ISNUMBER('Measure Input'!P51),ROUND('Measure Input'!P51,2),0))</f>
        <v/>
      </c>
      <c r="N45" s="267" t="str">
        <f>IF(LEN(A45)=0,"",IF(ISNUMBER('Measure Input'!Q51),ROUND('Measure Input'!Q51,2),0))</f>
        <v/>
      </c>
      <c r="O45" s="267" t="str">
        <f>IF(LEN(A45)=0,"",IF(ISNUMBER('Measure Input'!R51),ROUND('Measure Input'!R51,2),0))</f>
        <v/>
      </c>
      <c r="P45" s="267" t="str">
        <f>IF(LEN(A45)=0,"",IF(ISNUMBER('Measure Input'!S51),ROUND('Measure Input'!S51,2),0))</f>
        <v/>
      </c>
      <c r="Q45" s="267" t="str">
        <f>IF(LEN(A45)=0,"",IF(ISNUMBER('Measure Input'!T51),ROUND('Measure Input'!T51,2),0))</f>
        <v/>
      </c>
      <c r="R45" s="267" t="str">
        <f>IF(LEN(A45)=0,"",IF(ISNUMBER('Measure Input'!U51),ROUND('Measure Input'!U51,2),0))</f>
        <v/>
      </c>
      <c r="S45" s="267" t="str">
        <f>IF(LEN(A45)=0,"",IF(ISNUMBER('Measure Input'!V51),ROUND('Measure Input'!V51,2),0))</f>
        <v/>
      </c>
      <c r="T45" s="267" t="str">
        <f>IF(LEN(A45)=0,"",IF(ISNUMBER('Measure Input'!AC51),ROUND('Measure Input'!AC51,2),0))</f>
        <v/>
      </c>
      <c r="U45" s="267" t="str">
        <f>IF(LEN(A45)=0,"",IF(ISNUMBER('Measure Input'!AD51),ROUND('Measure Input'!AD51,2),0))</f>
        <v/>
      </c>
      <c r="V45" s="267" t="str">
        <f>IF(LEN(A45)=0,"",IF(ISNUMBER('Measure Input'!AE51),ROUND('Measure Input'!AE51,2),0))</f>
        <v/>
      </c>
      <c r="W45" s="267" t="str">
        <f>IF(LEN(A45)=0,"",IF(ISNUMBER('Measure Input'!AF51),ROUND('Measure Input'!AF51,2),0))</f>
        <v/>
      </c>
      <c r="X45" s="267" t="str">
        <f>IF(LEN(A45)=0,"",IF(ISNUMBER('Measure Input'!AG51),ROUND('Measure Input'!AG51,2),0))</f>
        <v/>
      </c>
      <c r="Y45" s="267" t="str">
        <f>IF(LEN(A45)=0,"",IF(ISNUMBER('Measure Input'!AH51),ROUND('Measure Input'!AH51,2),0))</f>
        <v/>
      </c>
      <c r="Z45" s="267" t="str">
        <f>IF(LEN(A45)=0,"",IF(ISNUMBER('Measure Input'!AI51),ROUND('Measure Input'!AI51,2),0))</f>
        <v/>
      </c>
      <c r="AA45" s="267" t="str">
        <f>IF(LEN(A45)=0,"",IF(ISNUMBER('Measure Input'!AJ51),ROUND('Measure Input'!AJ51,2),0))</f>
        <v/>
      </c>
      <c r="AB45" s="269" t="str">
        <f>'Measure Input'!L51</f>
        <v/>
      </c>
      <c r="AC45" s="269" t="str">
        <f>'Measure Input'!M51</f>
        <v/>
      </c>
    </row>
    <row r="46" spans="1:29" ht="12.75">
      <c r="A46" s="336" t="str">
        <f>IF(ISBLANK('Measure Input'!$B52),"",'Measure Input'!B52)</f>
        <v/>
      </c>
      <c r="B46" s="336" t="str">
        <f>IF(ISBLANK('Measure Input'!C52),"",'Measure Input'!C52)</f>
        <v/>
      </c>
      <c r="C46" s="125" t="str">
        <f>IF(LEN(A46)=0,"",IF(ISBLANK('Measure Input'!D52),0,ROUND('Measure Input'!D52,2)))</f>
        <v/>
      </c>
      <c r="D46" s="125" t="str">
        <f>IF(LEN(A46)=0,"",IF(ISBLANK('Measure Input'!E52),0,ROUND('Measure Input'!E52,2)))</f>
        <v/>
      </c>
      <c r="E46" s="125" t="str">
        <f>IF(LEN(A46)=0,"",IF(ISBLANK('Measure Input'!F52),0,ROUND('Measure Input'!F52,2)))</f>
        <v/>
      </c>
      <c r="F46" s="125" t="str">
        <f>IF(LEN(A46)=0,"",IF(ISBLANK('Measure Input'!G52),0,ROUND('Measure Input'!G52,2)))</f>
        <v/>
      </c>
      <c r="G46" s="125" t="str">
        <f>IF(LEN(A46)=0,"",IF(ISBLANK('Measure Input'!H52),0,ROUND('Measure Input'!H52,2)))</f>
        <v/>
      </c>
      <c r="H46" s="125" t="str">
        <f>IF(LEN(A46)=0,"",IF(ISBLANK('Measure Input'!I52),0,ROUND('Measure Input'!I52,2)))</f>
        <v/>
      </c>
      <c r="I46" s="125" t="str">
        <f>IF(LEN(A46)=0,"",IF(ISBLANK('Measure Input'!J52),0,ROUND('Measure Input'!J52,2)))</f>
        <v/>
      </c>
      <c r="J46" s="125" t="str">
        <f>IF(LEN(A46)=0,"",IF(ISBLANK('Measure Input'!K52),0,ROUND('Measure Input'!K52,2)))</f>
        <v/>
      </c>
      <c r="K46" s="267" t="str">
        <f>IF(LEN(A46)=0,"",IF(ISNUMBER('Measure Input'!AB52),ROUND('Measure Input'!AB52,2),0))</f>
        <v/>
      </c>
      <c r="L46" s="267" t="str">
        <f>IF(LEN(A46)=0,"",IF(ISNUMBER('Measure Input'!O52),ROUND('Measure Input'!O52,2),0))</f>
        <v/>
      </c>
      <c r="M46" s="267" t="str">
        <f>IF(LEN(A46)=0,"",IF(ISNUMBER('Measure Input'!P52),ROUND('Measure Input'!P52,2),0))</f>
        <v/>
      </c>
      <c r="N46" s="267" t="str">
        <f>IF(LEN(A46)=0,"",IF(ISNUMBER('Measure Input'!Q52),ROUND('Measure Input'!Q52,2),0))</f>
        <v/>
      </c>
      <c r="O46" s="267" t="str">
        <f>IF(LEN(A46)=0,"",IF(ISNUMBER('Measure Input'!R52),ROUND('Measure Input'!R52,2),0))</f>
        <v/>
      </c>
      <c r="P46" s="267" t="str">
        <f>IF(LEN(A46)=0,"",IF(ISNUMBER('Measure Input'!S52),ROUND('Measure Input'!S52,2),0))</f>
        <v/>
      </c>
      <c r="Q46" s="267" t="str">
        <f>IF(LEN(A46)=0,"",IF(ISNUMBER('Measure Input'!T52),ROUND('Measure Input'!T52,2),0))</f>
        <v/>
      </c>
      <c r="R46" s="267" t="str">
        <f>IF(LEN(A46)=0,"",IF(ISNUMBER('Measure Input'!U52),ROUND('Measure Input'!U52,2),0))</f>
        <v/>
      </c>
      <c r="S46" s="267" t="str">
        <f>IF(LEN(A46)=0,"",IF(ISNUMBER('Measure Input'!V52),ROUND('Measure Input'!V52,2),0))</f>
        <v/>
      </c>
      <c r="T46" s="267" t="str">
        <f>IF(LEN(A46)=0,"",IF(ISNUMBER('Measure Input'!AC52),ROUND('Measure Input'!AC52,2),0))</f>
        <v/>
      </c>
      <c r="U46" s="267" t="str">
        <f>IF(LEN(A46)=0,"",IF(ISNUMBER('Measure Input'!AD52),ROUND('Measure Input'!AD52,2),0))</f>
        <v/>
      </c>
      <c r="V46" s="267" t="str">
        <f>IF(LEN(A46)=0,"",IF(ISNUMBER('Measure Input'!AE52),ROUND('Measure Input'!AE52,2),0))</f>
        <v/>
      </c>
      <c r="W46" s="267" t="str">
        <f>IF(LEN(A46)=0,"",IF(ISNUMBER('Measure Input'!AF52),ROUND('Measure Input'!AF52,2),0))</f>
        <v/>
      </c>
      <c r="X46" s="267" t="str">
        <f>IF(LEN(A46)=0,"",IF(ISNUMBER('Measure Input'!AG52),ROUND('Measure Input'!AG52,2),0))</f>
        <v/>
      </c>
      <c r="Y46" s="267" t="str">
        <f>IF(LEN(A46)=0,"",IF(ISNUMBER('Measure Input'!AH52),ROUND('Measure Input'!AH52,2),0))</f>
        <v/>
      </c>
      <c r="Z46" s="267" t="str">
        <f>IF(LEN(A46)=0,"",IF(ISNUMBER('Measure Input'!AI52),ROUND('Measure Input'!AI52,2),0))</f>
        <v/>
      </c>
      <c r="AA46" s="267" t="str">
        <f>IF(LEN(A46)=0,"",IF(ISNUMBER('Measure Input'!AJ52),ROUND('Measure Input'!AJ52,2),0))</f>
        <v/>
      </c>
      <c r="AB46" s="269" t="str">
        <f>'Measure Input'!L52</f>
        <v/>
      </c>
      <c r="AC46" s="269" t="str">
        <f>'Measure Input'!M52</f>
        <v/>
      </c>
    </row>
    <row r="47" spans="1:29" ht="12.75">
      <c r="A47" s="336" t="str">
        <f>IF(ISBLANK('Measure Input'!$B53),"",'Measure Input'!B53)</f>
        <v/>
      </c>
      <c r="B47" s="336" t="str">
        <f>IF(ISBLANK('Measure Input'!C53),"",'Measure Input'!C53)</f>
        <v/>
      </c>
      <c r="C47" s="125" t="str">
        <f>IF(LEN(A47)=0,"",IF(ISBLANK('Measure Input'!D53),0,ROUND('Measure Input'!D53,2)))</f>
        <v/>
      </c>
      <c r="D47" s="125" t="str">
        <f>IF(LEN(A47)=0,"",IF(ISBLANK('Measure Input'!E53),0,ROUND('Measure Input'!E53,2)))</f>
        <v/>
      </c>
      <c r="E47" s="125" t="str">
        <f>IF(LEN(A47)=0,"",IF(ISBLANK('Measure Input'!F53),0,ROUND('Measure Input'!F53,2)))</f>
        <v/>
      </c>
      <c r="F47" s="125" t="str">
        <f>IF(LEN(A47)=0,"",IF(ISBLANK('Measure Input'!G53),0,ROUND('Measure Input'!G53,2)))</f>
        <v/>
      </c>
      <c r="G47" s="125" t="str">
        <f>IF(LEN(A47)=0,"",IF(ISBLANK('Measure Input'!H53),0,ROUND('Measure Input'!H53,2)))</f>
        <v/>
      </c>
      <c r="H47" s="125" t="str">
        <f>IF(LEN(A47)=0,"",IF(ISBLANK('Measure Input'!I53),0,ROUND('Measure Input'!I53,2)))</f>
        <v/>
      </c>
      <c r="I47" s="125" t="str">
        <f>IF(LEN(A47)=0,"",IF(ISBLANK('Measure Input'!J53),0,ROUND('Measure Input'!J53,2)))</f>
        <v/>
      </c>
      <c r="J47" s="125" t="str">
        <f>IF(LEN(A47)=0,"",IF(ISBLANK('Measure Input'!K53),0,ROUND('Measure Input'!K53,2)))</f>
        <v/>
      </c>
      <c r="K47" s="267" t="str">
        <f>IF(LEN(A47)=0,"",IF(ISNUMBER('Measure Input'!AB53),ROUND('Measure Input'!AB53,2),0))</f>
        <v/>
      </c>
      <c r="L47" s="267" t="str">
        <f>IF(LEN(A47)=0,"",IF(ISNUMBER('Measure Input'!O53),ROUND('Measure Input'!O53,2),0))</f>
        <v/>
      </c>
      <c r="M47" s="267" t="str">
        <f>IF(LEN(A47)=0,"",IF(ISNUMBER('Measure Input'!P53),ROUND('Measure Input'!P53,2),0))</f>
        <v/>
      </c>
      <c r="N47" s="267" t="str">
        <f>IF(LEN(A47)=0,"",IF(ISNUMBER('Measure Input'!Q53),ROUND('Measure Input'!Q53,2),0))</f>
        <v/>
      </c>
      <c r="O47" s="267" t="str">
        <f>IF(LEN(A47)=0,"",IF(ISNUMBER('Measure Input'!R53),ROUND('Measure Input'!R53,2),0))</f>
        <v/>
      </c>
      <c r="P47" s="267" t="str">
        <f>IF(LEN(A47)=0,"",IF(ISNUMBER('Measure Input'!S53),ROUND('Measure Input'!S53,2),0))</f>
        <v/>
      </c>
      <c r="Q47" s="267" t="str">
        <f>IF(LEN(A47)=0,"",IF(ISNUMBER('Measure Input'!T53),ROUND('Measure Input'!T53,2),0))</f>
        <v/>
      </c>
      <c r="R47" s="267" t="str">
        <f>IF(LEN(A47)=0,"",IF(ISNUMBER('Measure Input'!U53),ROUND('Measure Input'!U53,2),0))</f>
        <v/>
      </c>
      <c r="S47" s="267" t="str">
        <f>IF(LEN(A47)=0,"",IF(ISNUMBER('Measure Input'!V53),ROUND('Measure Input'!V53,2),0))</f>
        <v/>
      </c>
      <c r="T47" s="267" t="str">
        <f>IF(LEN(A47)=0,"",IF(ISNUMBER('Measure Input'!AC53),ROUND('Measure Input'!AC53,2),0))</f>
        <v/>
      </c>
      <c r="U47" s="267" t="str">
        <f>IF(LEN(A47)=0,"",IF(ISNUMBER('Measure Input'!AD53),ROUND('Measure Input'!AD53,2),0))</f>
        <v/>
      </c>
      <c r="V47" s="267" t="str">
        <f>IF(LEN(A47)=0,"",IF(ISNUMBER('Measure Input'!AE53),ROUND('Measure Input'!AE53,2),0))</f>
        <v/>
      </c>
      <c r="W47" s="267" t="str">
        <f>IF(LEN(A47)=0,"",IF(ISNUMBER('Measure Input'!AF53),ROUND('Measure Input'!AF53,2),0))</f>
        <v/>
      </c>
      <c r="X47" s="267" t="str">
        <f>IF(LEN(A47)=0,"",IF(ISNUMBER('Measure Input'!AG53),ROUND('Measure Input'!AG53,2),0))</f>
        <v/>
      </c>
      <c r="Y47" s="267" t="str">
        <f>IF(LEN(A47)=0,"",IF(ISNUMBER('Measure Input'!AH53),ROUND('Measure Input'!AH53,2),0))</f>
        <v/>
      </c>
      <c r="Z47" s="267" t="str">
        <f>IF(LEN(A47)=0,"",IF(ISNUMBER('Measure Input'!AI53),ROUND('Measure Input'!AI53,2),0))</f>
        <v/>
      </c>
      <c r="AA47" s="267" t="str">
        <f>IF(LEN(A47)=0,"",IF(ISNUMBER('Measure Input'!AJ53),ROUND('Measure Input'!AJ53,2),0))</f>
        <v/>
      </c>
      <c r="AB47" s="269" t="str">
        <f>'Measure Input'!L53</f>
        <v/>
      </c>
      <c r="AC47" s="269" t="str">
        <f>'Measure Input'!M53</f>
        <v/>
      </c>
    </row>
    <row r="48" spans="1:29" ht="12.75">
      <c r="A48" s="336" t="str">
        <f>IF(ISBLANK('Measure Input'!$B54),"",'Measure Input'!B54)</f>
        <v/>
      </c>
      <c r="B48" s="336" t="str">
        <f>IF(ISBLANK('Measure Input'!C54),"",'Measure Input'!C54)</f>
        <v/>
      </c>
      <c r="C48" s="125" t="str">
        <f>IF(LEN(A48)=0,"",IF(ISBLANK('Measure Input'!D54),0,ROUND('Measure Input'!D54,2)))</f>
        <v/>
      </c>
      <c r="D48" s="125" t="str">
        <f>IF(LEN(A48)=0,"",IF(ISBLANK('Measure Input'!E54),0,ROUND('Measure Input'!E54,2)))</f>
        <v/>
      </c>
      <c r="E48" s="125" t="str">
        <f>IF(LEN(A48)=0,"",IF(ISBLANK('Measure Input'!F54),0,ROUND('Measure Input'!F54,2)))</f>
        <v/>
      </c>
      <c r="F48" s="125" t="str">
        <f>IF(LEN(A48)=0,"",IF(ISBLANK('Measure Input'!G54),0,ROUND('Measure Input'!G54,2)))</f>
        <v/>
      </c>
      <c r="G48" s="125" t="str">
        <f>IF(LEN(A48)=0,"",IF(ISBLANK('Measure Input'!H54),0,ROUND('Measure Input'!H54,2)))</f>
        <v/>
      </c>
      <c r="H48" s="125" t="str">
        <f>IF(LEN(A48)=0,"",IF(ISBLANK('Measure Input'!I54),0,ROUND('Measure Input'!I54,2)))</f>
        <v/>
      </c>
      <c r="I48" s="125" t="str">
        <f>IF(LEN(A48)=0,"",IF(ISBLANK('Measure Input'!J54),0,ROUND('Measure Input'!J54,2)))</f>
        <v/>
      </c>
      <c r="J48" s="125" t="str">
        <f>IF(LEN(A48)=0,"",IF(ISBLANK('Measure Input'!K54),0,ROUND('Measure Input'!K54,2)))</f>
        <v/>
      </c>
      <c r="K48" s="267" t="str">
        <f>IF(LEN(A48)=0,"",IF(ISNUMBER('Measure Input'!AB54),ROUND('Measure Input'!AB54,2),0))</f>
        <v/>
      </c>
      <c r="L48" s="267" t="str">
        <f>IF(LEN(A48)=0,"",IF(ISNUMBER('Measure Input'!O54),ROUND('Measure Input'!O54,2),0))</f>
        <v/>
      </c>
      <c r="M48" s="267" t="str">
        <f>IF(LEN(A48)=0,"",IF(ISNUMBER('Measure Input'!P54),ROUND('Measure Input'!P54,2),0))</f>
        <v/>
      </c>
      <c r="N48" s="267" t="str">
        <f>IF(LEN(A48)=0,"",IF(ISNUMBER('Measure Input'!Q54),ROUND('Measure Input'!Q54,2),0))</f>
        <v/>
      </c>
      <c r="O48" s="267" t="str">
        <f>IF(LEN(A48)=0,"",IF(ISNUMBER('Measure Input'!R54),ROUND('Measure Input'!R54,2),0))</f>
        <v/>
      </c>
      <c r="P48" s="267" t="str">
        <f>IF(LEN(A48)=0,"",IF(ISNUMBER('Measure Input'!S54),ROUND('Measure Input'!S54,2),0))</f>
        <v/>
      </c>
      <c r="Q48" s="267" t="str">
        <f>IF(LEN(A48)=0,"",IF(ISNUMBER('Measure Input'!T54),ROUND('Measure Input'!T54,2),0))</f>
        <v/>
      </c>
      <c r="R48" s="267" t="str">
        <f>IF(LEN(A48)=0,"",IF(ISNUMBER('Measure Input'!U54),ROUND('Measure Input'!U54,2),0))</f>
        <v/>
      </c>
      <c r="S48" s="267" t="str">
        <f>IF(LEN(A48)=0,"",IF(ISNUMBER('Measure Input'!V54),ROUND('Measure Input'!V54,2),0))</f>
        <v/>
      </c>
      <c r="T48" s="267" t="str">
        <f>IF(LEN(A48)=0,"",IF(ISNUMBER('Measure Input'!AC54),ROUND('Measure Input'!AC54,2),0))</f>
        <v/>
      </c>
      <c r="U48" s="267" t="str">
        <f>IF(LEN(A48)=0,"",IF(ISNUMBER('Measure Input'!AD54),ROUND('Measure Input'!AD54,2),0))</f>
        <v/>
      </c>
      <c r="V48" s="267" t="str">
        <f>IF(LEN(A48)=0,"",IF(ISNUMBER('Measure Input'!AE54),ROUND('Measure Input'!AE54,2),0))</f>
        <v/>
      </c>
      <c r="W48" s="267" t="str">
        <f>IF(LEN(A48)=0,"",IF(ISNUMBER('Measure Input'!AF54),ROUND('Measure Input'!AF54,2),0))</f>
        <v/>
      </c>
      <c r="X48" s="267" t="str">
        <f>IF(LEN(A48)=0,"",IF(ISNUMBER('Measure Input'!AG54),ROUND('Measure Input'!AG54,2),0))</f>
        <v/>
      </c>
      <c r="Y48" s="267" t="str">
        <f>IF(LEN(A48)=0,"",IF(ISNUMBER('Measure Input'!AH54),ROUND('Measure Input'!AH54,2),0))</f>
        <v/>
      </c>
      <c r="Z48" s="267" t="str">
        <f>IF(LEN(A48)=0,"",IF(ISNUMBER('Measure Input'!AI54),ROUND('Measure Input'!AI54,2),0))</f>
        <v/>
      </c>
      <c r="AA48" s="267" t="str">
        <f>IF(LEN(A48)=0,"",IF(ISNUMBER('Measure Input'!AJ54),ROUND('Measure Input'!AJ54,2),0))</f>
        <v/>
      </c>
      <c r="AB48" s="269" t="str">
        <f>'Measure Input'!L54</f>
        <v/>
      </c>
      <c r="AC48" s="269" t="str">
        <f>'Measure Input'!M54</f>
        <v/>
      </c>
    </row>
    <row r="49" spans="1:29" ht="12.75">
      <c r="A49" s="336" t="str">
        <f>IF(ISBLANK('Measure Input'!$B55),"",'Measure Input'!B55)</f>
        <v/>
      </c>
      <c r="B49" s="336" t="str">
        <f>IF(ISBLANK('Measure Input'!C55),"",'Measure Input'!C55)</f>
        <v/>
      </c>
      <c r="C49" s="125" t="str">
        <f>IF(LEN(A49)=0,"",IF(ISBLANK('Measure Input'!D55),0,ROUND('Measure Input'!D55,2)))</f>
        <v/>
      </c>
      <c r="D49" s="125" t="str">
        <f>IF(LEN(A49)=0,"",IF(ISBLANK('Measure Input'!E55),0,ROUND('Measure Input'!E55,2)))</f>
        <v/>
      </c>
      <c r="E49" s="125" t="str">
        <f>IF(LEN(A49)=0,"",IF(ISBLANK('Measure Input'!F55),0,ROUND('Measure Input'!F55,2)))</f>
        <v/>
      </c>
      <c r="F49" s="125" t="str">
        <f>IF(LEN(A49)=0,"",IF(ISBLANK('Measure Input'!G55),0,ROUND('Measure Input'!G55,2)))</f>
        <v/>
      </c>
      <c r="G49" s="125" t="str">
        <f>IF(LEN(A49)=0,"",IF(ISBLANK('Measure Input'!H55),0,ROUND('Measure Input'!H55,2)))</f>
        <v/>
      </c>
      <c r="H49" s="125" t="str">
        <f>IF(LEN(A49)=0,"",IF(ISBLANK('Measure Input'!I55),0,ROUND('Measure Input'!I55,2)))</f>
        <v/>
      </c>
      <c r="I49" s="125" t="str">
        <f>IF(LEN(A49)=0,"",IF(ISBLANK('Measure Input'!J55),0,ROUND('Measure Input'!J55,2)))</f>
        <v/>
      </c>
      <c r="J49" s="125" t="str">
        <f>IF(LEN(A49)=0,"",IF(ISBLANK('Measure Input'!K55),0,ROUND('Measure Input'!K55,2)))</f>
        <v/>
      </c>
      <c r="K49" s="267" t="str">
        <f>IF(LEN(A49)=0,"",IF(ISNUMBER('Measure Input'!AB55),ROUND('Measure Input'!AB55,2),0))</f>
        <v/>
      </c>
      <c r="L49" s="267" t="str">
        <f>IF(LEN(A49)=0,"",IF(ISNUMBER('Measure Input'!O55),ROUND('Measure Input'!O55,2),0))</f>
        <v/>
      </c>
      <c r="M49" s="267" t="str">
        <f>IF(LEN(A49)=0,"",IF(ISNUMBER('Measure Input'!P55),ROUND('Measure Input'!P55,2),0))</f>
        <v/>
      </c>
      <c r="N49" s="267" t="str">
        <f>IF(LEN(A49)=0,"",IF(ISNUMBER('Measure Input'!Q55),ROUND('Measure Input'!Q55,2),0))</f>
        <v/>
      </c>
      <c r="O49" s="267" t="str">
        <f>IF(LEN(A49)=0,"",IF(ISNUMBER('Measure Input'!R55),ROUND('Measure Input'!R55,2),0))</f>
        <v/>
      </c>
      <c r="P49" s="267" t="str">
        <f>IF(LEN(A49)=0,"",IF(ISNUMBER('Measure Input'!S55),ROUND('Measure Input'!S55,2),0))</f>
        <v/>
      </c>
      <c r="Q49" s="267" t="str">
        <f>IF(LEN(A49)=0,"",IF(ISNUMBER('Measure Input'!T55),ROUND('Measure Input'!T55,2),0))</f>
        <v/>
      </c>
      <c r="R49" s="267" t="str">
        <f>IF(LEN(A49)=0,"",IF(ISNUMBER('Measure Input'!U55),ROUND('Measure Input'!U55,2),0))</f>
        <v/>
      </c>
      <c r="S49" s="267" t="str">
        <f>IF(LEN(A49)=0,"",IF(ISNUMBER('Measure Input'!V55),ROUND('Measure Input'!V55,2),0))</f>
        <v/>
      </c>
      <c r="T49" s="267" t="str">
        <f>IF(LEN(A49)=0,"",IF(ISNUMBER('Measure Input'!AC55),ROUND('Measure Input'!AC55,2),0))</f>
        <v/>
      </c>
      <c r="U49" s="267" t="str">
        <f>IF(LEN(A49)=0,"",IF(ISNUMBER('Measure Input'!AD55),ROUND('Measure Input'!AD55,2),0))</f>
        <v/>
      </c>
      <c r="V49" s="267" t="str">
        <f>IF(LEN(A49)=0,"",IF(ISNUMBER('Measure Input'!AE55),ROUND('Measure Input'!AE55,2),0))</f>
        <v/>
      </c>
      <c r="W49" s="267" t="str">
        <f>IF(LEN(A49)=0,"",IF(ISNUMBER('Measure Input'!AF55),ROUND('Measure Input'!AF55,2),0))</f>
        <v/>
      </c>
      <c r="X49" s="267" t="str">
        <f>IF(LEN(A49)=0,"",IF(ISNUMBER('Measure Input'!AG55),ROUND('Measure Input'!AG55,2),0))</f>
        <v/>
      </c>
      <c r="Y49" s="267" t="str">
        <f>IF(LEN(A49)=0,"",IF(ISNUMBER('Measure Input'!AH55),ROUND('Measure Input'!AH55,2),0))</f>
        <v/>
      </c>
      <c r="Z49" s="267" t="str">
        <f>IF(LEN(A49)=0,"",IF(ISNUMBER('Measure Input'!AI55),ROUND('Measure Input'!AI55,2),0))</f>
        <v/>
      </c>
      <c r="AA49" s="267" t="str">
        <f>IF(LEN(A49)=0,"",IF(ISNUMBER('Measure Input'!AJ55),ROUND('Measure Input'!AJ55,2),0))</f>
        <v/>
      </c>
      <c r="AB49" s="269" t="str">
        <f>'Measure Input'!L55</f>
        <v/>
      </c>
      <c r="AC49" s="269" t="str">
        <f>'Measure Input'!M55</f>
        <v/>
      </c>
    </row>
    <row r="50" spans="1:29" ht="12.75">
      <c r="A50" s="336" t="str">
        <f>IF(ISBLANK('Measure Input'!$B56),"",'Measure Input'!B56)</f>
        <v/>
      </c>
      <c r="B50" s="336" t="str">
        <f>IF(ISBLANK('Measure Input'!C56),"",'Measure Input'!C56)</f>
        <v/>
      </c>
      <c r="C50" s="125" t="str">
        <f>IF(LEN(A50)=0,"",IF(ISBLANK('Measure Input'!D56),0,ROUND('Measure Input'!D56,2)))</f>
        <v/>
      </c>
      <c r="D50" s="125" t="str">
        <f>IF(LEN(A50)=0,"",IF(ISBLANK('Measure Input'!E56),0,ROUND('Measure Input'!E56,2)))</f>
        <v/>
      </c>
      <c r="E50" s="125" t="str">
        <f>IF(LEN(A50)=0,"",IF(ISBLANK('Measure Input'!F56),0,ROUND('Measure Input'!F56,2)))</f>
        <v/>
      </c>
      <c r="F50" s="125" t="str">
        <f>IF(LEN(A50)=0,"",IF(ISBLANK('Measure Input'!G56),0,ROUND('Measure Input'!G56,2)))</f>
        <v/>
      </c>
      <c r="G50" s="125" t="str">
        <f>IF(LEN(A50)=0,"",IF(ISBLANK('Measure Input'!H56),0,ROUND('Measure Input'!H56,2)))</f>
        <v/>
      </c>
      <c r="H50" s="125" t="str">
        <f>IF(LEN(A50)=0,"",IF(ISBLANK('Measure Input'!I56),0,ROUND('Measure Input'!I56,2)))</f>
        <v/>
      </c>
      <c r="I50" s="125" t="str">
        <f>IF(LEN(A50)=0,"",IF(ISBLANK('Measure Input'!J56),0,ROUND('Measure Input'!J56,2)))</f>
        <v/>
      </c>
      <c r="J50" s="125" t="str">
        <f>IF(LEN(A50)=0,"",IF(ISBLANK('Measure Input'!K56),0,ROUND('Measure Input'!K56,2)))</f>
        <v/>
      </c>
      <c r="K50" s="267" t="str">
        <f>IF(LEN(A50)=0,"",IF(ISNUMBER('Measure Input'!AB56),ROUND('Measure Input'!AB56,2),0))</f>
        <v/>
      </c>
      <c r="L50" s="267" t="str">
        <f>IF(LEN(A50)=0,"",IF(ISNUMBER('Measure Input'!O56),ROUND('Measure Input'!O56,2),0))</f>
        <v/>
      </c>
      <c r="M50" s="267" t="str">
        <f>IF(LEN(A50)=0,"",IF(ISNUMBER('Measure Input'!P56),ROUND('Measure Input'!P56,2),0))</f>
        <v/>
      </c>
      <c r="N50" s="267" t="str">
        <f>IF(LEN(A50)=0,"",IF(ISNUMBER('Measure Input'!Q56),ROUND('Measure Input'!Q56,2),0))</f>
        <v/>
      </c>
      <c r="O50" s="267" t="str">
        <f>IF(LEN(A50)=0,"",IF(ISNUMBER('Measure Input'!R56),ROUND('Measure Input'!R56,2),0))</f>
        <v/>
      </c>
      <c r="P50" s="267" t="str">
        <f>IF(LEN(A50)=0,"",IF(ISNUMBER('Measure Input'!S56),ROUND('Measure Input'!S56,2),0))</f>
        <v/>
      </c>
      <c r="Q50" s="267" t="str">
        <f>IF(LEN(A50)=0,"",IF(ISNUMBER('Measure Input'!T56),ROUND('Measure Input'!T56,2),0))</f>
        <v/>
      </c>
      <c r="R50" s="267" t="str">
        <f>IF(LEN(A50)=0,"",IF(ISNUMBER('Measure Input'!U56),ROUND('Measure Input'!U56,2),0))</f>
        <v/>
      </c>
      <c r="S50" s="267" t="str">
        <f>IF(LEN(A50)=0,"",IF(ISNUMBER('Measure Input'!V56),ROUND('Measure Input'!V56,2),0))</f>
        <v/>
      </c>
      <c r="T50" s="267" t="str">
        <f>IF(LEN(A50)=0,"",IF(ISNUMBER('Measure Input'!AC56),ROUND('Measure Input'!AC56,2),0))</f>
        <v/>
      </c>
      <c r="U50" s="267" t="str">
        <f>IF(LEN(A50)=0,"",IF(ISNUMBER('Measure Input'!AD56),ROUND('Measure Input'!AD56,2),0))</f>
        <v/>
      </c>
      <c r="V50" s="267" t="str">
        <f>IF(LEN(A50)=0,"",IF(ISNUMBER('Measure Input'!AE56),ROUND('Measure Input'!AE56,2),0))</f>
        <v/>
      </c>
      <c r="W50" s="267" t="str">
        <f>IF(LEN(A50)=0,"",IF(ISNUMBER('Measure Input'!AF56),ROUND('Measure Input'!AF56,2),0))</f>
        <v/>
      </c>
      <c r="X50" s="267" t="str">
        <f>IF(LEN(A50)=0,"",IF(ISNUMBER('Measure Input'!AG56),ROUND('Measure Input'!AG56,2),0))</f>
        <v/>
      </c>
      <c r="Y50" s="267" t="str">
        <f>IF(LEN(A50)=0,"",IF(ISNUMBER('Measure Input'!AH56),ROUND('Measure Input'!AH56,2),0))</f>
        <v/>
      </c>
      <c r="Z50" s="267" t="str">
        <f>IF(LEN(A50)=0,"",IF(ISNUMBER('Measure Input'!AI56),ROUND('Measure Input'!AI56,2),0))</f>
        <v/>
      </c>
      <c r="AA50" s="267" t="str">
        <f>IF(LEN(A50)=0,"",IF(ISNUMBER('Measure Input'!AJ56),ROUND('Measure Input'!AJ56,2),0))</f>
        <v/>
      </c>
      <c r="AB50" s="269" t="str">
        <f>'Measure Input'!L56</f>
        <v/>
      </c>
      <c r="AC50" s="269" t="str">
        <f>'Measure Input'!M56</f>
        <v/>
      </c>
    </row>
    <row r="51" spans="1:29" ht="12.75">
      <c r="A51" s="336" t="str">
        <f>IF(ISBLANK('Measure Input'!$B57),"",'Measure Input'!B57)</f>
        <v/>
      </c>
      <c r="B51" s="336" t="str">
        <f>IF(ISBLANK('Measure Input'!C57),"",'Measure Input'!C57)</f>
        <v/>
      </c>
      <c r="C51" s="125" t="str">
        <f>IF(LEN(A51)=0,"",IF(ISBLANK('Measure Input'!D57),0,ROUND('Measure Input'!D57,2)))</f>
        <v/>
      </c>
      <c r="D51" s="125" t="str">
        <f>IF(LEN(A51)=0,"",IF(ISBLANK('Measure Input'!E57),0,ROUND('Measure Input'!E57,2)))</f>
        <v/>
      </c>
      <c r="E51" s="125" t="str">
        <f>IF(LEN(A51)=0,"",IF(ISBLANK('Measure Input'!F57),0,ROUND('Measure Input'!F57,2)))</f>
        <v/>
      </c>
      <c r="F51" s="125" t="str">
        <f>IF(LEN(A51)=0,"",IF(ISBLANK('Measure Input'!G57),0,ROUND('Measure Input'!G57,2)))</f>
        <v/>
      </c>
      <c r="G51" s="125" t="str">
        <f>IF(LEN(A51)=0,"",IF(ISBLANK('Measure Input'!H57),0,ROUND('Measure Input'!H57,2)))</f>
        <v/>
      </c>
      <c r="H51" s="125" t="str">
        <f>IF(LEN(A51)=0,"",IF(ISBLANK('Measure Input'!I57),0,ROUND('Measure Input'!I57,2)))</f>
        <v/>
      </c>
      <c r="I51" s="125" t="str">
        <f>IF(LEN(A51)=0,"",IF(ISBLANK('Measure Input'!J57),0,ROUND('Measure Input'!J57,2)))</f>
        <v/>
      </c>
      <c r="J51" s="125" t="str">
        <f>IF(LEN(A51)=0,"",IF(ISBLANK('Measure Input'!K57),0,ROUND('Measure Input'!K57,2)))</f>
        <v/>
      </c>
      <c r="K51" s="267" t="str">
        <f>IF(LEN(A51)=0,"",IF(ISNUMBER('Measure Input'!AB57),ROUND('Measure Input'!AB57,2),0))</f>
        <v/>
      </c>
      <c r="L51" s="267" t="str">
        <f>IF(LEN(A51)=0,"",IF(ISNUMBER('Measure Input'!O57),ROUND('Measure Input'!O57,2),0))</f>
        <v/>
      </c>
      <c r="M51" s="267" t="str">
        <f>IF(LEN(A51)=0,"",IF(ISNUMBER('Measure Input'!P57),ROUND('Measure Input'!P57,2),0))</f>
        <v/>
      </c>
      <c r="N51" s="267" t="str">
        <f>IF(LEN(A51)=0,"",IF(ISNUMBER('Measure Input'!Q57),ROUND('Measure Input'!Q57,2),0))</f>
        <v/>
      </c>
      <c r="O51" s="267" t="str">
        <f>IF(LEN(A51)=0,"",IF(ISNUMBER('Measure Input'!R57),ROUND('Measure Input'!R57,2),0))</f>
        <v/>
      </c>
      <c r="P51" s="267" t="str">
        <f>IF(LEN(A51)=0,"",IF(ISNUMBER('Measure Input'!S57),ROUND('Measure Input'!S57,2),0))</f>
        <v/>
      </c>
      <c r="Q51" s="267" t="str">
        <f>IF(LEN(A51)=0,"",IF(ISNUMBER('Measure Input'!T57),ROUND('Measure Input'!T57,2),0))</f>
        <v/>
      </c>
      <c r="R51" s="267" t="str">
        <f>IF(LEN(A51)=0,"",IF(ISNUMBER('Measure Input'!U57),ROUND('Measure Input'!U57,2),0))</f>
        <v/>
      </c>
      <c r="S51" s="267" t="str">
        <f>IF(LEN(A51)=0,"",IF(ISNUMBER('Measure Input'!V57),ROUND('Measure Input'!V57,2),0))</f>
        <v/>
      </c>
      <c r="T51" s="267" t="str">
        <f>IF(LEN(A51)=0,"",IF(ISNUMBER('Measure Input'!AC57),ROUND('Measure Input'!AC57,2),0))</f>
        <v/>
      </c>
      <c r="U51" s="267" t="str">
        <f>IF(LEN(A51)=0,"",IF(ISNUMBER('Measure Input'!AD57),ROUND('Measure Input'!AD57,2),0))</f>
        <v/>
      </c>
      <c r="V51" s="267" t="str">
        <f>IF(LEN(A51)=0,"",IF(ISNUMBER('Measure Input'!AE57),ROUND('Measure Input'!AE57,2),0))</f>
        <v/>
      </c>
      <c r="W51" s="267" t="str">
        <f>IF(LEN(A51)=0,"",IF(ISNUMBER('Measure Input'!AF57),ROUND('Measure Input'!AF57,2),0))</f>
        <v/>
      </c>
      <c r="X51" s="267" t="str">
        <f>IF(LEN(A51)=0,"",IF(ISNUMBER('Measure Input'!AG57),ROUND('Measure Input'!AG57,2),0))</f>
        <v/>
      </c>
      <c r="Y51" s="267" t="str">
        <f>IF(LEN(A51)=0,"",IF(ISNUMBER('Measure Input'!AH57),ROUND('Measure Input'!AH57,2),0))</f>
        <v/>
      </c>
      <c r="Z51" s="267" t="str">
        <f>IF(LEN(A51)=0,"",IF(ISNUMBER('Measure Input'!AI57),ROUND('Measure Input'!AI57,2),0))</f>
        <v/>
      </c>
      <c r="AA51" s="267" t="str">
        <f>IF(LEN(A51)=0,"",IF(ISNUMBER('Measure Input'!AJ57),ROUND('Measure Input'!AJ57,2),0))</f>
        <v/>
      </c>
      <c r="AB51" s="269" t="str">
        <f>'Measure Input'!L57</f>
        <v/>
      </c>
      <c r="AC51" s="269" t="str">
        <f>'Measure Input'!M57</f>
        <v/>
      </c>
    </row>
    <row r="52" spans="1:29" ht="12.75">
      <c r="A52" s="336" t="str">
        <f>IF(ISBLANK('Measure Input'!$B58),"",'Measure Input'!B58)</f>
        <v/>
      </c>
      <c r="B52" s="336" t="str">
        <f>IF(ISBLANK('Measure Input'!C58),"",'Measure Input'!C58)</f>
        <v/>
      </c>
      <c r="C52" s="125" t="str">
        <f>IF(LEN(A52)=0,"",IF(ISBLANK('Measure Input'!D58),0,ROUND('Measure Input'!D58,2)))</f>
        <v/>
      </c>
      <c r="D52" s="125" t="str">
        <f>IF(LEN(A52)=0,"",IF(ISBLANK('Measure Input'!E58),0,ROUND('Measure Input'!E58,2)))</f>
        <v/>
      </c>
      <c r="E52" s="125" t="str">
        <f>IF(LEN(A52)=0,"",IF(ISBLANK('Measure Input'!F58),0,ROUND('Measure Input'!F58,2)))</f>
        <v/>
      </c>
      <c r="F52" s="125" t="str">
        <f>IF(LEN(A52)=0,"",IF(ISBLANK('Measure Input'!G58),0,ROUND('Measure Input'!G58,2)))</f>
        <v/>
      </c>
      <c r="G52" s="125" t="str">
        <f>IF(LEN(A52)=0,"",IF(ISBLANK('Measure Input'!H58),0,ROUND('Measure Input'!H58,2)))</f>
        <v/>
      </c>
      <c r="H52" s="125" t="str">
        <f>IF(LEN(A52)=0,"",IF(ISBLANK('Measure Input'!I58),0,ROUND('Measure Input'!I58,2)))</f>
        <v/>
      </c>
      <c r="I52" s="125" t="str">
        <f>IF(LEN(A52)=0,"",IF(ISBLANK('Measure Input'!J58),0,ROUND('Measure Input'!J58,2)))</f>
        <v/>
      </c>
      <c r="J52" s="125" t="str">
        <f>IF(LEN(A52)=0,"",IF(ISBLANK('Measure Input'!K58),0,ROUND('Measure Input'!K58,2)))</f>
        <v/>
      </c>
      <c r="K52" s="267" t="str">
        <f>IF(LEN(A52)=0,"",IF(ISNUMBER('Measure Input'!AB58),ROUND('Measure Input'!AB58,2),0))</f>
        <v/>
      </c>
      <c r="L52" s="267" t="str">
        <f>IF(LEN(A52)=0,"",IF(ISNUMBER('Measure Input'!O58),ROUND('Measure Input'!O58,2),0))</f>
        <v/>
      </c>
      <c r="M52" s="267" t="str">
        <f>IF(LEN(A52)=0,"",IF(ISNUMBER('Measure Input'!P58),ROUND('Measure Input'!P58,2),0))</f>
        <v/>
      </c>
      <c r="N52" s="267" t="str">
        <f>IF(LEN(A52)=0,"",IF(ISNUMBER('Measure Input'!Q58),ROUND('Measure Input'!Q58,2),0))</f>
        <v/>
      </c>
      <c r="O52" s="267" t="str">
        <f>IF(LEN(A52)=0,"",IF(ISNUMBER('Measure Input'!R58),ROUND('Measure Input'!R58,2),0))</f>
        <v/>
      </c>
      <c r="P52" s="267" t="str">
        <f>IF(LEN(A52)=0,"",IF(ISNUMBER('Measure Input'!S58),ROUND('Measure Input'!S58,2),0))</f>
        <v/>
      </c>
      <c r="Q52" s="267" t="str">
        <f>IF(LEN(A52)=0,"",IF(ISNUMBER('Measure Input'!T58),ROUND('Measure Input'!T58,2),0))</f>
        <v/>
      </c>
      <c r="R52" s="267" t="str">
        <f>IF(LEN(A52)=0,"",IF(ISNUMBER('Measure Input'!U58),ROUND('Measure Input'!U58,2),0))</f>
        <v/>
      </c>
      <c r="S52" s="267" t="str">
        <f>IF(LEN(A52)=0,"",IF(ISNUMBER('Measure Input'!V58),ROUND('Measure Input'!V58,2),0))</f>
        <v/>
      </c>
      <c r="T52" s="267" t="str">
        <f>IF(LEN(A52)=0,"",IF(ISNUMBER('Measure Input'!AC58),ROUND('Measure Input'!AC58,2),0))</f>
        <v/>
      </c>
      <c r="U52" s="267" t="str">
        <f>IF(LEN(A52)=0,"",IF(ISNUMBER('Measure Input'!AD58),ROUND('Measure Input'!AD58,2),0))</f>
        <v/>
      </c>
      <c r="V52" s="267" t="str">
        <f>IF(LEN(A52)=0,"",IF(ISNUMBER('Measure Input'!AE58),ROUND('Measure Input'!AE58,2),0))</f>
        <v/>
      </c>
      <c r="W52" s="267" t="str">
        <f>IF(LEN(A52)=0,"",IF(ISNUMBER('Measure Input'!AF58),ROUND('Measure Input'!AF58,2),0))</f>
        <v/>
      </c>
      <c r="X52" s="267" t="str">
        <f>IF(LEN(A52)=0,"",IF(ISNUMBER('Measure Input'!AG58),ROUND('Measure Input'!AG58,2),0))</f>
        <v/>
      </c>
      <c r="Y52" s="267" t="str">
        <f>IF(LEN(A52)=0,"",IF(ISNUMBER('Measure Input'!AH58),ROUND('Measure Input'!AH58,2),0))</f>
        <v/>
      </c>
      <c r="Z52" s="267" t="str">
        <f>IF(LEN(A52)=0,"",IF(ISNUMBER('Measure Input'!AI58),ROUND('Measure Input'!AI58,2),0))</f>
        <v/>
      </c>
      <c r="AA52" s="267" t="str">
        <f>IF(LEN(A52)=0,"",IF(ISNUMBER('Measure Input'!AJ58),ROUND('Measure Input'!AJ58,2),0))</f>
        <v/>
      </c>
      <c r="AB52" s="269" t="str">
        <f>'Measure Input'!L58</f>
        <v/>
      </c>
      <c r="AC52" s="269" t="str">
        <f>'Measure Input'!M58</f>
        <v/>
      </c>
    </row>
    <row r="53" spans="1:29" ht="12.75">
      <c r="A53" s="336" t="str">
        <f>IF(ISBLANK('Measure Input'!$B59),"",'Measure Input'!B59)</f>
        <v/>
      </c>
      <c r="B53" s="336" t="str">
        <f>IF(ISBLANK('Measure Input'!C59),"",'Measure Input'!C59)</f>
        <v/>
      </c>
      <c r="C53" s="125" t="str">
        <f>IF(LEN(A53)=0,"",IF(ISBLANK('Measure Input'!D59),0,ROUND('Measure Input'!D59,2)))</f>
        <v/>
      </c>
      <c r="D53" s="125" t="str">
        <f>IF(LEN(A53)=0,"",IF(ISBLANK('Measure Input'!E59),0,ROUND('Measure Input'!E59,2)))</f>
        <v/>
      </c>
      <c r="E53" s="125" t="str">
        <f>IF(LEN(A53)=0,"",IF(ISBLANK('Measure Input'!F59),0,ROUND('Measure Input'!F59,2)))</f>
        <v/>
      </c>
      <c r="F53" s="125" t="str">
        <f>IF(LEN(A53)=0,"",IF(ISBLANK('Measure Input'!G59),0,ROUND('Measure Input'!G59,2)))</f>
        <v/>
      </c>
      <c r="G53" s="125" t="str">
        <f>IF(LEN(A53)=0,"",IF(ISBLANK('Measure Input'!H59),0,ROUND('Measure Input'!H59,2)))</f>
        <v/>
      </c>
      <c r="H53" s="125" t="str">
        <f>IF(LEN(A53)=0,"",IF(ISBLANK('Measure Input'!I59),0,ROUND('Measure Input'!I59,2)))</f>
        <v/>
      </c>
      <c r="I53" s="125" t="str">
        <f>IF(LEN(A53)=0,"",IF(ISBLANK('Measure Input'!J59),0,ROUND('Measure Input'!J59,2)))</f>
        <v/>
      </c>
      <c r="J53" s="125" t="str">
        <f>IF(LEN(A53)=0,"",IF(ISBLANK('Measure Input'!K59),0,ROUND('Measure Input'!K59,2)))</f>
        <v/>
      </c>
      <c r="K53" s="267" t="str">
        <f>IF(LEN(A53)=0,"",IF(ISNUMBER('Measure Input'!AB59),ROUND('Measure Input'!AB59,2),0))</f>
        <v/>
      </c>
      <c r="L53" s="267" t="str">
        <f>IF(LEN(A53)=0,"",IF(ISNUMBER('Measure Input'!O59),ROUND('Measure Input'!O59,2),0))</f>
        <v/>
      </c>
      <c r="M53" s="267" t="str">
        <f>IF(LEN(A53)=0,"",IF(ISNUMBER('Measure Input'!P59),ROUND('Measure Input'!P59,2),0))</f>
        <v/>
      </c>
      <c r="N53" s="267" t="str">
        <f>IF(LEN(A53)=0,"",IF(ISNUMBER('Measure Input'!Q59),ROUND('Measure Input'!Q59,2),0))</f>
        <v/>
      </c>
      <c r="O53" s="267" t="str">
        <f>IF(LEN(A53)=0,"",IF(ISNUMBER('Measure Input'!R59),ROUND('Measure Input'!R59,2),0))</f>
        <v/>
      </c>
      <c r="P53" s="267" t="str">
        <f>IF(LEN(A53)=0,"",IF(ISNUMBER('Measure Input'!S59),ROUND('Measure Input'!S59,2),0))</f>
        <v/>
      </c>
      <c r="Q53" s="267" t="str">
        <f>IF(LEN(A53)=0,"",IF(ISNUMBER('Measure Input'!T59),ROUND('Measure Input'!T59,2),0))</f>
        <v/>
      </c>
      <c r="R53" s="267" t="str">
        <f>IF(LEN(A53)=0,"",IF(ISNUMBER('Measure Input'!U59),ROUND('Measure Input'!U59,2),0))</f>
        <v/>
      </c>
      <c r="S53" s="267" t="str">
        <f>IF(LEN(A53)=0,"",IF(ISNUMBER('Measure Input'!V59),ROUND('Measure Input'!V59,2),0))</f>
        <v/>
      </c>
      <c r="T53" s="267" t="str">
        <f>IF(LEN(A53)=0,"",IF(ISNUMBER('Measure Input'!AC59),ROUND('Measure Input'!AC59,2),0))</f>
        <v/>
      </c>
      <c r="U53" s="267" t="str">
        <f>IF(LEN(A53)=0,"",IF(ISNUMBER('Measure Input'!AD59),ROUND('Measure Input'!AD59,2),0))</f>
        <v/>
      </c>
      <c r="V53" s="267" t="str">
        <f>IF(LEN(A53)=0,"",IF(ISNUMBER('Measure Input'!AE59),ROUND('Measure Input'!AE59,2),0))</f>
        <v/>
      </c>
      <c r="W53" s="267" t="str">
        <f>IF(LEN(A53)=0,"",IF(ISNUMBER('Measure Input'!AF59),ROUND('Measure Input'!AF59,2),0))</f>
        <v/>
      </c>
      <c r="X53" s="267" t="str">
        <f>IF(LEN(A53)=0,"",IF(ISNUMBER('Measure Input'!AG59),ROUND('Measure Input'!AG59,2),0))</f>
        <v/>
      </c>
      <c r="Y53" s="267" t="str">
        <f>IF(LEN(A53)=0,"",IF(ISNUMBER('Measure Input'!AH59),ROUND('Measure Input'!AH59,2),0))</f>
        <v/>
      </c>
      <c r="Z53" s="267" t="str">
        <f>IF(LEN(A53)=0,"",IF(ISNUMBER('Measure Input'!AI59),ROUND('Measure Input'!AI59,2),0))</f>
        <v/>
      </c>
      <c r="AA53" s="267" t="str">
        <f>IF(LEN(A53)=0,"",IF(ISNUMBER('Measure Input'!AJ59),ROUND('Measure Input'!AJ59,2),0))</f>
        <v/>
      </c>
      <c r="AB53" s="269" t="str">
        <f>'Measure Input'!L59</f>
        <v/>
      </c>
      <c r="AC53" s="269" t="str">
        <f>'Measure Input'!M59</f>
        <v/>
      </c>
    </row>
    <row r="54" spans="1:29" ht="12.75">
      <c r="A54" s="336" t="str">
        <f>IF(ISBLANK('Measure Input'!$B60),"",'Measure Input'!B60)</f>
        <v/>
      </c>
      <c r="B54" s="336" t="str">
        <f>IF(ISBLANK('Measure Input'!C60),"",'Measure Input'!C60)</f>
        <v/>
      </c>
      <c r="C54" s="125" t="str">
        <f>IF(LEN(A54)=0,"",IF(ISBLANK('Measure Input'!D60),0,ROUND('Measure Input'!D60,2)))</f>
        <v/>
      </c>
      <c r="D54" s="125" t="str">
        <f>IF(LEN(A54)=0,"",IF(ISBLANK('Measure Input'!E60),0,ROUND('Measure Input'!E60,2)))</f>
        <v/>
      </c>
      <c r="E54" s="125" t="str">
        <f>IF(LEN(A54)=0,"",IF(ISBLANK('Measure Input'!F60),0,ROUND('Measure Input'!F60,2)))</f>
        <v/>
      </c>
      <c r="F54" s="125" t="str">
        <f>IF(LEN(A54)=0,"",IF(ISBLANK('Measure Input'!G60),0,ROUND('Measure Input'!G60,2)))</f>
        <v/>
      </c>
      <c r="G54" s="125" t="str">
        <f>IF(LEN(A54)=0,"",IF(ISBLANK('Measure Input'!H60),0,ROUND('Measure Input'!H60,2)))</f>
        <v/>
      </c>
      <c r="H54" s="125" t="str">
        <f>IF(LEN(A54)=0,"",IF(ISBLANK('Measure Input'!I60),0,ROUND('Measure Input'!I60,2)))</f>
        <v/>
      </c>
      <c r="I54" s="125" t="str">
        <f>IF(LEN(A54)=0,"",IF(ISBLANK('Measure Input'!J60),0,ROUND('Measure Input'!J60,2)))</f>
        <v/>
      </c>
      <c r="J54" s="125" t="str">
        <f>IF(LEN(A54)=0,"",IF(ISBLANK('Measure Input'!K60),0,ROUND('Measure Input'!K60,2)))</f>
        <v/>
      </c>
      <c r="K54" s="267" t="str">
        <f>IF(LEN(A54)=0,"",IF(ISNUMBER('Measure Input'!AB60),ROUND('Measure Input'!AB60,2),0))</f>
        <v/>
      </c>
      <c r="L54" s="267" t="str">
        <f>IF(LEN(A54)=0,"",IF(ISNUMBER('Measure Input'!O60),ROUND('Measure Input'!O60,2),0))</f>
        <v/>
      </c>
      <c r="M54" s="267" t="str">
        <f>IF(LEN(A54)=0,"",IF(ISNUMBER('Measure Input'!P60),ROUND('Measure Input'!P60,2),0))</f>
        <v/>
      </c>
      <c r="N54" s="267" t="str">
        <f>IF(LEN(A54)=0,"",IF(ISNUMBER('Measure Input'!Q60),ROUND('Measure Input'!Q60,2),0))</f>
        <v/>
      </c>
      <c r="O54" s="267" t="str">
        <f>IF(LEN(A54)=0,"",IF(ISNUMBER('Measure Input'!R60),ROUND('Measure Input'!R60,2),0))</f>
        <v/>
      </c>
      <c r="P54" s="267" t="str">
        <f>IF(LEN(A54)=0,"",IF(ISNUMBER('Measure Input'!S60),ROUND('Measure Input'!S60,2),0))</f>
        <v/>
      </c>
      <c r="Q54" s="267" t="str">
        <f>IF(LEN(A54)=0,"",IF(ISNUMBER('Measure Input'!T60),ROUND('Measure Input'!T60,2),0))</f>
        <v/>
      </c>
      <c r="R54" s="267" t="str">
        <f>IF(LEN(A54)=0,"",IF(ISNUMBER('Measure Input'!U60),ROUND('Measure Input'!U60,2),0))</f>
        <v/>
      </c>
      <c r="S54" s="267" t="str">
        <f>IF(LEN(A54)=0,"",IF(ISNUMBER('Measure Input'!V60),ROUND('Measure Input'!V60,2),0))</f>
        <v/>
      </c>
      <c r="T54" s="267" t="str">
        <f>IF(LEN(A54)=0,"",IF(ISNUMBER('Measure Input'!AC60),ROUND('Measure Input'!AC60,2),0))</f>
        <v/>
      </c>
      <c r="U54" s="267" t="str">
        <f>IF(LEN(A54)=0,"",IF(ISNUMBER('Measure Input'!AD60),ROUND('Measure Input'!AD60,2),0))</f>
        <v/>
      </c>
      <c r="V54" s="267" t="str">
        <f>IF(LEN(A54)=0,"",IF(ISNUMBER('Measure Input'!AE60),ROUND('Measure Input'!AE60,2),0))</f>
        <v/>
      </c>
      <c r="W54" s="267" t="str">
        <f>IF(LEN(A54)=0,"",IF(ISNUMBER('Measure Input'!AF60),ROUND('Measure Input'!AF60,2),0))</f>
        <v/>
      </c>
      <c r="X54" s="267" t="str">
        <f>IF(LEN(A54)=0,"",IF(ISNUMBER('Measure Input'!AG60),ROUND('Measure Input'!AG60,2),0))</f>
        <v/>
      </c>
      <c r="Y54" s="267" t="str">
        <f>IF(LEN(A54)=0,"",IF(ISNUMBER('Measure Input'!AH60),ROUND('Measure Input'!AH60,2),0))</f>
        <v/>
      </c>
      <c r="Z54" s="267" t="str">
        <f>IF(LEN(A54)=0,"",IF(ISNUMBER('Measure Input'!AI60),ROUND('Measure Input'!AI60,2),0))</f>
        <v/>
      </c>
      <c r="AA54" s="267" t="str">
        <f>IF(LEN(A54)=0,"",IF(ISNUMBER('Measure Input'!AJ60),ROUND('Measure Input'!AJ60,2),0))</f>
        <v/>
      </c>
      <c r="AB54" s="269" t="str">
        <f>'Measure Input'!L60</f>
        <v/>
      </c>
      <c r="AC54" s="269" t="str">
        <f>'Measure Input'!M60</f>
        <v/>
      </c>
    </row>
    <row r="55" spans="1:29" ht="12.75">
      <c r="A55" s="336" t="str">
        <f>IF(ISBLANK('Measure Input'!$B61),"",'Measure Input'!B61)</f>
        <v/>
      </c>
      <c r="B55" s="336" t="str">
        <f>IF(ISBLANK('Measure Input'!C61),"",'Measure Input'!C61)</f>
        <v/>
      </c>
      <c r="C55" s="125" t="str">
        <f>IF(LEN(A55)=0,"",IF(ISBLANK('Measure Input'!D61),0,ROUND('Measure Input'!D61,2)))</f>
        <v/>
      </c>
      <c r="D55" s="125" t="str">
        <f>IF(LEN(A55)=0,"",IF(ISBLANK('Measure Input'!E61),0,ROUND('Measure Input'!E61,2)))</f>
        <v/>
      </c>
      <c r="E55" s="125" t="str">
        <f>IF(LEN(A55)=0,"",IF(ISBLANK('Measure Input'!F61),0,ROUND('Measure Input'!F61,2)))</f>
        <v/>
      </c>
      <c r="F55" s="125" t="str">
        <f>IF(LEN(A55)=0,"",IF(ISBLANK('Measure Input'!G61),0,ROUND('Measure Input'!G61,2)))</f>
        <v/>
      </c>
      <c r="G55" s="125" t="str">
        <f>IF(LEN(A55)=0,"",IF(ISBLANK('Measure Input'!H61),0,ROUND('Measure Input'!H61,2)))</f>
        <v/>
      </c>
      <c r="H55" s="125" t="str">
        <f>IF(LEN(A55)=0,"",IF(ISBLANK('Measure Input'!I61),0,ROUND('Measure Input'!I61,2)))</f>
        <v/>
      </c>
      <c r="I55" s="125" t="str">
        <f>IF(LEN(A55)=0,"",IF(ISBLANK('Measure Input'!J61),0,ROUND('Measure Input'!J61,2)))</f>
        <v/>
      </c>
      <c r="J55" s="125" t="str">
        <f>IF(LEN(A55)=0,"",IF(ISBLANK('Measure Input'!K61),0,ROUND('Measure Input'!K61,2)))</f>
        <v/>
      </c>
      <c r="K55" s="267" t="str">
        <f>IF(LEN(A55)=0,"",IF(ISNUMBER('Measure Input'!AB61),ROUND('Measure Input'!AB61,2),0))</f>
        <v/>
      </c>
      <c r="L55" s="267" t="str">
        <f>IF(LEN(A55)=0,"",IF(ISNUMBER('Measure Input'!O61),ROUND('Measure Input'!O61,2),0))</f>
        <v/>
      </c>
      <c r="M55" s="267" t="str">
        <f>IF(LEN(A55)=0,"",IF(ISNUMBER('Measure Input'!P61),ROUND('Measure Input'!P61,2),0))</f>
        <v/>
      </c>
      <c r="N55" s="267" t="str">
        <f>IF(LEN(A55)=0,"",IF(ISNUMBER('Measure Input'!Q61),ROUND('Measure Input'!Q61,2),0))</f>
        <v/>
      </c>
      <c r="O55" s="267" t="str">
        <f>IF(LEN(A55)=0,"",IF(ISNUMBER('Measure Input'!R61),ROUND('Measure Input'!R61,2),0))</f>
        <v/>
      </c>
      <c r="P55" s="267" t="str">
        <f>IF(LEN(A55)=0,"",IF(ISNUMBER('Measure Input'!S61),ROUND('Measure Input'!S61,2),0))</f>
        <v/>
      </c>
      <c r="Q55" s="267" t="str">
        <f>IF(LEN(A55)=0,"",IF(ISNUMBER('Measure Input'!T61),ROUND('Measure Input'!T61,2),0))</f>
        <v/>
      </c>
      <c r="R55" s="267" t="str">
        <f>IF(LEN(A55)=0,"",IF(ISNUMBER('Measure Input'!U61),ROUND('Measure Input'!U61,2),0))</f>
        <v/>
      </c>
      <c r="S55" s="267" t="str">
        <f>IF(LEN(A55)=0,"",IF(ISNUMBER('Measure Input'!V61),ROUND('Measure Input'!V61,2),0))</f>
        <v/>
      </c>
      <c r="T55" s="267" t="str">
        <f>IF(LEN(A55)=0,"",IF(ISNUMBER('Measure Input'!AC61),ROUND('Measure Input'!AC61,2),0))</f>
        <v/>
      </c>
      <c r="U55" s="267" t="str">
        <f>IF(LEN(A55)=0,"",IF(ISNUMBER('Measure Input'!AD61),ROUND('Measure Input'!AD61,2),0))</f>
        <v/>
      </c>
      <c r="V55" s="267" t="str">
        <f>IF(LEN(A55)=0,"",IF(ISNUMBER('Measure Input'!AE61),ROUND('Measure Input'!AE61,2),0))</f>
        <v/>
      </c>
      <c r="W55" s="267" t="str">
        <f>IF(LEN(A55)=0,"",IF(ISNUMBER('Measure Input'!AF61),ROUND('Measure Input'!AF61,2),0))</f>
        <v/>
      </c>
      <c r="X55" s="267" t="str">
        <f>IF(LEN(A55)=0,"",IF(ISNUMBER('Measure Input'!AG61),ROUND('Measure Input'!AG61,2),0))</f>
        <v/>
      </c>
      <c r="Y55" s="267" t="str">
        <f>IF(LEN(A55)=0,"",IF(ISNUMBER('Measure Input'!AH61),ROUND('Measure Input'!AH61,2),0))</f>
        <v/>
      </c>
      <c r="Z55" s="267" t="str">
        <f>IF(LEN(A55)=0,"",IF(ISNUMBER('Measure Input'!AI61),ROUND('Measure Input'!AI61,2),0))</f>
        <v/>
      </c>
      <c r="AA55" s="267" t="str">
        <f>IF(LEN(A55)=0,"",IF(ISNUMBER('Measure Input'!AJ61),ROUND('Measure Input'!AJ61,2),0))</f>
        <v/>
      </c>
      <c r="AB55" s="269" t="str">
        <f>'Measure Input'!L61</f>
        <v/>
      </c>
      <c r="AC55" s="269" t="str">
        <f>'Measure Input'!M61</f>
        <v/>
      </c>
    </row>
    <row r="56" spans="1:29" ht="12.75">
      <c r="A56" s="336" t="str">
        <f>IF(ISBLANK('Measure Input'!$B62),"",'Measure Input'!B62)</f>
        <v/>
      </c>
      <c r="B56" s="336" t="str">
        <f>IF(ISBLANK('Measure Input'!C62),"",'Measure Input'!C62)</f>
        <v/>
      </c>
      <c r="C56" s="125" t="str">
        <f>IF(LEN(A56)=0,"",IF(ISBLANK('Measure Input'!D62),0,ROUND('Measure Input'!D62,2)))</f>
        <v/>
      </c>
      <c r="D56" s="125" t="str">
        <f>IF(LEN(A56)=0,"",IF(ISBLANK('Measure Input'!E62),0,ROUND('Measure Input'!E62,2)))</f>
        <v/>
      </c>
      <c r="E56" s="125" t="str">
        <f>IF(LEN(A56)=0,"",IF(ISBLANK('Measure Input'!F62),0,ROUND('Measure Input'!F62,2)))</f>
        <v/>
      </c>
      <c r="F56" s="125" t="str">
        <f>IF(LEN(A56)=0,"",IF(ISBLANK('Measure Input'!G62),0,ROUND('Measure Input'!G62,2)))</f>
        <v/>
      </c>
      <c r="G56" s="125" t="str">
        <f>IF(LEN(A56)=0,"",IF(ISBLANK('Measure Input'!H62),0,ROUND('Measure Input'!H62,2)))</f>
        <v/>
      </c>
      <c r="H56" s="125" t="str">
        <f>IF(LEN(A56)=0,"",IF(ISBLANK('Measure Input'!I62),0,ROUND('Measure Input'!I62,2)))</f>
        <v/>
      </c>
      <c r="I56" s="125" t="str">
        <f>IF(LEN(A56)=0,"",IF(ISBLANK('Measure Input'!J62),0,ROUND('Measure Input'!J62,2)))</f>
        <v/>
      </c>
      <c r="J56" s="125" t="str">
        <f>IF(LEN(A56)=0,"",IF(ISBLANK('Measure Input'!K62),0,ROUND('Measure Input'!K62,2)))</f>
        <v/>
      </c>
      <c r="K56" s="267" t="str">
        <f>IF(LEN(A56)=0,"",IF(ISNUMBER('Measure Input'!AB62),ROUND('Measure Input'!AB62,2),0))</f>
        <v/>
      </c>
      <c r="L56" s="267" t="str">
        <f>IF(LEN(A56)=0,"",IF(ISNUMBER('Measure Input'!O62),ROUND('Measure Input'!O62,2),0))</f>
        <v/>
      </c>
      <c r="M56" s="267" t="str">
        <f>IF(LEN(A56)=0,"",IF(ISNUMBER('Measure Input'!P62),ROUND('Measure Input'!P62,2),0))</f>
        <v/>
      </c>
      <c r="N56" s="267" t="str">
        <f>IF(LEN(A56)=0,"",IF(ISNUMBER('Measure Input'!Q62),ROUND('Measure Input'!Q62,2),0))</f>
        <v/>
      </c>
      <c r="O56" s="267" t="str">
        <f>IF(LEN(A56)=0,"",IF(ISNUMBER('Measure Input'!R62),ROUND('Measure Input'!R62,2),0))</f>
        <v/>
      </c>
      <c r="P56" s="267" t="str">
        <f>IF(LEN(A56)=0,"",IF(ISNUMBER('Measure Input'!S62),ROUND('Measure Input'!S62,2),0))</f>
        <v/>
      </c>
      <c r="Q56" s="267" t="str">
        <f>IF(LEN(A56)=0,"",IF(ISNUMBER('Measure Input'!T62),ROUND('Measure Input'!T62,2),0))</f>
        <v/>
      </c>
      <c r="R56" s="267" t="str">
        <f>IF(LEN(A56)=0,"",IF(ISNUMBER('Measure Input'!U62),ROUND('Measure Input'!U62,2),0))</f>
        <v/>
      </c>
      <c r="S56" s="267" t="str">
        <f>IF(LEN(A56)=0,"",IF(ISNUMBER('Measure Input'!V62),ROUND('Measure Input'!V62,2),0))</f>
        <v/>
      </c>
      <c r="T56" s="267" t="str">
        <f>IF(LEN(A56)=0,"",IF(ISNUMBER('Measure Input'!AC62),ROUND('Measure Input'!AC62,2),0))</f>
        <v/>
      </c>
      <c r="U56" s="267" t="str">
        <f>IF(LEN(A56)=0,"",IF(ISNUMBER('Measure Input'!AD62),ROUND('Measure Input'!AD62,2),0))</f>
        <v/>
      </c>
      <c r="V56" s="267" t="str">
        <f>IF(LEN(A56)=0,"",IF(ISNUMBER('Measure Input'!AE62),ROUND('Measure Input'!AE62,2),0))</f>
        <v/>
      </c>
      <c r="W56" s="267" t="str">
        <f>IF(LEN(A56)=0,"",IF(ISNUMBER('Measure Input'!AF62),ROUND('Measure Input'!AF62,2),0))</f>
        <v/>
      </c>
      <c r="X56" s="267" t="str">
        <f>IF(LEN(A56)=0,"",IF(ISNUMBER('Measure Input'!AG62),ROUND('Measure Input'!AG62,2),0))</f>
        <v/>
      </c>
      <c r="Y56" s="267" t="str">
        <f>IF(LEN(A56)=0,"",IF(ISNUMBER('Measure Input'!AH62),ROUND('Measure Input'!AH62,2),0))</f>
        <v/>
      </c>
      <c r="Z56" s="267" t="str">
        <f>IF(LEN(A56)=0,"",IF(ISNUMBER('Measure Input'!AI62),ROUND('Measure Input'!AI62,2),0))</f>
        <v/>
      </c>
      <c r="AA56" s="267" t="str">
        <f>IF(LEN(A56)=0,"",IF(ISNUMBER('Measure Input'!AJ62),ROUND('Measure Input'!AJ62,2),0))</f>
        <v/>
      </c>
      <c r="AB56" s="269" t="str">
        <f>'Measure Input'!L62</f>
        <v/>
      </c>
      <c r="AC56" s="269" t="str">
        <f>'Measure Input'!M62</f>
        <v/>
      </c>
    </row>
    <row r="57" spans="1:29" ht="12.75">
      <c r="A57" s="336" t="str">
        <f>IF(ISBLANK('Measure Input'!$B63),"",'Measure Input'!B63)</f>
        <v/>
      </c>
      <c r="B57" s="336" t="str">
        <f>IF(ISBLANK('Measure Input'!C63),"",'Measure Input'!C63)</f>
        <v/>
      </c>
      <c r="C57" s="125" t="str">
        <f>IF(LEN(A57)=0,"",IF(ISBLANK('Measure Input'!D63),0,ROUND('Measure Input'!D63,2)))</f>
        <v/>
      </c>
      <c r="D57" s="125" t="str">
        <f>IF(LEN(A57)=0,"",IF(ISBLANK('Measure Input'!E63),0,ROUND('Measure Input'!E63,2)))</f>
        <v/>
      </c>
      <c r="E57" s="125" t="str">
        <f>IF(LEN(A57)=0,"",IF(ISBLANK('Measure Input'!F63),0,ROUND('Measure Input'!F63,2)))</f>
        <v/>
      </c>
      <c r="F57" s="125" t="str">
        <f>IF(LEN(A57)=0,"",IF(ISBLANK('Measure Input'!G63),0,ROUND('Measure Input'!G63,2)))</f>
        <v/>
      </c>
      <c r="G57" s="125" t="str">
        <f>IF(LEN(A57)=0,"",IF(ISBLANK('Measure Input'!H63),0,ROUND('Measure Input'!H63,2)))</f>
        <v/>
      </c>
      <c r="H57" s="125" t="str">
        <f>IF(LEN(A57)=0,"",IF(ISBLANK('Measure Input'!I63),0,ROUND('Measure Input'!I63,2)))</f>
        <v/>
      </c>
      <c r="I57" s="125" t="str">
        <f>IF(LEN(A57)=0,"",IF(ISBLANK('Measure Input'!J63),0,ROUND('Measure Input'!J63,2)))</f>
        <v/>
      </c>
      <c r="J57" s="125" t="str">
        <f>IF(LEN(A57)=0,"",IF(ISBLANK('Measure Input'!K63),0,ROUND('Measure Input'!K63,2)))</f>
        <v/>
      </c>
      <c r="K57" s="267" t="str">
        <f>IF(LEN(A57)=0,"",IF(ISNUMBER('Measure Input'!AB63),ROUND('Measure Input'!AB63,2),0))</f>
        <v/>
      </c>
      <c r="L57" s="267" t="str">
        <f>IF(LEN(A57)=0,"",IF(ISNUMBER('Measure Input'!O63),ROUND('Measure Input'!O63,2),0))</f>
        <v/>
      </c>
      <c r="M57" s="267" t="str">
        <f>IF(LEN(A57)=0,"",IF(ISNUMBER('Measure Input'!P63),ROUND('Measure Input'!P63,2),0))</f>
        <v/>
      </c>
      <c r="N57" s="267" t="str">
        <f>IF(LEN(A57)=0,"",IF(ISNUMBER('Measure Input'!Q63),ROUND('Measure Input'!Q63,2),0))</f>
        <v/>
      </c>
      <c r="O57" s="267" t="str">
        <f>IF(LEN(A57)=0,"",IF(ISNUMBER('Measure Input'!R63),ROUND('Measure Input'!R63,2),0))</f>
        <v/>
      </c>
      <c r="P57" s="267" t="str">
        <f>IF(LEN(A57)=0,"",IF(ISNUMBER('Measure Input'!S63),ROUND('Measure Input'!S63,2),0))</f>
        <v/>
      </c>
      <c r="Q57" s="267" t="str">
        <f>IF(LEN(A57)=0,"",IF(ISNUMBER('Measure Input'!T63),ROUND('Measure Input'!T63,2),0))</f>
        <v/>
      </c>
      <c r="R57" s="267" t="str">
        <f>IF(LEN(A57)=0,"",IF(ISNUMBER('Measure Input'!U63),ROUND('Measure Input'!U63,2),0))</f>
        <v/>
      </c>
      <c r="S57" s="267" t="str">
        <f>IF(LEN(A57)=0,"",IF(ISNUMBER('Measure Input'!V63),ROUND('Measure Input'!V63,2),0))</f>
        <v/>
      </c>
      <c r="T57" s="267" t="str">
        <f>IF(LEN(A57)=0,"",IF(ISNUMBER('Measure Input'!AC63),ROUND('Measure Input'!AC63,2),0))</f>
        <v/>
      </c>
      <c r="U57" s="267" t="str">
        <f>IF(LEN(A57)=0,"",IF(ISNUMBER('Measure Input'!AD63),ROUND('Measure Input'!AD63,2),0))</f>
        <v/>
      </c>
      <c r="V57" s="267" t="str">
        <f>IF(LEN(A57)=0,"",IF(ISNUMBER('Measure Input'!AE63),ROUND('Measure Input'!AE63,2),0))</f>
        <v/>
      </c>
      <c r="W57" s="267" t="str">
        <f>IF(LEN(A57)=0,"",IF(ISNUMBER('Measure Input'!AF63),ROUND('Measure Input'!AF63,2),0))</f>
        <v/>
      </c>
      <c r="X57" s="267" t="str">
        <f>IF(LEN(A57)=0,"",IF(ISNUMBER('Measure Input'!AG63),ROUND('Measure Input'!AG63,2),0))</f>
        <v/>
      </c>
      <c r="Y57" s="267" t="str">
        <f>IF(LEN(A57)=0,"",IF(ISNUMBER('Measure Input'!AH63),ROUND('Measure Input'!AH63,2),0))</f>
        <v/>
      </c>
      <c r="Z57" s="267" t="str">
        <f>IF(LEN(A57)=0,"",IF(ISNUMBER('Measure Input'!AI63),ROUND('Measure Input'!AI63,2),0))</f>
        <v/>
      </c>
      <c r="AA57" s="267" t="str">
        <f>IF(LEN(A57)=0,"",IF(ISNUMBER('Measure Input'!AJ63),ROUND('Measure Input'!AJ63,2),0))</f>
        <v/>
      </c>
      <c r="AB57" s="269" t="str">
        <f>'Measure Input'!L63</f>
        <v/>
      </c>
      <c r="AC57" s="269" t="str">
        <f>'Measure Input'!M63</f>
        <v/>
      </c>
    </row>
    <row r="58" spans="1:29" ht="12.75">
      <c r="A58" s="336" t="str">
        <f>IF(ISBLANK('Measure Input'!$B64),"",'Measure Input'!B64)</f>
        <v/>
      </c>
      <c r="B58" s="336" t="str">
        <f>IF(ISBLANK('Measure Input'!C64),"",'Measure Input'!C64)</f>
        <v/>
      </c>
      <c r="C58" s="125" t="str">
        <f>IF(LEN(A58)=0,"",IF(ISBLANK('Measure Input'!D64),0,ROUND('Measure Input'!D64,2)))</f>
        <v/>
      </c>
      <c r="D58" s="125" t="str">
        <f>IF(LEN(A58)=0,"",IF(ISBLANK('Measure Input'!E64),0,ROUND('Measure Input'!E64,2)))</f>
        <v/>
      </c>
      <c r="E58" s="125" t="str">
        <f>IF(LEN(A58)=0,"",IF(ISBLANK('Measure Input'!F64),0,ROUND('Measure Input'!F64,2)))</f>
        <v/>
      </c>
      <c r="F58" s="125" t="str">
        <f>IF(LEN(A58)=0,"",IF(ISBLANK('Measure Input'!G64),0,ROUND('Measure Input'!G64,2)))</f>
        <v/>
      </c>
      <c r="G58" s="125" t="str">
        <f>IF(LEN(A58)=0,"",IF(ISBLANK('Measure Input'!H64),0,ROUND('Measure Input'!H64,2)))</f>
        <v/>
      </c>
      <c r="H58" s="125" t="str">
        <f>IF(LEN(A58)=0,"",IF(ISBLANK('Measure Input'!I64),0,ROUND('Measure Input'!I64,2)))</f>
        <v/>
      </c>
      <c r="I58" s="125" t="str">
        <f>IF(LEN(A58)=0,"",IF(ISBLANK('Measure Input'!J64),0,ROUND('Measure Input'!J64,2)))</f>
        <v/>
      </c>
      <c r="J58" s="125" t="str">
        <f>IF(LEN(A58)=0,"",IF(ISBLANK('Measure Input'!K64),0,ROUND('Measure Input'!K64,2)))</f>
        <v/>
      </c>
      <c r="K58" s="267" t="str">
        <f>IF(LEN(A58)=0,"",IF(ISNUMBER('Measure Input'!AB64),ROUND('Measure Input'!AB64,2),0))</f>
        <v/>
      </c>
      <c r="L58" s="267" t="str">
        <f>IF(LEN(A58)=0,"",IF(ISNUMBER('Measure Input'!O64),ROUND('Measure Input'!O64,2),0))</f>
        <v/>
      </c>
      <c r="M58" s="267" t="str">
        <f>IF(LEN(A58)=0,"",IF(ISNUMBER('Measure Input'!P64),ROUND('Measure Input'!P64,2),0))</f>
        <v/>
      </c>
      <c r="N58" s="267" t="str">
        <f>IF(LEN(A58)=0,"",IF(ISNUMBER('Measure Input'!Q64),ROUND('Measure Input'!Q64,2),0))</f>
        <v/>
      </c>
      <c r="O58" s="267" t="str">
        <f>IF(LEN(A58)=0,"",IF(ISNUMBER('Measure Input'!R64),ROUND('Measure Input'!R64,2),0))</f>
        <v/>
      </c>
      <c r="P58" s="267" t="str">
        <f>IF(LEN(A58)=0,"",IF(ISNUMBER('Measure Input'!S64),ROUND('Measure Input'!S64,2),0))</f>
        <v/>
      </c>
      <c r="Q58" s="267" t="str">
        <f>IF(LEN(A58)=0,"",IF(ISNUMBER('Measure Input'!T64),ROUND('Measure Input'!T64,2),0))</f>
        <v/>
      </c>
      <c r="R58" s="267" t="str">
        <f>IF(LEN(A58)=0,"",IF(ISNUMBER('Measure Input'!U64),ROUND('Measure Input'!U64,2),0))</f>
        <v/>
      </c>
      <c r="S58" s="267" t="str">
        <f>IF(LEN(A58)=0,"",IF(ISNUMBER('Measure Input'!V64),ROUND('Measure Input'!V64,2),0))</f>
        <v/>
      </c>
      <c r="T58" s="267" t="str">
        <f>IF(LEN(A58)=0,"",IF(ISNUMBER('Measure Input'!AC64),ROUND('Measure Input'!AC64,2),0))</f>
        <v/>
      </c>
      <c r="U58" s="267" t="str">
        <f>IF(LEN(A58)=0,"",IF(ISNUMBER('Measure Input'!AD64),ROUND('Measure Input'!AD64,2),0))</f>
        <v/>
      </c>
      <c r="V58" s="267" t="str">
        <f>IF(LEN(A58)=0,"",IF(ISNUMBER('Measure Input'!AE64),ROUND('Measure Input'!AE64,2),0))</f>
        <v/>
      </c>
      <c r="W58" s="267" t="str">
        <f>IF(LEN(A58)=0,"",IF(ISNUMBER('Measure Input'!AF64),ROUND('Measure Input'!AF64,2),0))</f>
        <v/>
      </c>
      <c r="X58" s="267" t="str">
        <f>IF(LEN(A58)=0,"",IF(ISNUMBER('Measure Input'!AG64),ROUND('Measure Input'!AG64,2),0))</f>
        <v/>
      </c>
      <c r="Y58" s="267" t="str">
        <f>IF(LEN(A58)=0,"",IF(ISNUMBER('Measure Input'!AH64),ROUND('Measure Input'!AH64,2),0))</f>
        <v/>
      </c>
      <c r="Z58" s="267" t="str">
        <f>IF(LEN(A58)=0,"",IF(ISNUMBER('Measure Input'!AI64),ROUND('Measure Input'!AI64,2),0))</f>
        <v/>
      </c>
      <c r="AA58" s="267" t="str">
        <f>IF(LEN(A58)=0,"",IF(ISNUMBER('Measure Input'!AJ64),ROUND('Measure Input'!AJ64,2),0))</f>
        <v/>
      </c>
      <c r="AB58" s="269" t="str">
        <f>'Measure Input'!L64</f>
        <v/>
      </c>
      <c r="AC58" s="269" t="str">
        <f>'Measure Input'!M64</f>
        <v/>
      </c>
    </row>
    <row r="59" spans="1:29" ht="12.75">
      <c r="A59" s="336" t="str">
        <f>IF(ISBLANK('Measure Input'!$B65),"",'Measure Input'!B65)</f>
        <v/>
      </c>
      <c r="B59" s="336" t="str">
        <f>IF(ISBLANK('Measure Input'!C65),"",'Measure Input'!C65)</f>
        <v/>
      </c>
      <c r="C59" s="125" t="str">
        <f>IF(LEN(A59)=0,"",IF(ISBLANK('Measure Input'!D65),0,ROUND('Measure Input'!D65,2)))</f>
        <v/>
      </c>
      <c r="D59" s="125" t="str">
        <f>IF(LEN(A59)=0,"",IF(ISBLANK('Measure Input'!E65),0,ROUND('Measure Input'!E65,2)))</f>
        <v/>
      </c>
      <c r="E59" s="125" t="str">
        <f>IF(LEN(A59)=0,"",IF(ISBLANK('Measure Input'!F65),0,ROUND('Measure Input'!F65,2)))</f>
        <v/>
      </c>
      <c r="F59" s="125" t="str">
        <f>IF(LEN(A59)=0,"",IF(ISBLANK('Measure Input'!G65),0,ROUND('Measure Input'!G65,2)))</f>
        <v/>
      </c>
      <c r="G59" s="125" t="str">
        <f>IF(LEN(A59)=0,"",IF(ISBLANK('Measure Input'!H65),0,ROUND('Measure Input'!H65,2)))</f>
        <v/>
      </c>
      <c r="H59" s="125" t="str">
        <f>IF(LEN(A59)=0,"",IF(ISBLANK('Measure Input'!I65),0,ROUND('Measure Input'!I65,2)))</f>
        <v/>
      </c>
      <c r="I59" s="125" t="str">
        <f>IF(LEN(A59)=0,"",IF(ISBLANK('Measure Input'!J65),0,ROUND('Measure Input'!J65,2)))</f>
        <v/>
      </c>
      <c r="J59" s="125" t="str">
        <f>IF(LEN(A59)=0,"",IF(ISBLANK('Measure Input'!K65),0,ROUND('Measure Input'!K65,2)))</f>
        <v/>
      </c>
      <c r="K59" s="267" t="str">
        <f>IF(LEN(A59)=0,"",IF(ISNUMBER('Measure Input'!AB65),ROUND('Measure Input'!AB65,2),0))</f>
        <v/>
      </c>
      <c r="L59" s="267" t="str">
        <f>IF(LEN(A59)=0,"",IF(ISNUMBER('Measure Input'!O65),ROUND('Measure Input'!O65,2),0))</f>
        <v/>
      </c>
      <c r="M59" s="267" t="str">
        <f>IF(LEN(A59)=0,"",IF(ISNUMBER('Measure Input'!P65),ROUND('Measure Input'!P65,2),0))</f>
        <v/>
      </c>
      <c r="N59" s="267" t="str">
        <f>IF(LEN(A59)=0,"",IF(ISNUMBER('Measure Input'!Q65),ROUND('Measure Input'!Q65,2),0))</f>
        <v/>
      </c>
      <c r="O59" s="267" t="str">
        <f>IF(LEN(A59)=0,"",IF(ISNUMBER('Measure Input'!R65),ROUND('Measure Input'!R65,2),0))</f>
        <v/>
      </c>
      <c r="P59" s="267" t="str">
        <f>IF(LEN(A59)=0,"",IF(ISNUMBER('Measure Input'!S65),ROUND('Measure Input'!S65,2),0))</f>
        <v/>
      </c>
      <c r="Q59" s="267" t="str">
        <f>IF(LEN(A59)=0,"",IF(ISNUMBER('Measure Input'!T65),ROUND('Measure Input'!T65,2),0))</f>
        <v/>
      </c>
      <c r="R59" s="267" t="str">
        <f>IF(LEN(A59)=0,"",IF(ISNUMBER('Measure Input'!U65),ROUND('Measure Input'!U65,2),0))</f>
        <v/>
      </c>
      <c r="S59" s="267" t="str">
        <f>IF(LEN(A59)=0,"",IF(ISNUMBER('Measure Input'!V65),ROUND('Measure Input'!V65,2),0))</f>
        <v/>
      </c>
      <c r="T59" s="267" t="str">
        <f>IF(LEN(A59)=0,"",IF(ISNUMBER('Measure Input'!AC65),ROUND('Measure Input'!AC65,2),0))</f>
        <v/>
      </c>
      <c r="U59" s="267" t="str">
        <f>IF(LEN(A59)=0,"",IF(ISNUMBER('Measure Input'!AD65),ROUND('Measure Input'!AD65,2),0))</f>
        <v/>
      </c>
      <c r="V59" s="267" t="str">
        <f>IF(LEN(A59)=0,"",IF(ISNUMBER('Measure Input'!AE65),ROUND('Measure Input'!AE65,2),0))</f>
        <v/>
      </c>
      <c r="W59" s="267" t="str">
        <f>IF(LEN(A59)=0,"",IF(ISNUMBER('Measure Input'!AF65),ROUND('Measure Input'!AF65,2),0))</f>
        <v/>
      </c>
      <c r="X59" s="267" t="str">
        <f>IF(LEN(A59)=0,"",IF(ISNUMBER('Measure Input'!AG65),ROUND('Measure Input'!AG65,2),0))</f>
        <v/>
      </c>
      <c r="Y59" s="267" t="str">
        <f>IF(LEN(A59)=0,"",IF(ISNUMBER('Measure Input'!AH65),ROUND('Measure Input'!AH65,2),0))</f>
        <v/>
      </c>
      <c r="Z59" s="267" t="str">
        <f>IF(LEN(A59)=0,"",IF(ISNUMBER('Measure Input'!AI65),ROUND('Measure Input'!AI65,2),0))</f>
        <v/>
      </c>
      <c r="AA59" s="267" t="str">
        <f>IF(LEN(A59)=0,"",IF(ISNUMBER('Measure Input'!AJ65),ROUND('Measure Input'!AJ65,2),0))</f>
        <v/>
      </c>
      <c r="AB59" s="269" t="str">
        <f>'Measure Input'!L65</f>
        <v/>
      </c>
      <c r="AC59" s="269" t="str">
        <f>'Measure Input'!M65</f>
        <v/>
      </c>
    </row>
    <row r="60" spans="1:29" ht="12.75">
      <c r="A60" s="336" t="str">
        <f>IF(ISBLANK('Measure Input'!$B66),"",'Measure Input'!B66)</f>
        <v/>
      </c>
      <c r="B60" s="336" t="str">
        <f>IF(ISBLANK('Measure Input'!C66),"",'Measure Input'!C66)</f>
        <v/>
      </c>
      <c r="C60" s="125" t="str">
        <f>IF(LEN(A60)=0,"",IF(ISBLANK('Measure Input'!D66),0,ROUND('Measure Input'!D66,2)))</f>
        <v/>
      </c>
      <c r="D60" s="125" t="str">
        <f>IF(LEN(A60)=0,"",IF(ISBLANK('Measure Input'!E66),0,ROUND('Measure Input'!E66,2)))</f>
        <v/>
      </c>
      <c r="E60" s="125" t="str">
        <f>IF(LEN(A60)=0,"",IF(ISBLANK('Measure Input'!F66),0,ROUND('Measure Input'!F66,2)))</f>
        <v/>
      </c>
      <c r="F60" s="125" t="str">
        <f>IF(LEN(A60)=0,"",IF(ISBLANK('Measure Input'!G66),0,ROUND('Measure Input'!G66,2)))</f>
        <v/>
      </c>
      <c r="G60" s="125" t="str">
        <f>IF(LEN(A60)=0,"",IF(ISBLANK('Measure Input'!H66),0,ROUND('Measure Input'!H66,2)))</f>
        <v/>
      </c>
      <c r="H60" s="125" t="str">
        <f>IF(LEN(A60)=0,"",IF(ISBLANK('Measure Input'!I66),0,ROUND('Measure Input'!I66,2)))</f>
        <v/>
      </c>
      <c r="I60" s="125" t="str">
        <f>IF(LEN(A60)=0,"",IF(ISBLANK('Measure Input'!J66),0,ROUND('Measure Input'!J66,2)))</f>
        <v/>
      </c>
      <c r="J60" s="125" t="str">
        <f>IF(LEN(A60)=0,"",IF(ISBLANK('Measure Input'!K66),0,ROUND('Measure Input'!K66,2)))</f>
        <v/>
      </c>
      <c r="K60" s="267" t="str">
        <f>IF(LEN(A60)=0,"",IF(ISNUMBER('Measure Input'!AB66),ROUND('Measure Input'!AB66,2),0))</f>
        <v/>
      </c>
      <c r="L60" s="267" t="str">
        <f>IF(LEN(A60)=0,"",IF(ISNUMBER('Measure Input'!O66),ROUND('Measure Input'!O66,2),0))</f>
        <v/>
      </c>
      <c r="M60" s="267" t="str">
        <f>IF(LEN(A60)=0,"",IF(ISNUMBER('Measure Input'!P66),ROUND('Measure Input'!P66,2),0))</f>
        <v/>
      </c>
      <c r="N60" s="267" t="str">
        <f>IF(LEN(A60)=0,"",IF(ISNUMBER('Measure Input'!Q66),ROUND('Measure Input'!Q66,2),0))</f>
        <v/>
      </c>
      <c r="O60" s="267" t="str">
        <f>IF(LEN(A60)=0,"",IF(ISNUMBER('Measure Input'!R66),ROUND('Measure Input'!R66,2),0))</f>
        <v/>
      </c>
      <c r="P60" s="267" t="str">
        <f>IF(LEN(A60)=0,"",IF(ISNUMBER('Measure Input'!S66),ROUND('Measure Input'!S66,2),0))</f>
        <v/>
      </c>
      <c r="Q60" s="267" t="str">
        <f>IF(LEN(A60)=0,"",IF(ISNUMBER('Measure Input'!T66),ROUND('Measure Input'!T66,2),0))</f>
        <v/>
      </c>
      <c r="R60" s="267" t="str">
        <f>IF(LEN(A60)=0,"",IF(ISNUMBER('Measure Input'!U66),ROUND('Measure Input'!U66,2),0))</f>
        <v/>
      </c>
      <c r="S60" s="267" t="str">
        <f>IF(LEN(A60)=0,"",IF(ISNUMBER('Measure Input'!V66),ROUND('Measure Input'!V66,2),0))</f>
        <v/>
      </c>
      <c r="T60" s="267" t="str">
        <f>IF(LEN(A60)=0,"",IF(ISNUMBER('Measure Input'!AC66),ROUND('Measure Input'!AC66,2),0))</f>
        <v/>
      </c>
      <c r="U60" s="267" t="str">
        <f>IF(LEN(A60)=0,"",IF(ISNUMBER('Measure Input'!AD66),ROUND('Measure Input'!AD66,2),0))</f>
        <v/>
      </c>
      <c r="V60" s="267" t="str">
        <f>IF(LEN(A60)=0,"",IF(ISNUMBER('Measure Input'!AE66),ROUND('Measure Input'!AE66,2),0))</f>
        <v/>
      </c>
      <c r="W60" s="267" t="str">
        <f>IF(LEN(A60)=0,"",IF(ISNUMBER('Measure Input'!AF66),ROUND('Measure Input'!AF66,2),0))</f>
        <v/>
      </c>
      <c r="X60" s="267" t="str">
        <f>IF(LEN(A60)=0,"",IF(ISNUMBER('Measure Input'!AG66),ROUND('Measure Input'!AG66,2),0))</f>
        <v/>
      </c>
      <c r="Y60" s="267" t="str">
        <f>IF(LEN(A60)=0,"",IF(ISNUMBER('Measure Input'!AH66),ROUND('Measure Input'!AH66,2),0))</f>
        <v/>
      </c>
      <c r="Z60" s="267" t="str">
        <f>IF(LEN(A60)=0,"",IF(ISNUMBER('Measure Input'!AI66),ROUND('Measure Input'!AI66,2),0))</f>
        <v/>
      </c>
      <c r="AA60" s="267" t="str">
        <f>IF(LEN(A60)=0,"",IF(ISNUMBER('Measure Input'!AJ66),ROUND('Measure Input'!AJ66,2),0))</f>
        <v/>
      </c>
      <c r="AB60" s="269" t="str">
        <f>'Measure Input'!L66</f>
        <v/>
      </c>
      <c r="AC60" s="269" t="str">
        <f>'Measure Input'!M66</f>
        <v/>
      </c>
    </row>
    <row r="61" spans="1:29" ht="12.75">
      <c r="A61" s="336" t="str">
        <f>IF(ISBLANK('Measure Input'!$B67),"",'Measure Input'!B67)</f>
        <v/>
      </c>
      <c r="B61" s="336" t="str">
        <f>IF(ISBLANK('Measure Input'!C67),"",'Measure Input'!C67)</f>
        <v/>
      </c>
      <c r="C61" s="125" t="str">
        <f>IF(LEN(A61)=0,"",IF(ISBLANK('Measure Input'!D67),0,ROUND('Measure Input'!D67,2)))</f>
        <v/>
      </c>
      <c r="D61" s="125" t="str">
        <f>IF(LEN(A61)=0,"",IF(ISBLANK('Measure Input'!E67),0,ROUND('Measure Input'!E67,2)))</f>
        <v/>
      </c>
      <c r="E61" s="125" t="str">
        <f>IF(LEN(A61)=0,"",IF(ISBLANK('Measure Input'!F67),0,ROUND('Measure Input'!F67,2)))</f>
        <v/>
      </c>
      <c r="F61" s="125" t="str">
        <f>IF(LEN(A61)=0,"",IF(ISBLANK('Measure Input'!G67),0,ROUND('Measure Input'!G67,2)))</f>
        <v/>
      </c>
      <c r="G61" s="125" t="str">
        <f>IF(LEN(A61)=0,"",IF(ISBLANK('Measure Input'!H67),0,ROUND('Measure Input'!H67,2)))</f>
        <v/>
      </c>
      <c r="H61" s="125" t="str">
        <f>IF(LEN(A61)=0,"",IF(ISBLANK('Measure Input'!I67),0,ROUND('Measure Input'!I67,2)))</f>
        <v/>
      </c>
      <c r="I61" s="125" t="str">
        <f>IF(LEN(A61)=0,"",IF(ISBLANK('Measure Input'!J67),0,ROUND('Measure Input'!J67,2)))</f>
        <v/>
      </c>
      <c r="J61" s="125" t="str">
        <f>IF(LEN(A61)=0,"",IF(ISBLANK('Measure Input'!K67),0,ROUND('Measure Input'!K67,2)))</f>
        <v/>
      </c>
      <c r="K61" s="267" t="str">
        <f>IF(LEN(A61)=0,"",IF(ISNUMBER('Measure Input'!AB67),ROUND('Measure Input'!AB67,2),0))</f>
        <v/>
      </c>
      <c r="L61" s="267" t="str">
        <f>IF(LEN(A61)=0,"",IF(ISNUMBER('Measure Input'!O67),ROUND('Measure Input'!O67,2),0))</f>
        <v/>
      </c>
      <c r="M61" s="267" t="str">
        <f>IF(LEN(A61)=0,"",IF(ISNUMBER('Measure Input'!P67),ROUND('Measure Input'!P67,2),0))</f>
        <v/>
      </c>
      <c r="N61" s="267" t="str">
        <f>IF(LEN(A61)=0,"",IF(ISNUMBER('Measure Input'!Q67),ROUND('Measure Input'!Q67,2),0))</f>
        <v/>
      </c>
      <c r="O61" s="267" t="str">
        <f>IF(LEN(A61)=0,"",IF(ISNUMBER('Measure Input'!R67),ROUND('Measure Input'!R67,2),0))</f>
        <v/>
      </c>
      <c r="P61" s="267" t="str">
        <f>IF(LEN(A61)=0,"",IF(ISNUMBER('Measure Input'!S67),ROUND('Measure Input'!S67,2),0))</f>
        <v/>
      </c>
      <c r="Q61" s="267" t="str">
        <f>IF(LEN(A61)=0,"",IF(ISNUMBER('Measure Input'!T67),ROUND('Measure Input'!T67,2),0))</f>
        <v/>
      </c>
      <c r="R61" s="267" t="str">
        <f>IF(LEN(A61)=0,"",IF(ISNUMBER('Measure Input'!U67),ROUND('Measure Input'!U67,2),0))</f>
        <v/>
      </c>
      <c r="S61" s="267" t="str">
        <f>IF(LEN(A61)=0,"",IF(ISNUMBER('Measure Input'!V67),ROUND('Measure Input'!V67,2),0))</f>
        <v/>
      </c>
      <c r="T61" s="267" t="str">
        <f>IF(LEN(A61)=0,"",IF(ISNUMBER('Measure Input'!AC67),ROUND('Measure Input'!AC67,2),0))</f>
        <v/>
      </c>
      <c r="U61" s="267" t="str">
        <f>IF(LEN(A61)=0,"",IF(ISNUMBER('Measure Input'!AD67),ROUND('Measure Input'!AD67,2),0))</f>
        <v/>
      </c>
      <c r="V61" s="267" t="str">
        <f>IF(LEN(A61)=0,"",IF(ISNUMBER('Measure Input'!AE67),ROUND('Measure Input'!AE67,2),0))</f>
        <v/>
      </c>
      <c r="W61" s="267" t="str">
        <f>IF(LEN(A61)=0,"",IF(ISNUMBER('Measure Input'!AF67),ROUND('Measure Input'!AF67,2),0))</f>
        <v/>
      </c>
      <c r="X61" s="267" t="str">
        <f>IF(LEN(A61)=0,"",IF(ISNUMBER('Measure Input'!AG67),ROUND('Measure Input'!AG67,2),0))</f>
        <v/>
      </c>
      <c r="Y61" s="267" t="str">
        <f>IF(LEN(A61)=0,"",IF(ISNUMBER('Measure Input'!AH67),ROUND('Measure Input'!AH67,2),0))</f>
        <v/>
      </c>
      <c r="Z61" s="267" t="str">
        <f>IF(LEN(A61)=0,"",IF(ISNUMBER('Measure Input'!AI67),ROUND('Measure Input'!AI67,2),0))</f>
        <v/>
      </c>
      <c r="AA61" s="267" t="str">
        <f>IF(LEN(A61)=0,"",IF(ISNUMBER('Measure Input'!AJ67),ROUND('Measure Input'!AJ67,2),0))</f>
        <v/>
      </c>
      <c r="AB61" s="269" t="str">
        <f>'Measure Input'!L67</f>
        <v/>
      </c>
      <c r="AC61" s="269" t="str">
        <f>'Measure Input'!M67</f>
        <v/>
      </c>
    </row>
    <row r="62" spans="1:29" ht="12.75">
      <c r="A62" s="336" t="str">
        <f>IF(ISBLANK('Measure Input'!$B68),"",'Measure Input'!B68)</f>
        <v/>
      </c>
      <c r="B62" s="336" t="str">
        <f>IF(ISBLANK('Measure Input'!C68),"",'Measure Input'!C68)</f>
        <v/>
      </c>
      <c r="C62" s="125" t="str">
        <f>IF(LEN(A62)=0,"",IF(ISBLANK('Measure Input'!D68),0,ROUND('Measure Input'!D68,2)))</f>
        <v/>
      </c>
      <c r="D62" s="125" t="str">
        <f>IF(LEN(A62)=0,"",IF(ISBLANK('Measure Input'!E68),0,ROUND('Measure Input'!E68,2)))</f>
        <v/>
      </c>
      <c r="E62" s="125" t="str">
        <f>IF(LEN(A62)=0,"",IF(ISBLANK('Measure Input'!F68),0,ROUND('Measure Input'!F68,2)))</f>
        <v/>
      </c>
      <c r="F62" s="125" t="str">
        <f>IF(LEN(A62)=0,"",IF(ISBLANK('Measure Input'!G68),0,ROUND('Measure Input'!G68,2)))</f>
        <v/>
      </c>
      <c r="G62" s="125" t="str">
        <f>IF(LEN(A62)=0,"",IF(ISBLANK('Measure Input'!H68),0,ROUND('Measure Input'!H68,2)))</f>
        <v/>
      </c>
      <c r="H62" s="125" t="str">
        <f>IF(LEN(A62)=0,"",IF(ISBLANK('Measure Input'!I68),0,ROUND('Measure Input'!I68,2)))</f>
        <v/>
      </c>
      <c r="I62" s="125" t="str">
        <f>IF(LEN(A62)=0,"",IF(ISBLANK('Measure Input'!J68),0,ROUND('Measure Input'!J68,2)))</f>
        <v/>
      </c>
      <c r="J62" s="125" t="str">
        <f>IF(LEN(A62)=0,"",IF(ISBLANK('Measure Input'!K68),0,ROUND('Measure Input'!K68,2)))</f>
        <v/>
      </c>
      <c r="K62" s="267" t="str">
        <f>IF(LEN(A62)=0,"",IF(ISNUMBER('Measure Input'!AB68),ROUND('Measure Input'!AB68,2),0))</f>
        <v/>
      </c>
      <c r="L62" s="267" t="str">
        <f>IF(LEN(A62)=0,"",IF(ISNUMBER('Measure Input'!O68),ROUND('Measure Input'!O68,2),0))</f>
        <v/>
      </c>
      <c r="M62" s="267" t="str">
        <f>IF(LEN(A62)=0,"",IF(ISNUMBER('Measure Input'!P68),ROUND('Measure Input'!P68,2),0))</f>
        <v/>
      </c>
      <c r="N62" s="267" t="str">
        <f>IF(LEN(A62)=0,"",IF(ISNUMBER('Measure Input'!Q68),ROUND('Measure Input'!Q68,2),0))</f>
        <v/>
      </c>
      <c r="O62" s="267" t="str">
        <f>IF(LEN(A62)=0,"",IF(ISNUMBER('Measure Input'!R68),ROUND('Measure Input'!R68,2),0))</f>
        <v/>
      </c>
      <c r="P62" s="267" t="str">
        <f>IF(LEN(A62)=0,"",IF(ISNUMBER('Measure Input'!S68),ROUND('Measure Input'!S68,2),0))</f>
        <v/>
      </c>
      <c r="Q62" s="267" t="str">
        <f>IF(LEN(A62)=0,"",IF(ISNUMBER('Measure Input'!T68),ROUND('Measure Input'!T68,2),0))</f>
        <v/>
      </c>
      <c r="R62" s="267" t="str">
        <f>IF(LEN(A62)=0,"",IF(ISNUMBER('Measure Input'!U68),ROUND('Measure Input'!U68,2),0))</f>
        <v/>
      </c>
      <c r="S62" s="267" t="str">
        <f>IF(LEN(A62)=0,"",IF(ISNUMBER('Measure Input'!V68),ROUND('Measure Input'!V68,2),0))</f>
        <v/>
      </c>
      <c r="T62" s="267" t="str">
        <f>IF(LEN(A62)=0,"",IF(ISNUMBER('Measure Input'!AC68),ROUND('Measure Input'!AC68,2),0))</f>
        <v/>
      </c>
      <c r="U62" s="267" t="str">
        <f>IF(LEN(A62)=0,"",IF(ISNUMBER('Measure Input'!AD68),ROUND('Measure Input'!AD68,2),0))</f>
        <v/>
      </c>
      <c r="V62" s="267" t="str">
        <f>IF(LEN(A62)=0,"",IF(ISNUMBER('Measure Input'!AE68),ROUND('Measure Input'!AE68,2),0))</f>
        <v/>
      </c>
      <c r="W62" s="267" t="str">
        <f>IF(LEN(A62)=0,"",IF(ISNUMBER('Measure Input'!AF68),ROUND('Measure Input'!AF68,2),0))</f>
        <v/>
      </c>
      <c r="X62" s="267" t="str">
        <f>IF(LEN(A62)=0,"",IF(ISNUMBER('Measure Input'!AG68),ROUND('Measure Input'!AG68,2),0))</f>
        <v/>
      </c>
      <c r="Y62" s="267" t="str">
        <f>IF(LEN(A62)=0,"",IF(ISNUMBER('Measure Input'!AH68),ROUND('Measure Input'!AH68,2),0))</f>
        <v/>
      </c>
      <c r="Z62" s="267" t="str">
        <f>IF(LEN(A62)=0,"",IF(ISNUMBER('Measure Input'!AI68),ROUND('Measure Input'!AI68,2),0))</f>
        <v/>
      </c>
      <c r="AA62" s="267" t="str">
        <f>IF(LEN(A62)=0,"",IF(ISNUMBER('Measure Input'!AJ68),ROUND('Measure Input'!AJ68,2),0))</f>
        <v/>
      </c>
      <c r="AB62" s="269" t="str">
        <f>'Measure Input'!L68</f>
        <v/>
      </c>
      <c r="AC62" s="269" t="str">
        <f>'Measure Input'!M68</f>
        <v/>
      </c>
    </row>
    <row r="63" spans="1:29" ht="12.75">
      <c r="A63" s="336" t="str">
        <f>IF(ISBLANK('Measure Input'!$B69),"",'Measure Input'!B69)</f>
        <v/>
      </c>
      <c r="B63" s="336" t="str">
        <f>IF(ISBLANK('Measure Input'!C69),"",'Measure Input'!C69)</f>
        <v/>
      </c>
      <c r="C63" s="125" t="str">
        <f>IF(LEN(A63)=0,"",IF(ISBLANK('Measure Input'!D69),0,ROUND('Measure Input'!D69,2)))</f>
        <v/>
      </c>
      <c r="D63" s="125" t="str">
        <f>IF(LEN(A63)=0,"",IF(ISBLANK('Measure Input'!E69),0,ROUND('Measure Input'!E69,2)))</f>
        <v/>
      </c>
      <c r="E63" s="125" t="str">
        <f>IF(LEN(A63)=0,"",IF(ISBLANK('Measure Input'!F69),0,ROUND('Measure Input'!F69,2)))</f>
        <v/>
      </c>
      <c r="F63" s="125" t="str">
        <f>IF(LEN(A63)=0,"",IF(ISBLANK('Measure Input'!G69),0,ROUND('Measure Input'!G69,2)))</f>
        <v/>
      </c>
      <c r="G63" s="125" t="str">
        <f>IF(LEN(A63)=0,"",IF(ISBLANK('Measure Input'!H69),0,ROUND('Measure Input'!H69,2)))</f>
        <v/>
      </c>
      <c r="H63" s="125" t="str">
        <f>IF(LEN(A63)=0,"",IF(ISBLANK('Measure Input'!I69),0,ROUND('Measure Input'!I69,2)))</f>
        <v/>
      </c>
      <c r="I63" s="125" t="str">
        <f>IF(LEN(A63)=0,"",IF(ISBLANK('Measure Input'!J69),0,ROUND('Measure Input'!J69,2)))</f>
        <v/>
      </c>
      <c r="J63" s="125" t="str">
        <f>IF(LEN(A63)=0,"",IF(ISBLANK('Measure Input'!K69),0,ROUND('Measure Input'!K69,2)))</f>
        <v/>
      </c>
      <c r="K63" s="267" t="str">
        <f>IF(LEN(A63)=0,"",IF(ISNUMBER('Measure Input'!AB69),ROUND('Measure Input'!AB69,2),0))</f>
        <v/>
      </c>
      <c r="L63" s="267" t="str">
        <f>IF(LEN(A63)=0,"",IF(ISNUMBER('Measure Input'!O69),ROUND('Measure Input'!O69,2),0))</f>
        <v/>
      </c>
      <c r="M63" s="267" t="str">
        <f>IF(LEN(A63)=0,"",IF(ISNUMBER('Measure Input'!P69),ROUND('Measure Input'!P69,2),0))</f>
        <v/>
      </c>
      <c r="N63" s="267" t="str">
        <f>IF(LEN(A63)=0,"",IF(ISNUMBER('Measure Input'!Q69),ROUND('Measure Input'!Q69,2),0))</f>
        <v/>
      </c>
      <c r="O63" s="267" t="str">
        <f>IF(LEN(A63)=0,"",IF(ISNUMBER('Measure Input'!R69),ROUND('Measure Input'!R69,2),0))</f>
        <v/>
      </c>
      <c r="P63" s="267" t="str">
        <f>IF(LEN(A63)=0,"",IF(ISNUMBER('Measure Input'!S69),ROUND('Measure Input'!S69,2),0))</f>
        <v/>
      </c>
      <c r="Q63" s="267" t="str">
        <f>IF(LEN(A63)=0,"",IF(ISNUMBER('Measure Input'!T69),ROUND('Measure Input'!T69,2),0))</f>
        <v/>
      </c>
      <c r="R63" s="267" t="str">
        <f>IF(LEN(A63)=0,"",IF(ISNUMBER('Measure Input'!U69),ROUND('Measure Input'!U69,2),0))</f>
        <v/>
      </c>
      <c r="S63" s="267" t="str">
        <f>IF(LEN(A63)=0,"",IF(ISNUMBER('Measure Input'!V69),ROUND('Measure Input'!V69,2),0))</f>
        <v/>
      </c>
      <c r="T63" s="267" t="str">
        <f>IF(LEN(A63)=0,"",IF(ISNUMBER('Measure Input'!AC69),ROUND('Measure Input'!AC69,2),0))</f>
        <v/>
      </c>
      <c r="U63" s="267" t="str">
        <f>IF(LEN(A63)=0,"",IF(ISNUMBER('Measure Input'!AD69),ROUND('Measure Input'!AD69,2),0))</f>
        <v/>
      </c>
      <c r="V63" s="267" t="str">
        <f>IF(LEN(A63)=0,"",IF(ISNUMBER('Measure Input'!AE69),ROUND('Measure Input'!AE69,2),0))</f>
        <v/>
      </c>
      <c r="W63" s="267" t="str">
        <f>IF(LEN(A63)=0,"",IF(ISNUMBER('Measure Input'!AF69),ROUND('Measure Input'!AF69,2),0))</f>
        <v/>
      </c>
      <c r="X63" s="267" t="str">
        <f>IF(LEN(A63)=0,"",IF(ISNUMBER('Measure Input'!AG69),ROUND('Measure Input'!AG69,2),0))</f>
        <v/>
      </c>
      <c r="Y63" s="267" t="str">
        <f>IF(LEN(A63)=0,"",IF(ISNUMBER('Measure Input'!AH69),ROUND('Measure Input'!AH69,2),0))</f>
        <v/>
      </c>
      <c r="Z63" s="267" t="str">
        <f>IF(LEN(A63)=0,"",IF(ISNUMBER('Measure Input'!AI69),ROUND('Measure Input'!AI69,2),0))</f>
        <v/>
      </c>
      <c r="AA63" s="267" t="str">
        <f>IF(LEN(A63)=0,"",IF(ISNUMBER('Measure Input'!AJ69),ROUND('Measure Input'!AJ69,2),0))</f>
        <v/>
      </c>
      <c r="AB63" s="269" t="str">
        <f>'Measure Input'!L69</f>
        <v/>
      </c>
      <c r="AC63" s="269" t="str">
        <f>'Measure Input'!M69</f>
        <v/>
      </c>
    </row>
    <row r="64" spans="1:29" ht="12.75">
      <c r="A64" s="336" t="str">
        <f>IF(ISBLANK('Measure Input'!$B70),"",'Measure Input'!B70)</f>
        <v/>
      </c>
      <c r="B64" s="336" t="str">
        <f>IF(ISBLANK('Measure Input'!C70),"",'Measure Input'!C70)</f>
        <v/>
      </c>
      <c r="C64" s="125" t="str">
        <f>IF(LEN(A64)=0,"",IF(ISBLANK('Measure Input'!D70),0,ROUND('Measure Input'!D70,2)))</f>
        <v/>
      </c>
      <c r="D64" s="125" t="str">
        <f>IF(LEN(A64)=0,"",IF(ISBLANK('Measure Input'!E70),0,ROUND('Measure Input'!E70,2)))</f>
        <v/>
      </c>
      <c r="E64" s="125" t="str">
        <f>IF(LEN(A64)=0,"",IF(ISBLANK('Measure Input'!F70),0,ROUND('Measure Input'!F70,2)))</f>
        <v/>
      </c>
      <c r="F64" s="125" t="str">
        <f>IF(LEN(A64)=0,"",IF(ISBLANK('Measure Input'!G70),0,ROUND('Measure Input'!G70,2)))</f>
        <v/>
      </c>
      <c r="G64" s="125" t="str">
        <f>IF(LEN(A64)=0,"",IF(ISBLANK('Measure Input'!H70),0,ROUND('Measure Input'!H70,2)))</f>
        <v/>
      </c>
      <c r="H64" s="125" t="str">
        <f>IF(LEN(A64)=0,"",IF(ISBLANK('Measure Input'!I70),0,ROUND('Measure Input'!I70,2)))</f>
        <v/>
      </c>
      <c r="I64" s="125" t="str">
        <f>IF(LEN(A64)=0,"",IF(ISBLANK('Measure Input'!J70),0,ROUND('Measure Input'!J70,2)))</f>
        <v/>
      </c>
      <c r="J64" s="125" t="str">
        <f>IF(LEN(A64)=0,"",IF(ISBLANK('Measure Input'!K70),0,ROUND('Measure Input'!K70,2)))</f>
        <v/>
      </c>
      <c r="K64" s="267" t="str">
        <f>IF(LEN(A64)=0,"",IF(ISNUMBER('Measure Input'!AB70),ROUND('Measure Input'!AB70,2),0))</f>
        <v/>
      </c>
      <c r="L64" s="267" t="str">
        <f>IF(LEN(A64)=0,"",IF(ISNUMBER('Measure Input'!O70),ROUND('Measure Input'!O70,2),0))</f>
        <v/>
      </c>
      <c r="M64" s="267" t="str">
        <f>IF(LEN(A64)=0,"",IF(ISNUMBER('Measure Input'!P70),ROUND('Measure Input'!P70,2),0))</f>
        <v/>
      </c>
      <c r="N64" s="267" t="str">
        <f>IF(LEN(A64)=0,"",IF(ISNUMBER('Measure Input'!Q70),ROUND('Measure Input'!Q70,2),0))</f>
        <v/>
      </c>
      <c r="O64" s="267" t="str">
        <f>IF(LEN(A64)=0,"",IF(ISNUMBER('Measure Input'!R70),ROUND('Measure Input'!R70,2),0))</f>
        <v/>
      </c>
      <c r="P64" s="267" t="str">
        <f>IF(LEN(A64)=0,"",IF(ISNUMBER('Measure Input'!S70),ROUND('Measure Input'!S70,2),0))</f>
        <v/>
      </c>
      <c r="Q64" s="267" t="str">
        <f>IF(LEN(A64)=0,"",IF(ISNUMBER('Measure Input'!T70),ROUND('Measure Input'!T70,2),0))</f>
        <v/>
      </c>
      <c r="R64" s="267" t="str">
        <f>IF(LEN(A64)=0,"",IF(ISNUMBER('Measure Input'!U70),ROUND('Measure Input'!U70,2),0))</f>
        <v/>
      </c>
      <c r="S64" s="267" t="str">
        <f>IF(LEN(A64)=0,"",IF(ISNUMBER('Measure Input'!V70),ROUND('Measure Input'!V70,2),0))</f>
        <v/>
      </c>
      <c r="T64" s="267" t="str">
        <f>IF(LEN(A64)=0,"",IF(ISNUMBER('Measure Input'!AC70),ROUND('Measure Input'!AC70,2),0))</f>
        <v/>
      </c>
      <c r="U64" s="267" t="str">
        <f>IF(LEN(A64)=0,"",IF(ISNUMBER('Measure Input'!AD70),ROUND('Measure Input'!AD70,2),0))</f>
        <v/>
      </c>
      <c r="V64" s="267" t="str">
        <f>IF(LEN(A64)=0,"",IF(ISNUMBER('Measure Input'!AE70),ROUND('Measure Input'!AE70,2),0))</f>
        <v/>
      </c>
      <c r="W64" s="267" t="str">
        <f>IF(LEN(A64)=0,"",IF(ISNUMBER('Measure Input'!AF70),ROUND('Measure Input'!AF70,2),0))</f>
        <v/>
      </c>
      <c r="X64" s="267" t="str">
        <f>IF(LEN(A64)=0,"",IF(ISNUMBER('Measure Input'!AG70),ROUND('Measure Input'!AG70,2),0))</f>
        <v/>
      </c>
      <c r="Y64" s="267" t="str">
        <f>IF(LEN(A64)=0,"",IF(ISNUMBER('Measure Input'!AH70),ROUND('Measure Input'!AH70,2),0))</f>
        <v/>
      </c>
      <c r="Z64" s="267" t="str">
        <f>IF(LEN(A64)=0,"",IF(ISNUMBER('Measure Input'!AI70),ROUND('Measure Input'!AI70,2),0))</f>
        <v/>
      </c>
      <c r="AA64" s="267" t="str">
        <f>IF(LEN(A64)=0,"",IF(ISNUMBER('Measure Input'!AJ70),ROUND('Measure Input'!AJ70,2),0))</f>
        <v/>
      </c>
      <c r="AB64" s="269" t="str">
        <f>'Measure Input'!L70</f>
        <v/>
      </c>
      <c r="AC64" s="269" t="str">
        <f>'Measure Input'!M70</f>
        <v/>
      </c>
    </row>
    <row r="65" spans="1:29" ht="12.75">
      <c r="A65" s="336" t="str">
        <f>IF(ISBLANK('Measure Input'!$B71),"",'Measure Input'!B71)</f>
        <v/>
      </c>
      <c r="B65" s="336" t="str">
        <f>IF(ISBLANK('Measure Input'!C71),"",'Measure Input'!C71)</f>
        <v/>
      </c>
      <c r="C65" s="125" t="str">
        <f>IF(LEN(A65)=0,"",IF(ISBLANK('Measure Input'!D71),0,ROUND('Measure Input'!D71,2)))</f>
        <v/>
      </c>
      <c r="D65" s="125" t="str">
        <f>IF(LEN(A65)=0,"",IF(ISBLANK('Measure Input'!E71),0,ROUND('Measure Input'!E71,2)))</f>
        <v/>
      </c>
      <c r="E65" s="125" t="str">
        <f>IF(LEN(A65)=0,"",IF(ISBLANK('Measure Input'!F71),0,ROUND('Measure Input'!F71,2)))</f>
        <v/>
      </c>
      <c r="F65" s="125" t="str">
        <f>IF(LEN(A65)=0,"",IF(ISBLANK('Measure Input'!G71),0,ROUND('Measure Input'!G71,2)))</f>
        <v/>
      </c>
      <c r="G65" s="125" t="str">
        <f>IF(LEN(A65)=0,"",IF(ISBLANK('Measure Input'!H71),0,ROUND('Measure Input'!H71,2)))</f>
        <v/>
      </c>
      <c r="H65" s="125" t="str">
        <f>IF(LEN(A65)=0,"",IF(ISBLANK('Measure Input'!I71),0,ROUND('Measure Input'!I71,2)))</f>
        <v/>
      </c>
      <c r="I65" s="125" t="str">
        <f>IF(LEN(A65)=0,"",IF(ISBLANK('Measure Input'!J71),0,ROUND('Measure Input'!J71,2)))</f>
        <v/>
      </c>
      <c r="J65" s="125" t="str">
        <f>IF(LEN(A65)=0,"",IF(ISBLANK('Measure Input'!K71),0,ROUND('Measure Input'!K71,2)))</f>
        <v/>
      </c>
      <c r="K65" s="267" t="str">
        <f>IF(LEN(A65)=0,"",IF(ISNUMBER('Measure Input'!AB71),ROUND('Measure Input'!AB71,2),0))</f>
        <v/>
      </c>
      <c r="L65" s="267" t="str">
        <f>IF(LEN(A65)=0,"",IF(ISNUMBER('Measure Input'!O71),ROUND('Measure Input'!O71,2),0))</f>
        <v/>
      </c>
      <c r="M65" s="267" t="str">
        <f>IF(LEN(A65)=0,"",IF(ISNUMBER('Measure Input'!P71),ROUND('Measure Input'!P71,2),0))</f>
        <v/>
      </c>
      <c r="N65" s="267" t="str">
        <f>IF(LEN(A65)=0,"",IF(ISNUMBER('Measure Input'!Q71),ROUND('Measure Input'!Q71,2),0))</f>
        <v/>
      </c>
      <c r="O65" s="267" t="str">
        <f>IF(LEN(A65)=0,"",IF(ISNUMBER('Measure Input'!R71),ROUND('Measure Input'!R71,2),0))</f>
        <v/>
      </c>
      <c r="P65" s="267" t="str">
        <f>IF(LEN(A65)=0,"",IF(ISNUMBER('Measure Input'!S71),ROUND('Measure Input'!S71,2),0))</f>
        <v/>
      </c>
      <c r="Q65" s="267" t="str">
        <f>IF(LEN(A65)=0,"",IF(ISNUMBER('Measure Input'!T71),ROUND('Measure Input'!T71,2),0))</f>
        <v/>
      </c>
      <c r="R65" s="267" t="str">
        <f>IF(LEN(A65)=0,"",IF(ISNUMBER('Measure Input'!U71),ROUND('Measure Input'!U71,2),0))</f>
        <v/>
      </c>
      <c r="S65" s="267" t="str">
        <f>IF(LEN(A65)=0,"",IF(ISNUMBER('Measure Input'!V71),ROUND('Measure Input'!V71,2),0))</f>
        <v/>
      </c>
      <c r="T65" s="267" t="str">
        <f>IF(LEN(A65)=0,"",IF(ISNUMBER('Measure Input'!AC71),ROUND('Measure Input'!AC71,2),0))</f>
        <v/>
      </c>
      <c r="U65" s="267" t="str">
        <f>IF(LEN(A65)=0,"",IF(ISNUMBER('Measure Input'!AD71),ROUND('Measure Input'!AD71,2),0))</f>
        <v/>
      </c>
      <c r="V65" s="267" t="str">
        <f>IF(LEN(A65)=0,"",IF(ISNUMBER('Measure Input'!AE71),ROUND('Measure Input'!AE71,2),0))</f>
        <v/>
      </c>
      <c r="W65" s="267" t="str">
        <f>IF(LEN(A65)=0,"",IF(ISNUMBER('Measure Input'!AF71),ROUND('Measure Input'!AF71,2),0))</f>
        <v/>
      </c>
      <c r="X65" s="267" t="str">
        <f>IF(LEN(A65)=0,"",IF(ISNUMBER('Measure Input'!AG71),ROUND('Measure Input'!AG71,2),0))</f>
        <v/>
      </c>
      <c r="Y65" s="267" t="str">
        <f>IF(LEN(A65)=0,"",IF(ISNUMBER('Measure Input'!AH71),ROUND('Measure Input'!AH71,2),0))</f>
        <v/>
      </c>
      <c r="Z65" s="267" t="str">
        <f>IF(LEN(A65)=0,"",IF(ISNUMBER('Measure Input'!AI71),ROUND('Measure Input'!AI71,2),0))</f>
        <v/>
      </c>
      <c r="AA65" s="267" t="str">
        <f>IF(LEN(A65)=0,"",IF(ISNUMBER('Measure Input'!AJ71),ROUND('Measure Input'!AJ71,2),0))</f>
        <v/>
      </c>
      <c r="AB65" s="269" t="str">
        <f>'Measure Input'!L71</f>
        <v/>
      </c>
      <c r="AC65" s="269" t="str">
        <f>'Measure Input'!M71</f>
        <v/>
      </c>
    </row>
    <row r="66" spans="1:29" ht="12.75">
      <c r="A66" s="336" t="str">
        <f>IF(ISBLANK('Measure Input'!$B72),"",'Measure Input'!B72)</f>
        <v/>
      </c>
      <c r="B66" s="336" t="str">
        <f>IF(ISBLANK('Measure Input'!C72),"",'Measure Input'!C72)</f>
        <v/>
      </c>
      <c r="C66" s="125" t="str">
        <f>IF(LEN(A66)=0,"",IF(ISBLANK('Measure Input'!D72),0,ROUND('Measure Input'!D72,2)))</f>
        <v/>
      </c>
      <c r="D66" s="125" t="str">
        <f>IF(LEN(A66)=0,"",IF(ISBLANK('Measure Input'!E72),0,ROUND('Measure Input'!E72,2)))</f>
        <v/>
      </c>
      <c r="E66" s="125" t="str">
        <f>IF(LEN(A66)=0,"",IF(ISBLANK('Measure Input'!F72),0,ROUND('Measure Input'!F72,2)))</f>
        <v/>
      </c>
      <c r="F66" s="125" t="str">
        <f>IF(LEN(A66)=0,"",IF(ISBLANK('Measure Input'!G72),0,ROUND('Measure Input'!G72,2)))</f>
        <v/>
      </c>
      <c r="G66" s="125" t="str">
        <f>IF(LEN(A66)=0,"",IF(ISBLANK('Measure Input'!H72),0,ROUND('Measure Input'!H72,2)))</f>
        <v/>
      </c>
      <c r="H66" s="125" t="str">
        <f>IF(LEN(A66)=0,"",IF(ISBLANK('Measure Input'!I72),0,ROUND('Measure Input'!I72,2)))</f>
        <v/>
      </c>
      <c r="I66" s="125" t="str">
        <f>IF(LEN(A66)=0,"",IF(ISBLANK('Measure Input'!J72),0,ROUND('Measure Input'!J72,2)))</f>
        <v/>
      </c>
      <c r="J66" s="125" t="str">
        <f>IF(LEN(A66)=0,"",IF(ISBLANK('Measure Input'!K72),0,ROUND('Measure Input'!K72,2)))</f>
        <v/>
      </c>
      <c r="K66" s="267" t="str">
        <f>IF(LEN(A66)=0,"",IF(ISNUMBER('Measure Input'!AB72),ROUND('Measure Input'!AB72,2),0))</f>
        <v/>
      </c>
      <c r="L66" s="267" t="str">
        <f>IF(LEN(A66)=0,"",IF(ISNUMBER('Measure Input'!O72),ROUND('Measure Input'!O72,2),0))</f>
        <v/>
      </c>
      <c r="M66" s="267" t="str">
        <f>IF(LEN(A66)=0,"",IF(ISNUMBER('Measure Input'!P72),ROUND('Measure Input'!P72,2),0))</f>
        <v/>
      </c>
      <c r="N66" s="267" t="str">
        <f>IF(LEN(A66)=0,"",IF(ISNUMBER('Measure Input'!Q72),ROUND('Measure Input'!Q72,2),0))</f>
        <v/>
      </c>
      <c r="O66" s="267" t="str">
        <f>IF(LEN(A66)=0,"",IF(ISNUMBER('Measure Input'!R72),ROUND('Measure Input'!R72,2),0))</f>
        <v/>
      </c>
      <c r="P66" s="267" t="str">
        <f>IF(LEN(A66)=0,"",IF(ISNUMBER('Measure Input'!S72),ROUND('Measure Input'!S72,2),0))</f>
        <v/>
      </c>
      <c r="Q66" s="267" t="str">
        <f>IF(LEN(A66)=0,"",IF(ISNUMBER('Measure Input'!T72),ROUND('Measure Input'!T72,2),0))</f>
        <v/>
      </c>
      <c r="R66" s="267" t="str">
        <f>IF(LEN(A66)=0,"",IF(ISNUMBER('Measure Input'!U72),ROUND('Measure Input'!U72,2),0))</f>
        <v/>
      </c>
      <c r="S66" s="267" t="str">
        <f>IF(LEN(A66)=0,"",IF(ISNUMBER('Measure Input'!V72),ROUND('Measure Input'!V72,2),0))</f>
        <v/>
      </c>
      <c r="T66" s="267" t="str">
        <f>IF(LEN(A66)=0,"",IF(ISNUMBER('Measure Input'!AC72),ROUND('Measure Input'!AC72,2),0))</f>
        <v/>
      </c>
      <c r="U66" s="267" t="str">
        <f>IF(LEN(A66)=0,"",IF(ISNUMBER('Measure Input'!AD72),ROUND('Measure Input'!AD72,2),0))</f>
        <v/>
      </c>
      <c r="V66" s="267" t="str">
        <f>IF(LEN(A66)=0,"",IF(ISNUMBER('Measure Input'!AE72),ROUND('Measure Input'!AE72,2),0))</f>
        <v/>
      </c>
      <c r="W66" s="267" t="str">
        <f>IF(LEN(A66)=0,"",IF(ISNUMBER('Measure Input'!AF72),ROUND('Measure Input'!AF72,2),0))</f>
        <v/>
      </c>
      <c r="X66" s="267" t="str">
        <f>IF(LEN(A66)=0,"",IF(ISNUMBER('Measure Input'!AG72),ROUND('Measure Input'!AG72,2),0))</f>
        <v/>
      </c>
      <c r="Y66" s="267" t="str">
        <f>IF(LEN(A66)=0,"",IF(ISNUMBER('Measure Input'!AH72),ROUND('Measure Input'!AH72,2),0))</f>
        <v/>
      </c>
      <c r="Z66" s="267" t="str">
        <f>IF(LEN(A66)=0,"",IF(ISNUMBER('Measure Input'!AI72),ROUND('Measure Input'!AI72,2),0))</f>
        <v/>
      </c>
      <c r="AA66" s="267" t="str">
        <f>IF(LEN(A66)=0,"",IF(ISNUMBER('Measure Input'!AJ72),ROUND('Measure Input'!AJ72,2),0))</f>
        <v/>
      </c>
      <c r="AB66" s="269" t="str">
        <f>'Measure Input'!L72</f>
        <v/>
      </c>
      <c r="AC66" s="269" t="str">
        <f>'Measure Input'!M72</f>
        <v/>
      </c>
    </row>
    <row r="67" spans="1:29" ht="12.75">
      <c r="A67" s="336" t="str">
        <f>IF(ISBLANK('Measure Input'!$B73),"",'Measure Input'!B73)</f>
        <v/>
      </c>
      <c r="B67" s="336" t="str">
        <f>IF(ISBLANK('Measure Input'!C73),"",'Measure Input'!C73)</f>
        <v/>
      </c>
      <c r="C67" s="125" t="str">
        <f>IF(LEN(A67)=0,"",IF(ISBLANK('Measure Input'!D73),0,ROUND('Measure Input'!D73,2)))</f>
        <v/>
      </c>
      <c r="D67" s="125" t="str">
        <f>IF(LEN(A67)=0,"",IF(ISBLANK('Measure Input'!E73),0,ROUND('Measure Input'!E73,2)))</f>
        <v/>
      </c>
      <c r="E67" s="125" t="str">
        <f>IF(LEN(A67)=0,"",IF(ISBLANK('Measure Input'!F73),0,ROUND('Measure Input'!F73,2)))</f>
        <v/>
      </c>
      <c r="F67" s="125" t="str">
        <f>IF(LEN(A67)=0,"",IF(ISBLANK('Measure Input'!G73),0,ROUND('Measure Input'!G73,2)))</f>
        <v/>
      </c>
      <c r="G67" s="125" t="str">
        <f>IF(LEN(A67)=0,"",IF(ISBLANK('Measure Input'!H73),0,ROUND('Measure Input'!H73,2)))</f>
        <v/>
      </c>
      <c r="H67" s="125" t="str">
        <f>IF(LEN(A67)=0,"",IF(ISBLANK('Measure Input'!I73),0,ROUND('Measure Input'!I73,2)))</f>
        <v/>
      </c>
      <c r="I67" s="125" t="str">
        <f>IF(LEN(A67)=0,"",IF(ISBLANK('Measure Input'!J73),0,ROUND('Measure Input'!J73,2)))</f>
        <v/>
      </c>
      <c r="J67" s="125" t="str">
        <f>IF(LEN(A67)=0,"",IF(ISBLANK('Measure Input'!K73),0,ROUND('Measure Input'!K73,2)))</f>
        <v/>
      </c>
      <c r="K67" s="267" t="str">
        <f>IF(LEN(A67)=0,"",IF(ISNUMBER('Measure Input'!AB73),ROUND('Measure Input'!AB73,2),0))</f>
        <v/>
      </c>
      <c r="L67" s="267" t="str">
        <f>IF(LEN(A67)=0,"",IF(ISNUMBER('Measure Input'!O73),ROUND('Measure Input'!O73,2),0))</f>
        <v/>
      </c>
      <c r="M67" s="267" t="str">
        <f>IF(LEN(A67)=0,"",IF(ISNUMBER('Measure Input'!P73),ROUND('Measure Input'!P73,2),0))</f>
        <v/>
      </c>
      <c r="N67" s="267" t="str">
        <f>IF(LEN(A67)=0,"",IF(ISNUMBER('Measure Input'!Q73),ROUND('Measure Input'!Q73,2),0))</f>
        <v/>
      </c>
      <c r="O67" s="267" t="str">
        <f>IF(LEN(A67)=0,"",IF(ISNUMBER('Measure Input'!R73),ROUND('Measure Input'!R73,2),0))</f>
        <v/>
      </c>
      <c r="P67" s="267" t="str">
        <f>IF(LEN(A67)=0,"",IF(ISNUMBER('Measure Input'!S73),ROUND('Measure Input'!S73,2),0))</f>
        <v/>
      </c>
      <c r="Q67" s="267" t="str">
        <f>IF(LEN(A67)=0,"",IF(ISNUMBER('Measure Input'!T73),ROUND('Measure Input'!T73,2),0))</f>
        <v/>
      </c>
      <c r="R67" s="267" t="str">
        <f>IF(LEN(A67)=0,"",IF(ISNUMBER('Measure Input'!U73),ROUND('Measure Input'!U73,2),0))</f>
        <v/>
      </c>
      <c r="S67" s="267" t="str">
        <f>IF(LEN(A67)=0,"",IF(ISNUMBER('Measure Input'!V73),ROUND('Measure Input'!V73,2),0))</f>
        <v/>
      </c>
      <c r="T67" s="267" t="str">
        <f>IF(LEN(A67)=0,"",IF(ISNUMBER('Measure Input'!AC73),ROUND('Measure Input'!AC73,2),0))</f>
        <v/>
      </c>
      <c r="U67" s="267" t="str">
        <f>IF(LEN(A67)=0,"",IF(ISNUMBER('Measure Input'!AD73),ROUND('Measure Input'!AD73,2),0))</f>
        <v/>
      </c>
      <c r="V67" s="267" t="str">
        <f>IF(LEN(A67)=0,"",IF(ISNUMBER('Measure Input'!AE73),ROUND('Measure Input'!AE73,2),0))</f>
        <v/>
      </c>
      <c r="W67" s="267" t="str">
        <f>IF(LEN(A67)=0,"",IF(ISNUMBER('Measure Input'!AF73),ROUND('Measure Input'!AF73,2),0))</f>
        <v/>
      </c>
      <c r="X67" s="267" t="str">
        <f>IF(LEN(A67)=0,"",IF(ISNUMBER('Measure Input'!AG73),ROUND('Measure Input'!AG73,2),0))</f>
        <v/>
      </c>
      <c r="Y67" s="267" t="str">
        <f>IF(LEN(A67)=0,"",IF(ISNUMBER('Measure Input'!AH73),ROUND('Measure Input'!AH73,2),0))</f>
        <v/>
      </c>
      <c r="Z67" s="267" t="str">
        <f>IF(LEN(A67)=0,"",IF(ISNUMBER('Measure Input'!AI73),ROUND('Measure Input'!AI73,2),0))</f>
        <v/>
      </c>
      <c r="AA67" s="267" t="str">
        <f>IF(LEN(A67)=0,"",IF(ISNUMBER('Measure Input'!AJ73),ROUND('Measure Input'!AJ73,2),0))</f>
        <v/>
      </c>
      <c r="AB67" s="269" t="str">
        <f>'Measure Input'!L73</f>
        <v/>
      </c>
      <c r="AC67" s="269" t="str">
        <f>'Measure Input'!M73</f>
        <v/>
      </c>
    </row>
    <row r="68" spans="1:29" ht="12.75">
      <c r="A68" s="336" t="str">
        <f>IF(ISBLANK('Measure Input'!$B74),"",'Measure Input'!B74)</f>
        <v/>
      </c>
      <c r="B68" s="336" t="str">
        <f>IF(ISBLANK('Measure Input'!C74),"",'Measure Input'!C74)</f>
        <v/>
      </c>
      <c r="C68" s="125" t="str">
        <f>IF(LEN(A68)=0,"",IF(ISBLANK('Measure Input'!D74),0,ROUND('Measure Input'!D74,2)))</f>
        <v/>
      </c>
      <c r="D68" s="125" t="str">
        <f>IF(LEN(A68)=0,"",IF(ISBLANK('Measure Input'!E74),0,ROUND('Measure Input'!E74,2)))</f>
        <v/>
      </c>
      <c r="E68" s="125" t="str">
        <f>IF(LEN(A68)=0,"",IF(ISBLANK('Measure Input'!F74),0,ROUND('Measure Input'!F74,2)))</f>
        <v/>
      </c>
      <c r="F68" s="125" t="str">
        <f>IF(LEN(A68)=0,"",IF(ISBLANK('Measure Input'!G74),0,ROUND('Measure Input'!G74,2)))</f>
        <v/>
      </c>
      <c r="G68" s="125" t="str">
        <f>IF(LEN(A68)=0,"",IF(ISBLANK('Measure Input'!H74),0,ROUND('Measure Input'!H74,2)))</f>
        <v/>
      </c>
      <c r="H68" s="125" t="str">
        <f>IF(LEN(A68)=0,"",IF(ISBLANK('Measure Input'!I74),0,ROUND('Measure Input'!I74,2)))</f>
        <v/>
      </c>
      <c r="I68" s="125" t="str">
        <f>IF(LEN(A68)=0,"",IF(ISBLANK('Measure Input'!J74),0,ROUND('Measure Input'!J74,2)))</f>
        <v/>
      </c>
      <c r="J68" s="125" t="str">
        <f>IF(LEN(A68)=0,"",IF(ISBLANK('Measure Input'!K74),0,ROUND('Measure Input'!K74,2)))</f>
        <v/>
      </c>
      <c r="K68" s="267" t="str">
        <f>IF(LEN(A68)=0,"",IF(ISNUMBER('Measure Input'!AB74),ROUND('Measure Input'!AB74,2),0))</f>
        <v/>
      </c>
      <c r="L68" s="267" t="str">
        <f>IF(LEN(A68)=0,"",IF(ISNUMBER('Measure Input'!O74),ROUND('Measure Input'!O74,2),0))</f>
        <v/>
      </c>
      <c r="M68" s="267" t="str">
        <f>IF(LEN(A68)=0,"",IF(ISNUMBER('Measure Input'!P74),ROUND('Measure Input'!P74,2),0))</f>
        <v/>
      </c>
      <c r="N68" s="267" t="str">
        <f>IF(LEN(A68)=0,"",IF(ISNUMBER('Measure Input'!Q74),ROUND('Measure Input'!Q74,2),0))</f>
        <v/>
      </c>
      <c r="O68" s="267" t="str">
        <f>IF(LEN(A68)=0,"",IF(ISNUMBER('Measure Input'!R74),ROUND('Measure Input'!R74,2),0))</f>
        <v/>
      </c>
      <c r="P68" s="267" t="str">
        <f>IF(LEN(A68)=0,"",IF(ISNUMBER('Measure Input'!S74),ROUND('Measure Input'!S74,2),0))</f>
        <v/>
      </c>
      <c r="Q68" s="267" t="str">
        <f>IF(LEN(A68)=0,"",IF(ISNUMBER('Measure Input'!T74),ROUND('Measure Input'!T74,2),0))</f>
        <v/>
      </c>
      <c r="R68" s="267" t="str">
        <f>IF(LEN(A68)=0,"",IF(ISNUMBER('Measure Input'!U74),ROUND('Measure Input'!U74,2),0))</f>
        <v/>
      </c>
      <c r="S68" s="267" t="str">
        <f>IF(LEN(A68)=0,"",IF(ISNUMBER('Measure Input'!V74),ROUND('Measure Input'!V74,2),0))</f>
        <v/>
      </c>
      <c r="T68" s="267" t="str">
        <f>IF(LEN(A68)=0,"",IF(ISNUMBER('Measure Input'!AC74),ROUND('Measure Input'!AC74,2),0))</f>
        <v/>
      </c>
      <c r="U68" s="267" t="str">
        <f>IF(LEN(A68)=0,"",IF(ISNUMBER('Measure Input'!AD74),ROUND('Measure Input'!AD74,2),0))</f>
        <v/>
      </c>
      <c r="V68" s="267" t="str">
        <f>IF(LEN(A68)=0,"",IF(ISNUMBER('Measure Input'!AE74),ROUND('Measure Input'!AE74,2),0))</f>
        <v/>
      </c>
      <c r="W68" s="267" t="str">
        <f>IF(LEN(A68)=0,"",IF(ISNUMBER('Measure Input'!AF74),ROUND('Measure Input'!AF74,2),0))</f>
        <v/>
      </c>
      <c r="X68" s="267" t="str">
        <f>IF(LEN(A68)=0,"",IF(ISNUMBER('Measure Input'!AG74),ROUND('Measure Input'!AG74,2),0))</f>
        <v/>
      </c>
      <c r="Y68" s="267" t="str">
        <f>IF(LEN(A68)=0,"",IF(ISNUMBER('Measure Input'!AH74),ROUND('Measure Input'!AH74,2),0))</f>
        <v/>
      </c>
      <c r="Z68" s="267" t="str">
        <f>IF(LEN(A68)=0,"",IF(ISNUMBER('Measure Input'!AI74),ROUND('Measure Input'!AI74,2),0))</f>
        <v/>
      </c>
      <c r="AA68" s="267" t="str">
        <f>IF(LEN(A68)=0,"",IF(ISNUMBER('Measure Input'!AJ74),ROUND('Measure Input'!AJ74,2),0))</f>
        <v/>
      </c>
      <c r="AB68" s="269" t="str">
        <f>'Measure Input'!L74</f>
        <v/>
      </c>
      <c r="AC68" s="269" t="str">
        <f>'Measure Input'!M74</f>
        <v/>
      </c>
    </row>
    <row r="69" spans="1:29" ht="12.75">
      <c r="A69" s="336" t="str">
        <f>IF(ISBLANK('Measure Input'!$B75),"",'Measure Input'!B75)</f>
        <v/>
      </c>
      <c r="B69" s="336" t="str">
        <f>IF(ISBLANK('Measure Input'!C75),"",'Measure Input'!C75)</f>
        <v/>
      </c>
      <c r="C69" s="125" t="str">
        <f>IF(LEN(A69)=0,"",IF(ISBLANK('Measure Input'!D75),0,ROUND('Measure Input'!D75,2)))</f>
        <v/>
      </c>
      <c r="D69" s="125" t="str">
        <f>IF(LEN(A69)=0,"",IF(ISBLANK('Measure Input'!E75),0,ROUND('Measure Input'!E75,2)))</f>
        <v/>
      </c>
      <c r="E69" s="125" t="str">
        <f>IF(LEN(A69)=0,"",IF(ISBLANK('Measure Input'!F75),0,ROUND('Measure Input'!F75,2)))</f>
        <v/>
      </c>
      <c r="F69" s="125" t="str">
        <f>IF(LEN(A69)=0,"",IF(ISBLANK('Measure Input'!G75),0,ROUND('Measure Input'!G75,2)))</f>
        <v/>
      </c>
      <c r="G69" s="125" t="str">
        <f>IF(LEN(A69)=0,"",IF(ISBLANK('Measure Input'!H75),0,ROUND('Measure Input'!H75,2)))</f>
        <v/>
      </c>
      <c r="H69" s="125" t="str">
        <f>IF(LEN(A69)=0,"",IF(ISBLANK('Measure Input'!I75),0,ROUND('Measure Input'!I75,2)))</f>
        <v/>
      </c>
      <c r="I69" s="125" t="str">
        <f>IF(LEN(A69)=0,"",IF(ISBLANK('Measure Input'!J75),0,ROUND('Measure Input'!J75,2)))</f>
        <v/>
      </c>
      <c r="J69" s="125" t="str">
        <f>IF(LEN(A69)=0,"",IF(ISBLANK('Measure Input'!K75),0,ROUND('Measure Input'!K75,2)))</f>
        <v/>
      </c>
      <c r="K69" s="267" t="str">
        <f>IF(LEN(A69)=0,"",IF(ISNUMBER('Measure Input'!AB75),ROUND('Measure Input'!AB75,2),0))</f>
        <v/>
      </c>
      <c r="L69" s="267" t="str">
        <f>IF(LEN(A69)=0,"",IF(ISNUMBER('Measure Input'!O75),ROUND('Measure Input'!O75,2),0))</f>
        <v/>
      </c>
      <c r="M69" s="267" t="str">
        <f>IF(LEN(A69)=0,"",IF(ISNUMBER('Measure Input'!P75),ROUND('Measure Input'!P75,2),0))</f>
        <v/>
      </c>
      <c r="N69" s="267" t="str">
        <f>IF(LEN(A69)=0,"",IF(ISNUMBER('Measure Input'!Q75),ROUND('Measure Input'!Q75,2),0))</f>
        <v/>
      </c>
      <c r="O69" s="267" t="str">
        <f>IF(LEN(A69)=0,"",IF(ISNUMBER('Measure Input'!R75),ROUND('Measure Input'!R75,2),0))</f>
        <v/>
      </c>
      <c r="P69" s="267" t="str">
        <f>IF(LEN(A69)=0,"",IF(ISNUMBER('Measure Input'!S75),ROUND('Measure Input'!S75,2),0))</f>
        <v/>
      </c>
      <c r="Q69" s="267" t="str">
        <f>IF(LEN(A69)=0,"",IF(ISNUMBER('Measure Input'!T75),ROUND('Measure Input'!T75,2),0))</f>
        <v/>
      </c>
      <c r="R69" s="267" t="str">
        <f>IF(LEN(A69)=0,"",IF(ISNUMBER('Measure Input'!U75),ROUND('Measure Input'!U75,2),0))</f>
        <v/>
      </c>
      <c r="S69" s="267" t="str">
        <f>IF(LEN(A69)=0,"",IF(ISNUMBER('Measure Input'!V75),ROUND('Measure Input'!V75,2),0))</f>
        <v/>
      </c>
      <c r="T69" s="267" t="str">
        <f>IF(LEN(A69)=0,"",IF(ISNUMBER('Measure Input'!AC75),ROUND('Measure Input'!AC75,2),0))</f>
        <v/>
      </c>
      <c r="U69" s="267" t="str">
        <f>IF(LEN(A69)=0,"",IF(ISNUMBER('Measure Input'!AD75),ROUND('Measure Input'!AD75,2),0))</f>
        <v/>
      </c>
      <c r="V69" s="267" t="str">
        <f>IF(LEN(A69)=0,"",IF(ISNUMBER('Measure Input'!AE75),ROUND('Measure Input'!AE75,2),0))</f>
        <v/>
      </c>
      <c r="W69" s="267" t="str">
        <f>IF(LEN(A69)=0,"",IF(ISNUMBER('Measure Input'!AF75),ROUND('Measure Input'!AF75,2),0))</f>
        <v/>
      </c>
      <c r="X69" s="267" t="str">
        <f>IF(LEN(A69)=0,"",IF(ISNUMBER('Measure Input'!AG75),ROUND('Measure Input'!AG75,2),0))</f>
        <v/>
      </c>
      <c r="Y69" s="267" t="str">
        <f>IF(LEN(A69)=0,"",IF(ISNUMBER('Measure Input'!AH75),ROUND('Measure Input'!AH75,2),0))</f>
        <v/>
      </c>
      <c r="Z69" s="267" t="str">
        <f>IF(LEN(A69)=0,"",IF(ISNUMBER('Measure Input'!AI75),ROUND('Measure Input'!AI75,2),0))</f>
        <v/>
      </c>
      <c r="AA69" s="267" t="str">
        <f>IF(LEN(A69)=0,"",IF(ISNUMBER('Measure Input'!AJ75),ROUND('Measure Input'!AJ75,2),0))</f>
        <v/>
      </c>
      <c r="AB69" s="269" t="str">
        <f>'Measure Input'!L75</f>
        <v/>
      </c>
      <c r="AC69" s="269" t="str">
        <f>'Measure Input'!M75</f>
        <v/>
      </c>
    </row>
    <row r="70" spans="1:29" ht="12.75">
      <c r="A70" s="336" t="str">
        <f>IF(ISBLANK('Measure Input'!$B76),"",'Measure Input'!B76)</f>
        <v/>
      </c>
      <c r="B70" s="336" t="str">
        <f>IF(ISBLANK('Measure Input'!C76),"",'Measure Input'!C76)</f>
        <v/>
      </c>
      <c r="C70" s="125" t="str">
        <f>IF(LEN(A70)=0,"",IF(ISBLANK('Measure Input'!D76),0,ROUND('Measure Input'!D76,2)))</f>
        <v/>
      </c>
      <c r="D70" s="125" t="str">
        <f>IF(LEN(A70)=0,"",IF(ISBLANK('Measure Input'!E76),0,ROUND('Measure Input'!E76,2)))</f>
        <v/>
      </c>
      <c r="E70" s="125" t="str">
        <f>IF(LEN(A70)=0,"",IF(ISBLANK('Measure Input'!F76),0,ROUND('Measure Input'!F76,2)))</f>
        <v/>
      </c>
      <c r="F70" s="125" t="str">
        <f>IF(LEN(A70)=0,"",IF(ISBLANK('Measure Input'!G76),0,ROUND('Measure Input'!G76,2)))</f>
        <v/>
      </c>
      <c r="G70" s="125" t="str">
        <f>IF(LEN(A70)=0,"",IF(ISBLANK('Measure Input'!H76),0,ROUND('Measure Input'!H76,2)))</f>
        <v/>
      </c>
      <c r="H70" s="125" t="str">
        <f>IF(LEN(A70)=0,"",IF(ISBLANK('Measure Input'!I76),0,ROUND('Measure Input'!I76,2)))</f>
        <v/>
      </c>
      <c r="I70" s="125" t="str">
        <f>IF(LEN(A70)=0,"",IF(ISBLANK('Measure Input'!J76),0,ROUND('Measure Input'!J76,2)))</f>
        <v/>
      </c>
      <c r="J70" s="125" t="str">
        <f>IF(LEN(A70)=0,"",IF(ISBLANK('Measure Input'!K76),0,ROUND('Measure Input'!K76,2)))</f>
        <v/>
      </c>
      <c r="K70" s="267" t="str">
        <f>IF(LEN(A70)=0,"",IF(ISNUMBER('Measure Input'!AB76),ROUND('Measure Input'!AB76,2),0))</f>
        <v/>
      </c>
      <c r="L70" s="267" t="str">
        <f>IF(LEN(A70)=0,"",IF(ISNUMBER('Measure Input'!O76),ROUND('Measure Input'!O76,2),0))</f>
        <v/>
      </c>
      <c r="M70" s="267" t="str">
        <f>IF(LEN(A70)=0,"",IF(ISNUMBER('Measure Input'!P76),ROUND('Measure Input'!P76,2),0))</f>
        <v/>
      </c>
      <c r="N70" s="267" t="str">
        <f>IF(LEN(A70)=0,"",IF(ISNUMBER('Measure Input'!Q76),ROUND('Measure Input'!Q76,2),0))</f>
        <v/>
      </c>
      <c r="O70" s="267" t="str">
        <f>IF(LEN(A70)=0,"",IF(ISNUMBER('Measure Input'!R76),ROUND('Measure Input'!R76,2),0))</f>
        <v/>
      </c>
      <c r="P70" s="267" t="str">
        <f>IF(LEN(A70)=0,"",IF(ISNUMBER('Measure Input'!S76),ROUND('Measure Input'!S76,2),0))</f>
        <v/>
      </c>
      <c r="Q70" s="267" t="str">
        <f>IF(LEN(A70)=0,"",IF(ISNUMBER('Measure Input'!T76),ROUND('Measure Input'!T76,2),0))</f>
        <v/>
      </c>
      <c r="R70" s="267" t="str">
        <f>IF(LEN(A70)=0,"",IF(ISNUMBER('Measure Input'!U76),ROUND('Measure Input'!U76,2),0))</f>
        <v/>
      </c>
      <c r="S70" s="267" t="str">
        <f>IF(LEN(A70)=0,"",IF(ISNUMBER('Measure Input'!V76),ROUND('Measure Input'!V76,2),0))</f>
        <v/>
      </c>
      <c r="T70" s="267" t="str">
        <f>IF(LEN(A70)=0,"",IF(ISNUMBER('Measure Input'!AC76),ROUND('Measure Input'!AC76,2),0))</f>
        <v/>
      </c>
      <c r="U70" s="267" t="str">
        <f>IF(LEN(A70)=0,"",IF(ISNUMBER('Measure Input'!AD76),ROUND('Measure Input'!AD76,2),0))</f>
        <v/>
      </c>
      <c r="V70" s="267" t="str">
        <f>IF(LEN(A70)=0,"",IF(ISNUMBER('Measure Input'!AE76),ROUND('Measure Input'!AE76,2),0))</f>
        <v/>
      </c>
      <c r="W70" s="267" t="str">
        <f>IF(LEN(A70)=0,"",IF(ISNUMBER('Measure Input'!AF76),ROUND('Measure Input'!AF76,2),0))</f>
        <v/>
      </c>
      <c r="X70" s="267" t="str">
        <f>IF(LEN(A70)=0,"",IF(ISNUMBER('Measure Input'!AG76),ROUND('Measure Input'!AG76,2),0))</f>
        <v/>
      </c>
      <c r="Y70" s="267" t="str">
        <f>IF(LEN(A70)=0,"",IF(ISNUMBER('Measure Input'!AH76),ROUND('Measure Input'!AH76,2),0))</f>
        <v/>
      </c>
      <c r="Z70" s="267" t="str">
        <f>IF(LEN(A70)=0,"",IF(ISNUMBER('Measure Input'!AI76),ROUND('Measure Input'!AI76,2),0))</f>
        <v/>
      </c>
      <c r="AA70" s="267" t="str">
        <f>IF(LEN(A70)=0,"",IF(ISNUMBER('Measure Input'!AJ76),ROUND('Measure Input'!AJ76,2),0))</f>
        <v/>
      </c>
      <c r="AB70" s="269" t="str">
        <f>'Measure Input'!L76</f>
        <v/>
      </c>
      <c r="AC70" s="269" t="str">
        <f>'Measure Input'!M76</f>
        <v/>
      </c>
    </row>
    <row r="71" spans="1:29" ht="12.75">
      <c r="A71" s="336" t="str">
        <f>IF(ISBLANK('Measure Input'!$B77),"",'Measure Input'!B77)</f>
        <v/>
      </c>
      <c r="B71" s="336" t="str">
        <f>IF(ISBLANK('Measure Input'!C77),"",'Measure Input'!C77)</f>
        <v/>
      </c>
      <c r="C71" s="125" t="str">
        <f>IF(LEN(A71)=0,"",IF(ISBLANK('Measure Input'!D77),0,ROUND('Measure Input'!D77,2)))</f>
        <v/>
      </c>
      <c r="D71" s="125" t="str">
        <f>IF(LEN(A71)=0,"",IF(ISBLANK('Measure Input'!E77),0,ROUND('Measure Input'!E77,2)))</f>
        <v/>
      </c>
      <c r="E71" s="125" t="str">
        <f>IF(LEN(A71)=0,"",IF(ISBLANK('Measure Input'!F77),0,ROUND('Measure Input'!F77,2)))</f>
        <v/>
      </c>
      <c r="F71" s="125" t="str">
        <f>IF(LEN(A71)=0,"",IF(ISBLANK('Measure Input'!G77),0,ROUND('Measure Input'!G77,2)))</f>
        <v/>
      </c>
      <c r="G71" s="125" t="str">
        <f>IF(LEN(A71)=0,"",IF(ISBLANK('Measure Input'!H77),0,ROUND('Measure Input'!H77,2)))</f>
        <v/>
      </c>
      <c r="H71" s="125" t="str">
        <f>IF(LEN(A71)=0,"",IF(ISBLANK('Measure Input'!I77),0,ROUND('Measure Input'!I77,2)))</f>
        <v/>
      </c>
      <c r="I71" s="125" t="str">
        <f>IF(LEN(A71)=0,"",IF(ISBLANK('Measure Input'!J77),0,ROUND('Measure Input'!J77,2)))</f>
        <v/>
      </c>
      <c r="J71" s="125" t="str">
        <f>IF(LEN(A71)=0,"",IF(ISBLANK('Measure Input'!K77),0,ROUND('Measure Input'!K77,2)))</f>
        <v/>
      </c>
      <c r="K71" s="267" t="str">
        <f>IF(LEN(A71)=0,"",IF(ISNUMBER('Measure Input'!AB77),ROUND('Measure Input'!AB77,2),0))</f>
        <v/>
      </c>
      <c r="L71" s="267" t="str">
        <f>IF(LEN(A71)=0,"",IF(ISNUMBER('Measure Input'!O77),ROUND('Measure Input'!O77,2),0))</f>
        <v/>
      </c>
      <c r="M71" s="267" t="str">
        <f>IF(LEN(A71)=0,"",IF(ISNUMBER('Measure Input'!P77),ROUND('Measure Input'!P77,2),0))</f>
        <v/>
      </c>
      <c r="N71" s="267" t="str">
        <f>IF(LEN(A71)=0,"",IF(ISNUMBER('Measure Input'!Q77),ROUND('Measure Input'!Q77,2),0))</f>
        <v/>
      </c>
      <c r="O71" s="267" t="str">
        <f>IF(LEN(A71)=0,"",IF(ISNUMBER('Measure Input'!R77),ROUND('Measure Input'!R77,2),0))</f>
        <v/>
      </c>
      <c r="P71" s="267" t="str">
        <f>IF(LEN(A71)=0,"",IF(ISNUMBER('Measure Input'!S77),ROUND('Measure Input'!S77,2),0))</f>
        <v/>
      </c>
      <c r="Q71" s="267" t="str">
        <f>IF(LEN(A71)=0,"",IF(ISNUMBER('Measure Input'!T77),ROUND('Measure Input'!T77,2),0))</f>
        <v/>
      </c>
      <c r="R71" s="267" t="str">
        <f>IF(LEN(A71)=0,"",IF(ISNUMBER('Measure Input'!U77),ROUND('Measure Input'!U77,2),0))</f>
        <v/>
      </c>
      <c r="S71" s="267" t="str">
        <f>IF(LEN(A71)=0,"",IF(ISNUMBER('Measure Input'!V77),ROUND('Measure Input'!V77,2),0))</f>
        <v/>
      </c>
      <c r="T71" s="267" t="str">
        <f>IF(LEN(A71)=0,"",IF(ISNUMBER('Measure Input'!AC77),ROUND('Measure Input'!AC77,2),0))</f>
        <v/>
      </c>
      <c r="U71" s="267" t="str">
        <f>IF(LEN(A71)=0,"",IF(ISNUMBER('Measure Input'!AD77),ROUND('Measure Input'!AD77,2),0))</f>
        <v/>
      </c>
      <c r="V71" s="267" t="str">
        <f>IF(LEN(A71)=0,"",IF(ISNUMBER('Measure Input'!AE77),ROUND('Measure Input'!AE77,2),0))</f>
        <v/>
      </c>
      <c r="W71" s="267" t="str">
        <f>IF(LEN(A71)=0,"",IF(ISNUMBER('Measure Input'!AF77),ROUND('Measure Input'!AF77,2),0))</f>
        <v/>
      </c>
      <c r="X71" s="267" t="str">
        <f>IF(LEN(A71)=0,"",IF(ISNUMBER('Measure Input'!AG77),ROUND('Measure Input'!AG77,2),0))</f>
        <v/>
      </c>
      <c r="Y71" s="267" t="str">
        <f>IF(LEN(A71)=0,"",IF(ISNUMBER('Measure Input'!AH77),ROUND('Measure Input'!AH77,2),0))</f>
        <v/>
      </c>
      <c r="Z71" s="267" t="str">
        <f>IF(LEN(A71)=0,"",IF(ISNUMBER('Measure Input'!AI77),ROUND('Measure Input'!AI77,2),0))</f>
        <v/>
      </c>
      <c r="AA71" s="267" t="str">
        <f>IF(LEN(A71)=0,"",IF(ISNUMBER('Measure Input'!AJ77),ROUND('Measure Input'!AJ77,2),0))</f>
        <v/>
      </c>
      <c r="AB71" s="269" t="str">
        <f>'Measure Input'!L77</f>
        <v/>
      </c>
      <c r="AC71" s="269" t="str">
        <f>'Measure Input'!M77</f>
        <v/>
      </c>
    </row>
    <row r="72" spans="1:29" ht="12.75">
      <c r="A72" s="336" t="str">
        <f>IF(ISBLANK('Measure Input'!$B78),"",'Measure Input'!B78)</f>
        <v/>
      </c>
      <c r="B72" s="336" t="str">
        <f>IF(ISBLANK('Measure Input'!C78),"",'Measure Input'!C78)</f>
        <v/>
      </c>
      <c r="C72" s="125" t="str">
        <f>IF(LEN(A72)=0,"",IF(ISBLANK('Measure Input'!D78),0,ROUND('Measure Input'!D78,2)))</f>
        <v/>
      </c>
      <c r="D72" s="125" t="str">
        <f>IF(LEN(A72)=0,"",IF(ISBLANK('Measure Input'!E78),0,ROUND('Measure Input'!E78,2)))</f>
        <v/>
      </c>
      <c r="E72" s="125" t="str">
        <f>IF(LEN(A72)=0,"",IF(ISBLANK('Measure Input'!F78),0,ROUND('Measure Input'!F78,2)))</f>
        <v/>
      </c>
      <c r="F72" s="125" t="str">
        <f>IF(LEN(A72)=0,"",IF(ISBLANK('Measure Input'!G78),0,ROUND('Measure Input'!G78,2)))</f>
        <v/>
      </c>
      <c r="G72" s="125" t="str">
        <f>IF(LEN(A72)=0,"",IF(ISBLANK('Measure Input'!H78),0,ROUND('Measure Input'!H78,2)))</f>
        <v/>
      </c>
      <c r="H72" s="125" t="str">
        <f>IF(LEN(A72)=0,"",IF(ISBLANK('Measure Input'!I78),0,ROUND('Measure Input'!I78,2)))</f>
        <v/>
      </c>
      <c r="I72" s="125" t="str">
        <f>IF(LEN(A72)=0,"",IF(ISBLANK('Measure Input'!J78),0,ROUND('Measure Input'!J78,2)))</f>
        <v/>
      </c>
      <c r="J72" s="125" t="str">
        <f>IF(LEN(A72)=0,"",IF(ISBLANK('Measure Input'!K78),0,ROUND('Measure Input'!K78,2)))</f>
        <v/>
      </c>
      <c r="K72" s="267" t="str">
        <f>IF(LEN(A72)=0,"",IF(ISNUMBER('Measure Input'!AB78),ROUND('Measure Input'!AB78,2),0))</f>
        <v/>
      </c>
      <c r="L72" s="267" t="str">
        <f>IF(LEN(A72)=0,"",IF(ISNUMBER('Measure Input'!O78),ROUND('Measure Input'!O78,2),0))</f>
        <v/>
      </c>
      <c r="M72" s="267" t="str">
        <f>IF(LEN(A72)=0,"",IF(ISNUMBER('Measure Input'!P78),ROUND('Measure Input'!P78,2),0))</f>
        <v/>
      </c>
      <c r="N72" s="267" t="str">
        <f>IF(LEN(A72)=0,"",IF(ISNUMBER('Measure Input'!Q78),ROUND('Measure Input'!Q78,2),0))</f>
        <v/>
      </c>
      <c r="O72" s="267" t="str">
        <f>IF(LEN(A72)=0,"",IF(ISNUMBER('Measure Input'!R78),ROUND('Measure Input'!R78,2),0))</f>
        <v/>
      </c>
      <c r="P72" s="267" t="str">
        <f>IF(LEN(A72)=0,"",IF(ISNUMBER('Measure Input'!S78),ROUND('Measure Input'!S78,2),0))</f>
        <v/>
      </c>
      <c r="Q72" s="267" t="str">
        <f>IF(LEN(A72)=0,"",IF(ISNUMBER('Measure Input'!T78),ROUND('Measure Input'!T78,2),0))</f>
        <v/>
      </c>
      <c r="R72" s="267" t="str">
        <f>IF(LEN(A72)=0,"",IF(ISNUMBER('Measure Input'!U78),ROUND('Measure Input'!U78,2),0))</f>
        <v/>
      </c>
      <c r="S72" s="267" t="str">
        <f>IF(LEN(A72)=0,"",IF(ISNUMBER('Measure Input'!V78),ROUND('Measure Input'!V78,2),0))</f>
        <v/>
      </c>
      <c r="T72" s="267" t="str">
        <f>IF(LEN(A72)=0,"",IF(ISNUMBER('Measure Input'!AC78),ROUND('Measure Input'!AC78,2),0))</f>
        <v/>
      </c>
      <c r="U72" s="267" t="str">
        <f>IF(LEN(A72)=0,"",IF(ISNUMBER('Measure Input'!AD78),ROUND('Measure Input'!AD78,2),0))</f>
        <v/>
      </c>
      <c r="V72" s="267" t="str">
        <f>IF(LEN(A72)=0,"",IF(ISNUMBER('Measure Input'!AE78),ROUND('Measure Input'!AE78,2),0))</f>
        <v/>
      </c>
      <c r="W72" s="267" t="str">
        <f>IF(LEN(A72)=0,"",IF(ISNUMBER('Measure Input'!AF78),ROUND('Measure Input'!AF78,2),0))</f>
        <v/>
      </c>
      <c r="X72" s="267" t="str">
        <f>IF(LEN(A72)=0,"",IF(ISNUMBER('Measure Input'!AG78),ROUND('Measure Input'!AG78,2),0))</f>
        <v/>
      </c>
      <c r="Y72" s="267" t="str">
        <f>IF(LEN(A72)=0,"",IF(ISNUMBER('Measure Input'!AH78),ROUND('Measure Input'!AH78,2),0))</f>
        <v/>
      </c>
      <c r="Z72" s="267" t="str">
        <f>IF(LEN(A72)=0,"",IF(ISNUMBER('Measure Input'!AI78),ROUND('Measure Input'!AI78,2),0))</f>
        <v/>
      </c>
      <c r="AA72" s="267" t="str">
        <f>IF(LEN(A72)=0,"",IF(ISNUMBER('Measure Input'!AJ78),ROUND('Measure Input'!AJ78,2),0))</f>
        <v/>
      </c>
      <c r="AB72" s="269" t="str">
        <f>'Measure Input'!L78</f>
        <v/>
      </c>
      <c r="AC72" s="269" t="str">
        <f>'Measure Input'!M78</f>
        <v/>
      </c>
    </row>
    <row r="73" spans="1:29" ht="12.75">
      <c r="A73" s="336" t="str">
        <f>IF(ISBLANK('Measure Input'!$B79),"",'Measure Input'!B79)</f>
        <v/>
      </c>
      <c r="B73" s="336" t="str">
        <f>IF(ISBLANK('Measure Input'!C79),"",'Measure Input'!C79)</f>
        <v/>
      </c>
      <c r="C73" s="125" t="str">
        <f>IF(LEN(A73)=0,"",IF(ISBLANK('Measure Input'!D79),0,ROUND('Measure Input'!D79,2)))</f>
        <v/>
      </c>
      <c r="D73" s="125" t="str">
        <f>IF(LEN(A73)=0,"",IF(ISBLANK('Measure Input'!E79),0,ROUND('Measure Input'!E79,2)))</f>
        <v/>
      </c>
      <c r="E73" s="125" t="str">
        <f>IF(LEN(A73)=0,"",IF(ISBLANK('Measure Input'!F79),0,ROUND('Measure Input'!F79,2)))</f>
        <v/>
      </c>
      <c r="F73" s="125" t="str">
        <f>IF(LEN(A73)=0,"",IF(ISBLANK('Measure Input'!G79),0,ROUND('Measure Input'!G79,2)))</f>
        <v/>
      </c>
      <c r="G73" s="125" t="str">
        <f>IF(LEN(A73)=0,"",IF(ISBLANK('Measure Input'!H79),0,ROUND('Measure Input'!H79,2)))</f>
        <v/>
      </c>
      <c r="H73" s="125" t="str">
        <f>IF(LEN(A73)=0,"",IF(ISBLANK('Measure Input'!I79),0,ROUND('Measure Input'!I79,2)))</f>
        <v/>
      </c>
      <c r="I73" s="125" t="str">
        <f>IF(LEN(A73)=0,"",IF(ISBLANK('Measure Input'!J79),0,ROUND('Measure Input'!J79,2)))</f>
        <v/>
      </c>
      <c r="J73" s="125" t="str">
        <f>IF(LEN(A73)=0,"",IF(ISBLANK('Measure Input'!K79),0,ROUND('Measure Input'!K79,2)))</f>
        <v/>
      </c>
      <c r="K73" s="267" t="str">
        <f>IF(LEN(A73)=0,"",IF(ISNUMBER('Measure Input'!AB79),ROUND('Measure Input'!AB79,2),0))</f>
        <v/>
      </c>
      <c r="L73" s="267" t="str">
        <f>IF(LEN(A73)=0,"",IF(ISNUMBER('Measure Input'!O79),ROUND('Measure Input'!O79,2),0))</f>
        <v/>
      </c>
      <c r="M73" s="267" t="str">
        <f>IF(LEN(A73)=0,"",IF(ISNUMBER('Measure Input'!P79),ROUND('Measure Input'!P79,2),0))</f>
        <v/>
      </c>
      <c r="N73" s="267" t="str">
        <f>IF(LEN(A73)=0,"",IF(ISNUMBER('Measure Input'!Q79),ROUND('Measure Input'!Q79,2),0))</f>
        <v/>
      </c>
      <c r="O73" s="267" t="str">
        <f>IF(LEN(A73)=0,"",IF(ISNUMBER('Measure Input'!R79),ROUND('Measure Input'!R79,2),0))</f>
        <v/>
      </c>
      <c r="P73" s="267" t="str">
        <f>IF(LEN(A73)=0,"",IF(ISNUMBER('Measure Input'!S79),ROUND('Measure Input'!S79,2),0))</f>
        <v/>
      </c>
      <c r="Q73" s="267" t="str">
        <f>IF(LEN(A73)=0,"",IF(ISNUMBER('Measure Input'!T79),ROUND('Measure Input'!T79,2),0))</f>
        <v/>
      </c>
      <c r="R73" s="267" t="str">
        <f>IF(LEN(A73)=0,"",IF(ISNUMBER('Measure Input'!U79),ROUND('Measure Input'!U79,2),0))</f>
        <v/>
      </c>
      <c r="S73" s="267" t="str">
        <f>IF(LEN(A73)=0,"",IF(ISNUMBER('Measure Input'!V79),ROUND('Measure Input'!V79,2),0))</f>
        <v/>
      </c>
      <c r="T73" s="267" t="str">
        <f>IF(LEN(A73)=0,"",IF(ISNUMBER('Measure Input'!AC79),ROUND('Measure Input'!AC79,2),0))</f>
        <v/>
      </c>
      <c r="U73" s="267" t="str">
        <f>IF(LEN(A73)=0,"",IF(ISNUMBER('Measure Input'!AD79),ROUND('Measure Input'!AD79,2),0))</f>
        <v/>
      </c>
      <c r="V73" s="267" t="str">
        <f>IF(LEN(A73)=0,"",IF(ISNUMBER('Measure Input'!AE79),ROUND('Measure Input'!AE79,2),0))</f>
        <v/>
      </c>
      <c r="W73" s="267" t="str">
        <f>IF(LEN(A73)=0,"",IF(ISNUMBER('Measure Input'!AF79),ROUND('Measure Input'!AF79,2),0))</f>
        <v/>
      </c>
      <c r="X73" s="267" t="str">
        <f>IF(LEN(A73)=0,"",IF(ISNUMBER('Measure Input'!AG79),ROUND('Measure Input'!AG79,2),0))</f>
        <v/>
      </c>
      <c r="Y73" s="267" t="str">
        <f>IF(LEN(A73)=0,"",IF(ISNUMBER('Measure Input'!AH79),ROUND('Measure Input'!AH79,2),0))</f>
        <v/>
      </c>
      <c r="Z73" s="267" t="str">
        <f>IF(LEN(A73)=0,"",IF(ISNUMBER('Measure Input'!AI79),ROUND('Measure Input'!AI79,2),0))</f>
        <v/>
      </c>
      <c r="AA73" s="267" t="str">
        <f>IF(LEN(A73)=0,"",IF(ISNUMBER('Measure Input'!AJ79),ROUND('Measure Input'!AJ79,2),0))</f>
        <v/>
      </c>
      <c r="AB73" s="269" t="str">
        <f>'Measure Input'!L79</f>
        <v/>
      </c>
      <c r="AC73" s="269" t="str">
        <f>'Measure Input'!M79</f>
        <v/>
      </c>
    </row>
    <row r="74" spans="1:29" ht="12.75">
      <c r="A74" s="336" t="str">
        <f>IF(ISBLANK('Measure Input'!$B80),"",'Measure Input'!B80)</f>
        <v/>
      </c>
      <c r="B74" s="336" t="str">
        <f>IF(ISBLANK('Measure Input'!C80),"",'Measure Input'!C80)</f>
        <v/>
      </c>
      <c r="C74" s="125" t="str">
        <f>IF(LEN(A74)=0,"",IF(ISBLANK('Measure Input'!D80),0,ROUND('Measure Input'!D80,2)))</f>
        <v/>
      </c>
      <c r="D74" s="125" t="str">
        <f>IF(LEN(A74)=0,"",IF(ISBLANK('Measure Input'!E80),0,ROUND('Measure Input'!E80,2)))</f>
        <v/>
      </c>
      <c r="E74" s="125" t="str">
        <f>IF(LEN(A74)=0,"",IF(ISBLANK('Measure Input'!F80),0,ROUND('Measure Input'!F80,2)))</f>
        <v/>
      </c>
      <c r="F74" s="125" t="str">
        <f>IF(LEN(A74)=0,"",IF(ISBLANK('Measure Input'!G80),0,ROUND('Measure Input'!G80,2)))</f>
        <v/>
      </c>
      <c r="G74" s="125" t="str">
        <f>IF(LEN(A74)=0,"",IF(ISBLANK('Measure Input'!H80),0,ROUND('Measure Input'!H80,2)))</f>
        <v/>
      </c>
      <c r="H74" s="125" t="str">
        <f>IF(LEN(A74)=0,"",IF(ISBLANK('Measure Input'!I80),0,ROUND('Measure Input'!I80,2)))</f>
        <v/>
      </c>
      <c r="I74" s="125" t="str">
        <f>IF(LEN(A74)=0,"",IF(ISBLANK('Measure Input'!J80),0,ROUND('Measure Input'!J80,2)))</f>
        <v/>
      </c>
      <c r="J74" s="125" t="str">
        <f>IF(LEN(A74)=0,"",IF(ISBLANK('Measure Input'!K80),0,ROUND('Measure Input'!K80,2)))</f>
        <v/>
      </c>
      <c r="K74" s="267" t="str">
        <f>IF(LEN(A74)=0,"",IF(ISNUMBER('Measure Input'!AB80),ROUND('Measure Input'!AB80,2),0))</f>
        <v/>
      </c>
      <c r="L74" s="267" t="str">
        <f>IF(LEN(A74)=0,"",IF(ISNUMBER('Measure Input'!O80),ROUND('Measure Input'!O80,2),0))</f>
        <v/>
      </c>
      <c r="M74" s="267" t="str">
        <f>IF(LEN(A74)=0,"",IF(ISNUMBER('Measure Input'!P80),ROUND('Measure Input'!P80,2),0))</f>
        <v/>
      </c>
      <c r="N74" s="267" t="str">
        <f>IF(LEN(A74)=0,"",IF(ISNUMBER('Measure Input'!Q80),ROUND('Measure Input'!Q80,2),0))</f>
        <v/>
      </c>
      <c r="O74" s="267" t="str">
        <f>IF(LEN(A74)=0,"",IF(ISNUMBER('Measure Input'!R80),ROUND('Measure Input'!R80,2),0))</f>
        <v/>
      </c>
      <c r="P74" s="267" t="str">
        <f>IF(LEN(A74)=0,"",IF(ISNUMBER('Measure Input'!S80),ROUND('Measure Input'!S80,2),0))</f>
        <v/>
      </c>
      <c r="Q74" s="267" t="str">
        <f>IF(LEN(A74)=0,"",IF(ISNUMBER('Measure Input'!T80),ROUND('Measure Input'!T80,2),0))</f>
        <v/>
      </c>
      <c r="R74" s="267" t="str">
        <f>IF(LEN(A74)=0,"",IF(ISNUMBER('Measure Input'!U80),ROUND('Measure Input'!U80,2),0))</f>
        <v/>
      </c>
      <c r="S74" s="267" t="str">
        <f>IF(LEN(A74)=0,"",IF(ISNUMBER('Measure Input'!V80),ROUND('Measure Input'!V80,2),0))</f>
        <v/>
      </c>
      <c r="T74" s="267" t="str">
        <f>IF(LEN(A74)=0,"",IF(ISNUMBER('Measure Input'!AC80),ROUND('Measure Input'!AC80,2),0))</f>
        <v/>
      </c>
      <c r="U74" s="267" t="str">
        <f>IF(LEN(A74)=0,"",IF(ISNUMBER('Measure Input'!AD80),ROUND('Measure Input'!AD80,2),0))</f>
        <v/>
      </c>
      <c r="V74" s="267" t="str">
        <f>IF(LEN(A74)=0,"",IF(ISNUMBER('Measure Input'!AE80),ROUND('Measure Input'!AE80,2),0))</f>
        <v/>
      </c>
      <c r="W74" s="267" t="str">
        <f>IF(LEN(A74)=0,"",IF(ISNUMBER('Measure Input'!AF80),ROUND('Measure Input'!AF80,2),0))</f>
        <v/>
      </c>
      <c r="X74" s="267" t="str">
        <f>IF(LEN(A74)=0,"",IF(ISNUMBER('Measure Input'!AG80),ROUND('Measure Input'!AG80,2),0))</f>
        <v/>
      </c>
      <c r="Y74" s="267" t="str">
        <f>IF(LEN(A74)=0,"",IF(ISNUMBER('Measure Input'!AH80),ROUND('Measure Input'!AH80,2),0))</f>
        <v/>
      </c>
      <c r="Z74" s="267" t="str">
        <f>IF(LEN(A74)=0,"",IF(ISNUMBER('Measure Input'!AI80),ROUND('Measure Input'!AI80,2),0))</f>
        <v/>
      </c>
      <c r="AA74" s="267" t="str">
        <f>IF(LEN(A74)=0,"",IF(ISNUMBER('Measure Input'!AJ80),ROUND('Measure Input'!AJ80,2),0))</f>
        <v/>
      </c>
      <c r="AB74" s="269" t="str">
        <f>'Measure Input'!L80</f>
        <v/>
      </c>
      <c r="AC74" s="269" t="str">
        <f>'Measure Input'!M80</f>
        <v/>
      </c>
    </row>
    <row r="75" spans="1:29" ht="12.75">
      <c r="A75" s="336" t="str">
        <f>IF(ISBLANK('Measure Input'!$B81),"",'Measure Input'!B81)</f>
        <v/>
      </c>
      <c r="B75" s="336" t="str">
        <f>IF(ISBLANK('Measure Input'!C81),"",'Measure Input'!C81)</f>
        <v/>
      </c>
      <c r="C75" s="125" t="str">
        <f>IF(LEN(A75)=0,"",IF(ISBLANK('Measure Input'!D81),0,ROUND('Measure Input'!D81,2)))</f>
        <v/>
      </c>
      <c r="D75" s="125" t="str">
        <f>IF(LEN(A75)=0,"",IF(ISBLANK('Measure Input'!E81),0,ROUND('Measure Input'!E81,2)))</f>
        <v/>
      </c>
      <c r="E75" s="125" t="str">
        <f>IF(LEN(A75)=0,"",IF(ISBLANK('Measure Input'!F81),0,ROUND('Measure Input'!F81,2)))</f>
        <v/>
      </c>
      <c r="F75" s="125" t="str">
        <f>IF(LEN(A75)=0,"",IF(ISBLANK('Measure Input'!G81),0,ROUND('Measure Input'!G81,2)))</f>
        <v/>
      </c>
      <c r="G75" s="125" t="str">
        <f>IF(LEN(A75)=0,"",IF(ISBLANK('Measure Input'!H81),0,ROUND('Measure Input'!H81,2)))</f>
        <v/>
      </c>
      <c r="H75" s="125" t="str">
        <f>IF(LEN(A75)=0,"",IF(ISBLANK('Measure Input'!I81),0,ROUND('Measure Input'!I81,2)))</f>
        <v/>
      </c>
      <c r="I75" s="125" t="str">
        <f>IF(LEN(A75)=0,"",IF(ISBLANK('Measure Input'!J81),0,ROUND('Measure Input'!J81,2)))</f>
        <v/>
      </c>
      <c r="J75" s="125" t="str">
        <f>IF(LEN(A75)=0,"",IF(ISBLANK('Measure Input'!K81),0,ROUND('Measure Input'!K81,2)))</f>
        <v/>
      </c>
      <c r="K75" s="267" t="str">
        <f>IF(LEN(A75)=0,"",IF(ISNUMBER('Measure Input'!AB81),ROUND('Measure Input'!AB81,2),0))</f>
        <v/>
      </c>
      <c r="L75" s="267" t="str">
        <f>IF(LEN(A75)=0,"",IF(ISNUMBER('Measure Input'!O81),ROUND('Measure Input'!O81,2),0))</f>
        <v/>
      </c>
      <c r="M75" s="267" t="str">
        <f>IF(LEN(A75)=0,"",IF(ISNUMBER('Measure Input'!P81),ROUND('Measure Input'!P81,2),0))</f>
        <v/>
      </c>
      <c r="N75" s="267" t="str">
        <f>IF(LEN(A75)=0,"",IF(ISNUMBER('Measure Input'!Q81),ROUND('Measure Input'!Q81,2),0))</f>
        <v/>
      </c>
      <c r="O75" s="267" t="str">
        <f>IF(LEN(A75)=0,"",IF(ISNUMBER('Measure Input'!R81),ROUND('Measure Input'!R81,2),0))</f>
        <v/>
      </c>
      <c r="P75" s="267" t="str">
        <f>IF(LEN(A75)=0,"",IF(ISNUMBER('Measure Input'!S81),ROUND('Measure Input'!S81,2),0))</f>
        <v/>
      </c>
      <c r="Q75" s="267" t="str">
        <f>IF(LEN(A75)=0,"",IF(ISNUMBER('Measure Input'!T81),ROUND('Measure Input'!T81,2),0))</f>
        <v/>
      </c>
      <c r="R75" s="267" t="str">
        <f>IF(LEN(A75)=0,"",IF(ISNUMBER('Measure Input'!U81),ROUND('Measure Input'!U81,2),0))</f>
        <v/>
      </c>
      <c r="S75" s="267" t="str">
        <f>IF(LEN(A75)=0,"",IF(ISNUMBER('Measure Input'!V81),ROUND('Measure Input'!V81,2),0))</f>
        <v/>
      </c>
      <c r="T75" s="267" t="str">
        <f>IF(LEN(A75)=0,"",IF(ISNUMBER('Measure Input'!AC81),ROUND('Measure Input'!AC81,2),0))</f>
        <v/>
      </c>
      <c r="U75" s="267" t="str">
        <f>IF(LEN(A75)=0,"",IF(ISNUMBER('Measure Input'!AD81),ROUND('Measure Input'!AD81,2),0))</f>
        <v/>
      </c>
      <c r="V75" s="267" t="str">
        <f>IF(LEN(A75)=0,"",IF(ISNUMBER('Measure Input'!AE81),ROUND('Measure Input'!AE81,2),0))</f>
        <v/>
      </c>
      <c r="W75" s="267" t="str">
        <f>IF(LEN(A75)=0,"",IF(ISNUMBER('Measure Input'!AF81),ROUND('Measure Input'!AF81,2),0))</f>
        <v/>
      </c>
      <c r="X75" s="267" t="str">
        <f>IF(LEN(A75)=0,"",IF(ISNUMBER('Measure Input'!AG81),ROUND('Measure Input'!AG81,2),0))</f>
        <v/>
      </c>
      <c r="Y75" s="267" t="str">
        <f>IF(LEN(A75)=0,"",IF(ISNUMBER('Measure Input'!AH81),ROUND('Measure Input'!AH81,2),0))</f>
        <v/>
      </c>
      <c r="Z75" s="267" t="str">
        <f>IF(LEN(A75)=0,"",IF(ISNUMBER('Measure Input'!AI81),ROUND('Measure Input'!AI81,2),0))</f>
        <v/>
      </c>
      <c r="AA75" s="267" t="str">
        <f>IF(LEN(A75)=0,"",IF(ISNUMBER('Measure Input'!AJ81),ROUND('Measure Input'!AJ81,2),0))</f>
        <v/>
      </c>
      <c r="AB75" s="269" t="str">
        <f>'Measure Input'!L81</f>
        <v/>
      </c>
      <c r="AC75" s="269" t="str">
        <f>'Measure Input'!M81</f>
        <v/>
      </c>
    </row>
    <row r="76" spans="1:29" ht="12.75">
      <c r="A76" s="336" t="str">
        <f>IF(ISBLANK('Measure Input'!$B82),"",'Measure Input'!B82)</f>
        <v/>
      </c>
      <c r="B76" s="336" t="str">
        <f>IF(ISBLANK('Measure Input'!C82),"",'Measure Input'!C82)</f>
        <v/>
      </c>
      <c r="C76" s="125" t="str">
        <f>IF(LEN(A76)=0,"",IF(ISBLANK('Measure Input'!D82),0,ROUND('Measure Input'!D82,2)))</f>
        <v/>
      </c>
      <c r="D76" s="125" t="str">
        <f>IF(LEN(A76)=0,"",IF(ISBLANK('Measure Input'!E82),0,ROUND('Measure Input'!E82,2)))</f>
        <v/>
      </c>
      <c r="E76" s="125" t="str">
        <f>IF(LEN(A76)=0,"",IF(ISBLANK('Measure Input'!F82),0,ROUND('Measure Input'!F82,2)))</f>
        <v/>
      </c>
      <c r="F76" s="125" t="str">
        <f>IF(LEN(A76)=0,"",IF(ISBLANK('Measure Input'!G82),0,ROUND('Measure Input'!G82,2)))</f>
        <v/>
      </c>
      <c r="G76" s="125" t="str">
        <f>IF(LEN(A76)=0,"",IF(ISBLANK('Measure Input'!H82),0,ROUND('Measure Input'!H82,2)))</f>
        <v/>
      </c>
      <c r="H76" s="125" t="str">
        <f>IF(LEN(A76)=0,"",IF(ISBLANK('Measure Input'!I82),0,ROUND('Measure Input'!I82,2)))</f>
        <v/>
      </c>
      <c r="I76" s="125" t="str">
        <f>IF(LEN(A76)=0,"",IF(ISBLANK('Measure Input'!J82),0,ROUND('Measure Input'!J82,2)))</f>
        <v/>
      </c>
      <c r="J76" s="125" t="str">
        <f>IF(LEN(A76)=0,"",IF(ISBLANK('Measure Input'!K82),0,ROUND('Measure Input'!K82,2)))</f>
        <v/>
      </c>
      <c r="K76" s="267" t="str">
        <f>IF(LEN(A76)=0,"",IF(ISNUMBER('Measure Input'!AB82),ROUND('Measure Input'!AB82,2),0))</f>
        <v/>
      </c>
      <c r="L76" s="267" t="str">
        <f>IF(LEN(A76)=0,"",IF(ISNUMBER('Measure Input'!O82),ROUND('Measure Input'!O82,2),0))</f>
        <v/>
      </c>
      <c r="M76" s="267" t="str">
        <f>IF(LEN(A76)=0,"",IF(ISNUMBER('Measure Input'!P82),ROUND('Measure Input'!P82,2),0))</f>
        <v/>
      </c>
      <c r="N76" s="267" t="str">
        <f>IF(LEN(A76)=0,"",IF(ISNUMBER('Measure Input'!Q82),ROUND('Measure Input'!Q82,2),0))</f>
        <v/>
      </c>
      <c r="O76" s="267" t="str">
        <f>IF(LEN(A76)=0,"",IF(ISNUMBER('Measure Input'!R82),ROUND('Measure Input'!R82,2),0))</f>
        <v/>
      </c>
      <c r="P76" s="267" t="str">
        <f>IF(LEN(A76)=0,"",IF(ISNUMBER('Measure Input'!S82),ROUND('Measure Input'!S82,2),0))</f>
        <v/>
      </c>
      <c r="Q76" s="267" t="str">
        <f>IF(LEN(A76)=0,"",IF(ISNUMBER('Measure Input'!T82),ROUND('Measure Input'!T82,2),0))</f>
        <v/>
      </c>
      <c r="R76" s="267" t="str">
        <f>IF(LEN(A76)=0,"",IF(ISNUMBER('Measure Input'!U82),ROUND('Measure Input'!U82,2),0))</f>
        <v/>
      </c>
      <c r="S76" s="267" t="str">
        <f>IF(LEN(A76)=0,"",IF(ISNUMBER('Measure Input'!V82),ROUND('Measure Input'!V82,2),0))</f>
        <v/>
      </c>
      <c r="T76" s="267" t="str">
        <f>IF(LEN(A76)=0,"",IF(ISNUMBER('Measure Input'!AC82),ROUND('Measure Input'!AC82,2),0))</f>
        <v/>
      </c>
      <c r="U76" s="267" t="str">
        <f>IF(LEN(A76)=0,"",IF(ISNUMBER('Measure Input'!AD82),ROUND('Measure Input'!AD82,2),0))</f>
        <v/>
      </c>
      <c r="V76" s="267" t="str">
        <f>IF(LEN(A76)=0,"",IF(ISNUMBER('Measure Input'!AE82),ROUND('Measure Input'!AE82,2),0))</f>
        <v/>
      </c>
      <c r="W76" s="267" t="str">
        <f>IF(LEN(A76)=0,"",IF(ISNUMBER('Measure Input'!AF82),ROUND('Measure Input'!AF82,2),0))</f>
        <v/>
      </c>
      <c r="X76" s="267" t="str">
        <f>IF(LEN(A76)=0,"",IF(ISNUMBER('Measure Input'!AG82),ROUND('Measure Input'!AG82,2),0))</f>
        <v/>
      </c>
      <c r="Y76" s="267" t="str">
        <f>IF(LEN(A76)=0,"",IF(ISNUMBER('Measure Input'!AH82),ROUND('Measure Input'!AH82,2),0))</f>
        <v/>
      </c>
      <c r="Z76" s="267" t="str">
        <f>IF(LEN(A76)=0,"",IF(ISNUMBER('Measure Input'!AI82),ROUND('Measure Input'!AI82,2),0))</f>
        <v/>
      </c>
      <c r="AA76" s="267" t="str">
        <f>IF(LEN(A76)=0,"",IF(ISNUMBER('Measure Input'!AJ82),ROUND('Measure Input'!AJ82,2),0))</f>
        <v/>
      </c>
      <c r="AB76" s="269" t="str">
        <f>'Measure Input'!L82</f>
        <v/>
      </c>
      <c r="AC76" s="269" t="str">
        <f>'Measure Input'!M82</f>
        <v/>
      </c>
    </row>
    <row r="77" spans="1:29" ht="12.75">
      <c r="A77" s="336" t="str">
        <f>IF(ISBLANK('Measure Input'!$B83),"",'Measure Input'!B83)</f>
        <v/>
      </c>
      <c r="B77" s="336" t="str">
        <f>IF(ISBLANK('Measure Input'!C83),"",'Measure Input'!C83)</f>
        <v/>
      </c>
      <c r="C77" s="125" t="str">
        <f>IF(LEN(A77)=0,"",IF(ISBLANK('Measure Input'!D83),0,ROUND('Measure Input'!D83,2)))</f>
        <v/>
      </c>
      <c r="D77" s="125" t="str">
        <f>IF(LEN(A77)=0,"",IF(ISBLANK('Measure Input'!E83),0,ROUND('Measure Input'!E83,2)))</f>
        <v/>
      </c>
      <c r="E77" s="125" t="str">
        <f>IF(LEN(A77)=0,"",IF(ISBLANK('Measure Input'!F83),0,ROUND('Measure Input'!F83,2)))</f>
        <v/>
      </c>
      <c r="F77" s="125" t="str">
        <f>IF(LEN(A77)=0,"",IF(ISBLANK('Measure Input'!G83),0,ROUND('Measure Input'!G83,2)))</f>
        <v/>
      </c>
      <c r="G77" s="125" t="str">
        <f>IF(LEN(A77)=0,"",IF(ISBLANK('Measure Input'!H83),0,ROUND('Measure Input'!H83,2)))</f>
        <v/>
      </c>
      <c r="H77" s="125" t="str">
        <f>IF(LEN(A77)=0,"",IF(ISBLANK('Measure Input'!I83),0,ROUND('Measure Input'!I83,2)))</f>
        <v/>
      </c>
      <c r="I77" s="125" t="str">
        <f>IF(LEN(A77)=0,"",IF(ISBLANK('Measure Input'!J83),0,ROUND('Measure Input'!J83,2)))</f>
        <v/>
      </c>
      <c r="J77" s="125" t="str">
        <f>IF(LEN(A77)=0,"",IF(ISBLANK('Measure Input'!K83),0,ROUND('Measure Input'!K83,2)))</f>
        <v/>
      </c>
      <c r="K77" s="267" t="str">
        <f>IF(LEN(A77)=0,"",IF(ISNUMBER('Measure Input'!AB83),ROUND('Measure Input'!AB83,2),0))</f>
        <v/>
      </c>
      <c r="L77" s="267" t="str">
        <f>IF(LEN(A77)=0,"",IF(ISNUMBER('Measure Input'!O83),ROUND('Measure Input'!O83,2),0))</f>
        <v/>
      </c>
      <c r="M77" s="267" t="str">
        <f>IF(LEN(A77)=0,"",IF(ISNUMBER('Measure Input'!P83),ROUND('Measure Input'!P83,2),0))</f>
        <v/>
      </c>
      <c r="N77" s="267" t="str">
        <f>IF(LEN(A77)=0,"",IF(ISNUMBER('Measure Input'!Q83),ROUND('Measure Input'!Q83,2),0))</f>
        <v/>
      </c>
      <c r="O77" s="267" t="str">
        <f>IF(LEN(A77)=0,"",IF(ISNUMBER('Measure Input'!R83),ROUND('Measure Input'!R83,2),0))</f>
        <v/>
      </c>
      <c r="P77" s="267" t="str">
        <f>IF(LEN(A77)=0,"",IF(ISNUMBER('Measure Input'!S83),ROUND('Measure Input'!S83,2),0))</f>
        <v/>
      </c>
      <c r="Q77" s="267" t="str">
        <f>IF(LEN(A77)=0,"",IF(ISNUMBER('Measure Input'!T83),ROUND('Measure Input'!T83,2),0))</f>
        <v/>
      </c>
      <c r="R77" s="267" t="str">
        <f>IF(LEN(A77)=0,"",IF(ISNUMBER('Measure Input'!U83),ROUND('Measure Input'!U83,2),0))</f>
        <v/>
      </c>
      <c r="S77" s="267" t="str">
        <f>IF(LEN(A77)=0,"",IF(ISNUMBER('Measure Input'!V83),ROUND('Measure Input'!V83,2),0))</f>
        <v/>
      </c>
      <c r="T77" s="267" t="str">
        <f>IF(LEN(A77)=0,"",IF(ISNUMBER('Measure Input'!AC83),ROUND('Measure Input'!AC83,2),0))</f>
        <v/>
      </c>
      <c r="U77" s="267" t="str">
        <f>IF(LEN(A77)=0,"",IF(ISNUMBER('Measure Input'!AD83),ROUND('Measure Input'!AD83,2),0))</f>
        <v/>
      </c>
      <c r="V77" s="267" t="str">
        <f>IF(LEN(A77)=0,"",IF(ISNUMBER('Measure Input'!AE83),ROUND('Measure Input'!AE83,2),0))</f>
        <v/>
      </c>
      <c r="W77" s="267" t="str">
        <f>IF(LEN(A77)=0,"",IF(ISNUMBER('Measure Input'!AF83),ROUND('Measure Input'!AF83,2),0))</f>
        <v/>
      </c>
      <c r="X77" s="267" t="str">
        <f>IF(LEN(A77)=0,"",IF(ISNUMBER('Measure Input'!AG83),ROUND('Measure Input'!AG83,2),0))</f>
        <v/>
      </c>
      <c r="Y77" s="267" t="str">
        <f>IF(LEN(A77)=0,"",IF(ISNUMBER('Measure Input'!AH83),ROUND('Measure Input'!AH83,2),0))</f>
        <v/>
      </c>
      <c r="Z77" s="267" t="str">
        <f>IF(LEN(A77)=0,"",IF(ISNUMBER('Measure Input'!AI83),ROUND('Measure Input'!AI83,2),0))</f>
        <v/>
      </c>
      <c r="AA77" s="267" t="str">
        <f>IF(LEN(A77)=0,"",IF(ISNUMBER('Measure Input'!AJ83),ROUND('Measure Input'!AJ83,2),0))</f>
        <v/>
      </c>
      <c r="AB77" s="269" t="str">
        <f>'Measure Input'!L83</f>
        <v/>
      </c>
      <c r="AC77" s="269" t="str">
        <f>'Measure Input'!M83</f>
        <v/>
      </c>
    </row>
    <row r="78" spans="1:29" ht="12.75">
      <c r="A78" s="336" t="str">
        <f>IF(ISBLANK('Measure Input'!$B84),"",'Measure Input'!B84)</f>
        <v/>
      </c>
      <c r="B78" s="336" t="str">
        <f>IF(ISBLANK('Measure Input'!C84),"",'Measure Input'!C84)</f>
        <v/>
      </c>
      <c r="C78" s="125" t="str">
        <f>IF(LEN(A78)=0,"",IF(ISBLANK('Measure Input'!D84),0,ROUND('Measure Input'!D84,2)))</f>
        <v/>
      </c>
      <c r="D78" s="125" t="str">
        <f>IF(LEN(A78)=0,"",IF(ISBLANK('Measure Input'!E84),0,ROUND('Measure Input'!E84,2)))</f>
        <v/>
      </c>
      <c r="E78" s="125" t="str">
        <f>IF(LEN(A78)=0,"",IF(ISBLANK('Measure Input'!F84),0,ROUND('Measure Input'!F84,2)))</f>
        <v/>
      </c>
      <c r="F78" s="125" t="str">
        <f>IF(LEN(A78)=0,"",IF(ISBLANK('Measure Input'!G84),0,ROUND('Measure Input'!G84,2)))</f>
        <v/>
      </c>
      <c r="G78" s="125" t="str">
        <f>IF(LEN(A78)=0,"",IF(ISBLANK('Measure Input'!H84),0,ROUND('Measure Input'!H84,2)))</f>
        <v/>
      </c>
      <c r="H78" s="125" t="str">
        <f>IF(LEN(A78)=0,"",IF(ISBLANK('Measure Input'!I84),0,ROUND('Measure Input'!I84,2)))</f>
        <v/>
      </c>
      <c r="I78" s="125" t="str">
        <f>IF(LEN(A78)=0,"",IF(ISBLANK('Measure Input'!J84),0,ROUND('Measure Input'!J84,2)))</f>
        <v/>
      </c>
      <c r="J78" s="125" t="str">
        <f>IF(LEN(A78)=0,"",IF(ISBLANK('Measure Input'!K84),0,ROUND('Measure Input'!K84,2)))</f>
        <v/>
      </c>
      <c r="K78" s="267" t="str">
        <f>IF(LEN(A78)=0,"",IF(ISNUMBER('Measure Input'!AB84),ROUND('Measure Input'!AB84,2),0))</f>
        <v/>
      </c>
      <c r="L78" s="267" t="str">
        <f>IF(LEN(A78)=0,"",IF(ISNUMBER('Measure Input'!O84),ROUND('Measure Input'!O84,2),0))</f>
        <v/>
      </c>
      <c r="M78" s="267" t="str">
        <f>IF(LEN(A78)=0,"",IF(ISNUMBER('Measure Input'!P84),ROUND('Measure Input'!P84,2),0))</f>
        <v/>
      </c>
      <c r="N78" s="267" t="str">
        <f>IF(LEN(A78)=0,"",IF(ISNUMBER('Measure Input'!Q84),ROUND('Measure Input'!Q84,2),0))</f>
        <v/>
      </c>
      <c r="O78" s="267" t="str">
        <f>IF(LEN(A78)=0,"",IF(ISNUMBER('Measure Input'!R84),ROUND('Measure Input'!R84,2),0))</f>
        <v/>
      </c>
      <c r="P78" s="267" t="str">
        <f>IF(LEN(A78)=0,"",IF(ISNUMBER('Measure Input'!S84),ROUND('Measure Input'!S84,2),0))</f>
        <v/>
      </c>
      <c r="Q78" s="267" t="str">
        <f>IF(LEN(A78)=0,"",IF(ISNUMBER('Measure Input'!T84),ROUND('Measure Input'!T84,2),0))</f>
        <v/>
      </c>
      <c r="R78" s="267" t="str">
        <f>IF(LEN(A78)=0,"",IF(ISNUMBER('Measure Input'!U84),ROUND('Measure Input'!U84,2),0))</f>
        <v/>
      </c>
      <c r="S78" s="267" t="str">
        <f>IF(LEN(A78)=0,"",IF(ISNUMBER('Measure Input'!V84),ROUND('Measure Input'!V84,2),0))</f>
        <v/>
      </c>
      <c r="T78" s="267" t="str">
        <f>IF(LEN(A78)=0,"",IF(ISNUMBER('Measure Input'!AC84),ROUND('Measure Input'!AC84,2),0))</f>
        <v/>
      </c>
      <c r="U78" s="267" t="str">
        <f>IF(LEN(A78)=0,"",IF(ISNUMBER('Measure Input'!AD84),ROUND('Measure Input'!AD84,2),0))</f>
        <v/>
      </c>
      <c r="V78" s="267" t="str">
        <f>IF(LEN(A78)=0,"",IF(ISNUMBER('Measure Input'!AE84),ROUND('Measure Input'!AE84,2),0))</f>
        <v/>
      </c>
      <c r="W78" s="267" t="str">
        <f>IF(LEN(A78)=0,"",IF(ISNUMBER('Measure Input'!AF84),ROUND('Measure Input'!AF84,2),0))</f>
        <v/>
      </c>
      <c r="X78" s="267" t="str">
        <f>IF(LEN(A78)=0,"",IF(ISNUMBER('Measure Input'!AG84),ROUND('Measure Input'!AG84,2),0))</f>
        <v/>
      </c>
      <c r="Y78" s="267" t="str">
        <f>IF(LEN(A78)=0,"",IF(ISNUMBER('Measure Input'!AH84),ROUND('Measure Input'!AH84,2),0))</f>
        <v/>
      </c>
      <c r="Z78" s="267" t="str">
        <f>IF(LEN(A78)=0,"",IF(ISNUMBER('Measure Input'!AI84),ROUND('Measure Input'!AI84,2),0))</f>
        <v/>
      </c>
      <c r="AA78" s="267" t="str">
        <f>IF(LEN(A78)=0,"",IF(ISNUMBER('Measure Input'!AJ84),ROUND('Measure Input'!AJ84,2),0))</f>
        <v/>
      </c>
      <c r="AB78" s="269" t="str">
        <f>'Measure Input'!L84</f>
        <v/>
      </c>
      <c r="AC78" s="269" t="str">
        <f>'Measure Input'!M84</f>
        <v/>
      </c>
    </row>
    <row r="79" spans="1:29" ht="12.75">
      <c r="A79" s="336" t="str">
        <f>IF(ISBLANK('Measure Input'!$B85),"",'Measure Input'!B85)</f>
        <v/>
      </c>
      <c r="B79" s="336" t="str">
        <f>IF(ISBLANK('Measure Input'!C85),"",'Measure Input'!C85)</f>
        <v/>
      </c>
      <c r="C79" s="125" t="str">
        <f>IF(LEN(A79)=0,"",IF(ISBLANK('Measure Input'!D85),0,ROUND('Measure Input'!D85,2)))</f>
        <v/>
      </c>
      <c r="D79" s="125" t="str">
        <f>IF(LEN(A79)=0,"",IF(ISBLANK('Measure Input'!E85),0,ROUND('Measure Input'!E85,2)))</f>
        <v/>
      </c>
      <c r="E79" s="125" t="str">
        <f>IF(LEN(A79)=0,"",IF(ISBLANK('Measure Input'!F85),0,ROUND('Measure Input'!F85,2)))</f>
        <v/>
      </c>
      <c r="F79" s="125" t="str">
        <f>IF(LEN(A79)=0,"",IF(ISBLANK('Measure Input'!G85),0,ROUND('Measure Input'!G85,2)))</f>
        <v/>
      </c>
      <c r="G79" s="125" t="str">
        <f>IF(LEN(A79)=0,"",IF(ISBLANK('Measure Input'!H85),0,ROUND('Measure Input'!H85,2)))</f>
        <v/>
      </c>
      <c r="H79" s="125" t="str">
        <f>IF(LEN(A79)=0,"",IF(ISBLANK('Measure Input'!I85),0,ROUND('Measure Input'!I85,2)))</f>
        <v/>
      </c>
      <c r="I79" s="125" t="str">
        <f>IF(LEN(A79)=0,"",IF(ISBLANK('Measure Input'!J85),0,ROUND('Measure Input'!J85,2)))</f>
        <v/>
      </c>
      <c r="J79" s="125" t="str">
        <f>IF(LEN(A79)=0,"",IF(ISBLANK('Measure Input'!K85),0,ROUND('Measure Input'!K85,2)))</f>
        <v/>
      </c>
      <c r="K79" s="267" t="str">
        <f>IF(LEN(A79)=0,"",IF(ISNUMBER('Measure Input'!AB85),ROUND('Measure Input'!AB85,2),0))</f>
        <v/>
      </c>
      <c r="L79" s="267" t="str">
        <f>IF(LEN(A79)=0,"",IF(ISNUMBER('Measure Input'!O85),ROUND('Measure Input'!O85,2),0))</f>
        <v/>
      </c>
      <c r="M79" s="267" t="str">
        <f>IF(LEN(A79)=0,"",IF(ISNUMBER('Measure Input'!P85),ROUND('Measure Input'!P85,2),0))</f>
        <v/>
      </c>
      <c r="N79" s="267" t="str">
        <f>IF(LEN(A79)=0,"",IF(ISNUMBER('Measure Input'!Q85),ROUND('Measure Input'!Q85,2),0))</f>
        <v/>
      </c>
      <c r="O79" s="267" t="str">
        <f>IF(LEN(A79)=0,"",IF(ISNUMBER('Measure Input'!R85),ROUND('Measure Input'!R85,2),0))</f>
        <v/>
      </c>
      <c r="P79" s="267" t="str">
        <f>IF(LEN(A79)=0,"",IF(ISNUMBER('Measure Input'!S85),ROUND('Measure Input'!S85,2),0))</f>
        <v/>
      </c>
      <c r="Q79" s="267" t="str">
        <f>IF(LEN(A79)=0,"",IF(ISNUMBER('Measure Input'!T85),ROUND('Measure Input'!T85,2),0))</f>
        <v/>
      </c>
      <c r="R79" s="267" t="str">
        <f>IF(LEN(A79)=0,"",IF(ISNUMBER('Measure Input'!U85),ROUND('Measure Input'!U85,2),0))</f>
        <v/>
      </c>
      <c r="S79" s="267" t="str">
        <f>IF(LEN(A79)=0,"",IF(ISNUMBER('Measure Input'!V85),ROUND('Measure Input'!V85,2),0))</f>
        <v/>
      </c>
      <c r="T79" s="267" t="str">
        <f>IF(LEN(A79)=0,"",IF(ISNUMBER('Measure Input'!AC85),ROUND('Measure Input'!AC85,2),0))</f>
        <v/>
      </c>
      <c r="U79" s="267" t="str">
        <f>IF(LEN(A79)=0,"",IF(ISNUMBER('Measure Input'!AD85),ROUND('Measure Input'!AD85,2),0))</f>
        <v/>
      </c>
      <c r="V79" s="267" t="str">
        <f>IF(LEN(A79)=0,"",IF(ISNUMBER('Measure Input'!AE85),ROUND('Measure Input'!AE85,2),0))</f>
        <v/>
      </c>
      <c r="W79" s="267" t="str">
        <f>IF(LEN(A79)=0,"",IF(ISNUMBER('Measure Input'!AF85),ROUND('Measure Input'!AF85,2),0))</f>
        <v/>
      </c>
      <c r="X79" s="267" t="str">
        <f>IF(LEN(A79)=0,"",IF(ISNUMBER('Measure Input'!AG85),ROUND('Measure Input'!AG85,2),0))</f>
        <v/>
      </c>
      <c r="Y79" s="267" t="str">
        <f>IF(LEN(A79)=0,"",IF(ISNUMBER('Measure Input'!AH85),ROUND('Measure Input'!AH85,2),0))</f>
        <v/>
      </c>
      <c r="Z79" s="267" t="str">
        <f>IF(LEN(A79)=0,"",IF(ISNUMBER('Measure Input'!AI85),ROUND('Measure Input'!AI85,2),0))</f>
        <v/>
      </c>
      <c r="AA79" s="267" t="str">
        <f>IF(LEN(A79)=0,"",IF(ISNUMBER('Measure Input'!AJ85),ROUND('Measure Input'!AJ85,2),0))</f>
        <v/>
      </c>
      <c r="AB79" s="269" t="str">
        <f>'Measure Input'!L85</f>
        <v/>
      </c>
      <c r="AC79" s="269" t="str">
        <f>'Measure Input'!M85</f>
        <v/>
      </c>
    </row>
    <row r="80" spans="1:29" ht="12.75">
      <c r="A80" s="336" t="str">
        <f>IF(ISBLANK('Measure Input'!$B86),"",'Measure Input'!B86)</f>
        <v/>
      </c>
      <c r="B80" s="336" t="str">
        <f>IF(ISBLANK('Measure Input'!C86),"",'Measure Input'!C86)</f>
        <v/>
      </c>
      <c r="C80" s="125" t="str">
        <f>IF(LEN(A80)=0,"",IF(ISBLANK('Measure Input'!D86),0,ROUND('Measure Input'!D86,2)))</f>
        <v/>
      </c>
      <c r="D80" s="125" t="str">
        <f>IF(LEN(A80)=0,"",IF(ISBLANK('Measure Input'!E86),0,ROUND('Measure Input'!E86,2)))</f>
        <v/>
      </c>
      <c r="E80" s="125" t="str">
        <f>IF(LEN(A80)=0,"",IF(ISBLANK('Measure Input'!F86),0,ROUND('Measure Input'!F86,2)))</f>
        <v/>
      </c>
      <c r="F80" s="125" t="str">
        <f>IF(LEN(A80)=0,"",IF(ISBLANK('Measure Input'!G86),0,ROUND('Measure Input'!G86,2)))</f>
        <v/>
      </c>
      <c r="G80" s="125" t="str">
        <f>IF(LEN(A80)=0,"",IF(ISBLANK('Measure Input'!H86),0,ROUND('Measure Input'!H86,2)))</f>
        <v/>
      </c>
      <c r="H80" s="125" t="str">
        <f>IF(LEN(A80)=0,"",IF(ISBLANK('Measure Input'!I86),0,ROUND('Measure Input'!I86,2)))</f>
        <v/>
      </c>
      <c r="I80" s="125" t="str">
        <f>IF(LEN(A80)=0,"",IF(ISBLANK('Measure Input'!J86),0,ROUND('Measure Input'!J86,2)))</f>
        <v/>
      </c>
      <c r="J80" s="125" t="str">
        <f>IF(LEN(A80)=0,"",IF(ISBLANK('Measure Input'!K86),0,ROUND('Measure Input'!K86,2)))</f>
        <v/>
      </c>
      <c r="K80" s="267" t="str">
        <f>IF(LEN(A80)=0,"",IF(ISNUMBER('Measure Input'!AB86),ROUND('Measure Input'!AB86,2),0))</f>
        <v/>
      </c>
      <c r="L80" s="267" t="str">
        <f>IF(LEN(A80)=0,"",IF(ISNUMBER('Measure Input'!O86),ROUND('Measure Input'!O86,2),0))</f>
        <v/>
      </c>
      <c r="M80" s="267" t="str">
        <f>IF(LEN(A80)=0,"",IF(ISNUMBER('Measure Input'!P86),ROUND('Measure Input'!P86,2),0))</f>
        <v/>
      </c>
      <c r="N80" s="267" t="str">
        <f>IF(LEN(A80)=0,"",IF(ISNUMBER('Measure Input'!Q86),ROUND('Measure Input'!Q86,2),0))</f>
        <v/>
      </c>
      <c r="O80" s="267" t="str">
        <f>IF(LEN(A80)=0,"",IF(ISNUMBER('Measure Input'!R86),ROUND('Measure Input'!R86,2),0))</f>
        <v/>
      </c>
      <c r="P80" s="267" t="str">
        <f>IF(LEN(A80)=0,"",IF(ISNUMBER('Measure Input'!S86),ROUND('Measure Input'!S86,2),0))</f>
        <v/>
      </c>
      <c r="Q80" s="267" t="str">
        <f>IF(LEN(A80)=0,"",IF(ISNUMBER('Measure Input'!T86),ROUND('Measure Input'!T86,2),0))</f>
        <v/>
      </c>
      <c r="R80" s="267" t="str">
        <f>IF(LEN(A80)=0,"",IF(ISNUMBER('Measure Input'!U86),ROUND('Measure Input'!U86,2),0))</f>
        <v/>
      </c>
      <c r="S80" s="267" t="str">
        <f>IF(LEN(A80)=0,"",IF(ISNUMBER('Measure Input'!V86),ROUND('Measure Input'!V86,2),0))</f>
        <v/>
      </c>
      <c r="T80" s="267" t="str">
        <f>IF(LEN(A80)=0,"",IF(ISNUMBER('Measure Input'!AC86),ROUND('Measure Input'!AC86,2),0))</f>
        <v/>
      </c>
      <c r="U80" s="267" t="str">
        <f>IF(LEN(A80)=0,"",IF(ISNUMBER('Measure Input'!AD86),ROUND('Measure Input'!AD86,2),0))</f>
        <v/>
      </c>
      <c r="V80" s="267" t="str">
        <f>IF(LEN(A80)=0,"",IF(ISNUMBER('Measure Input'!AE86),ROUND('Measure Input'!AE86,2),0))</f>
        <v/>
      </c>
      <c r="W80" s="267" t="str">
        <f>IF(LEN(A80)=0,"",IF(ISNUMBER('Measure Input'!AF86),ROUND('Measure Input'!AF86,2),0))</f>
        <v/>
      </c>
      <c r="X80" s="267" t="str">
        <f>IF(LEN(A80)=0,"",IF(ISNUMBER('Measure Input'!AG86),ROUND('Measure Input'!AG86,2),0))</f>
        <v/>
      </c>
      <c r="Y80" s="267" t="str">
        <f>IF(LEN(A80)=0,"",IF(ISNUMBER('Measure Input'!AH86),ROUND('Measure Input'!AH86,2),0))</f>
        <v/>
      </c>
      <c r="Z80" s="267" t="str">
        <f>IF(LEN(A80)=0,"",IF(ISNUMBER('Measure Input'!AI86),ROUND('Measure Input'!AI86,2),0))</f>
        <v/>
      </c>
      <c r="AA80" s="267" t="str">
        <f>IF(LEN(A80)=0,"",IF(ISNUMBER('Measure Input'!AJ86),ROUND('Measure Input'!AJ86,2),0))</f>
        <v/>
      </c>
      <c r="AB80" s="269" t="str">
        <f>'Measure Input'!L86</f>
        <v/>
      </c>
      <c r="AC80" s="269" t="str">
        <f>'Measure Input'!M86</f>
        <v/>
      </c>
    </row>
    <row r="81" spans="1:29" ht="12.75">
      <c r="A81" s="336" t="str">
        <f>IF(ISBLANK('Measure Input'!$B87),"",'Measure Input'!B87)</f>
        <v/>
      </c>
      <c r="B81" s="336" t="str">
        <f>IF(ISBLANK('Measure Input'!C87),"",'Measure Input'!C87)</f>
        <v/>
      </c>
      <c r="C81" s="125" t="str">
        <f>IF(LEN(A81)=0,"",IF(ISBLANK('Measure Input'!D87),0,ROUND('Measure Input'!D87,2)))</f>
        <v/>
      </c>
      <c r="D81" s="125" t="str">
        <f>IF(LEN(A81)=0,"",IF(ISBLANK('Measure Input'!E87),0,ROUND('Measure Input'!E87,2)))</f>
        <v/>
      </c>
      <c r="E81" s="125" t="str">
        <f>IF(LEN(A81)=0,"",IF(ISBLANK('Measure Input'!F87),0,ROUND('Measure Input'!F87,2)))</f>
        <v/>
      </c>
      <c r="F81" s="125" t="str">
        <f>IF(LEN(A81)=0,"",IF(ISBLANK('Measure Input'!G87),0,ROUND('Measure Input'!G87,2)))</f>
        <v/>
      </c>
      <c r="G81" s="125" t="str">
        <f>IF(LEN(A81)=0,"",IF(ISBLANK('Measure Input'!H87),0,ROUND('Measure Input'!H87,2)))</f>
        <v/>
      </c>
      <c r="H81" s="125" t="str">
        <f>IF(LEN(A81)=0,"",IF(ISBLANK('Measure Input'!I87),0,ROUND('Measure Input'!I87,2)))</f>
        <v/>
      </c>
      <c r="I81" s="125" t="str">
        <f>IF(LEN(A81)=0,"",IF(ISBLANK('Measure Input'!J87),0,ROUND('Measure Input'!J87,2)))</f>
        <v/>
      </c>
      <c r="J81" s="125" t="str">
        <f>IF(LEN(A81)=0,"",IF(ISBLANK('Measure Input'!K87),0,ROUND('Measure Input'!K87,2)))</f>
        <v/>
      </c>
      <c r="K81" s="267" t="str">
        <f>IF(LEN(A81)=0,"",IF(ISNUMBER('Measure Input'!AB87),ROUND('Measure Input'!AB87,2),0))</f>
        <v/>
      </c>
      <c r="L81" s="267" t="str">
        <f>IF(LEN(A81)=0,"",IF(ISNUMBER('Measure Input'!O87),ROUND('Measure Input'!O87,2),0))</f>
        <v/>
      </c>
      <c r="M81" s="267" t="str">
        <f>IF(LEN(A81)=0,"",IF(ISNUMBER('Measure Input'!P87),ROUND('Measure Input'!P87,2),0))</f>
        <v/>
      </c>
      <c r="N81" s="267" t="str">
        <f>IF(LEN(A81)=0,"",IF(ISNUMBER('Measure Input'!Q87),ROUND('Measure Input'!Q87,2),0))</f>
        <v/>
      </c>
      <c r="O81" s="267" t="str">
        <f>IF(LEN(A81)=0,"",IF(ISNUMBER('Measure Input'!R87),ROUND('Measure Input'!R87,2),0))</f>
        <v/>
      </c>
      <c r="P81" s="267" t="str">
        <f>IF(LEN(A81)=0,"",IF(ISNUMBER('Measure Input'!S87),ROUND('Measure Input'!S87,2),0))</f>
        <v/>
      </c>
      <c r="Q81" s="267" t="str">
        <f>IF(LEN(A81)=0,"",IF(ISNUMBER('Measure Input'!T87),ROUND('Measure Input'!T87,2),0))</f>
        <v/>
      </c>
      <c r="R81" s="267" t="str">
        <f>IF(LEN(A81)=0,"",IF(ISNUMBER('Measure Input'!U87),ROUND('Measure Input'!U87,2),0))</f>
        <v/>
      </c>
      <c r="S81" s="267" t="str">
        <f>IF(LEN(A81)=0,"",IF(ISNUMBER('Measure Input'!V87),ROUND('Measure Input'!V87,2),0))</f>
        <v/>
      </c>
      <c r="T81" s="267" t="str">
        <f>IF(LEN(A81)=0,"",IF(ISNUMBER('Measure Input'!AC87),ROUND('Measure Input'!AC87,2),0))</f>
        <v/>
      </c>
      <c r="U81" s="267" t="str">
        <f>IF(LEN(A81)=0,"",IF(ISNUMBER('Measure Input'!AD87),ROUND('Measure Input'!AD87,2),0))</f>
        <v/>
      </c>
      <c r="V81" s="267" t="str">
        <f>IF(LEN(A81)=0,"",IF(ISNUMBER('Measure Input'!AE87),ROUND('Measure Input'!AE87,2),0))</f>
        <v/>
      </c>
      <c r="W81" s="267" t="str">
        <f>IF(LEN(A81)=0,"",IF(ISNUMBER('Measure Input'!AF87),ROUND('Measure Input'!AF87,2),0))</f>
        <v/>
      </c>
      <c r="X81" s="267" t="str">
        <f>IF(LEN(A81)=0,"",IF(ISNUMBER('Measure Input'!AG87),ROUND('Measure Input'!AG87,2),0))</f>
        <v/>
      </c>
      <c r="Y81" s="267" t="str">
        <f>IF(LEN(A81)=0,"",IF(ISNUMBER('Measure Input'!AH87),ROUND('Measure Input'!AH87,2),0))</f>
        <v/>
      </c>
      <c r="Z81" s="267" t="str">
        <f>IF(LEN(A81)=0,"",IF(ISNUMBER('Measure Input'!AI87),ROUND('Measure Input'!AI87,2),0))</f>
        <v/>
      </c>
      <c r="AA81" s="267" t="str">
        <f>IF(LEN(A81)=0,"",IF(ISNUMBER('Measure Input'!AJ87),ROUND('Measure Input'!AJ87,2),0))</f>
        <v/>
      </c>
      <c r="AB81" s="269" t="str">
        <f>'Measure Input'!L87</f>
        <v/>
      </c>
      <c r="AC81" s="269" t="str">
        <f>'Measure Input'!M87</f>
        <v/>
      </c>
    </row>
    <row r="82" spans="1:29" ht="12.75">
      <c r="A82" s="336" t="str">
        <f>IF(ISBLANK('Measure Input'!$B88),"",'Measure Input'!B88)</f>
        <v/>
      </c>
      <c r="B82" s="336" t="str">
        <f>IF(ISBLANK('Measure Input'!C88),"",'Measure Input'!C88)</f>
        <v/>
      </c>
      <c r="C82" s="125" t="str">
        <f>IF(LEN(A82)=0,"",IF(ISBLANK('Measure Input'!D88),0,ROUND('Measure Input'!D88,2)))</f>
        <v/>
      </c>
      <c r="D82" s="125" t="str">
        <f>IF(LEN(A82)=0,"",IF(ISBLANK('Measure Input'!E88),0,ROUND('Measure Input'!E88,2)))</f>
        <v/>
      </c>
      <c r="E82" s="125" t="str">
        <f>IF(LEN(A82)=0,"",IF(ISBLANK('Measure Input'!F88),0,ROUND('Measure Input'!F88,2)))</f>
        <v/>
      </c>
      <c r="F82" s="125" t="str">
        <f>IF(LEN(A82)=0,"",IF(ISBLANK('Measure Input'!G88),0,ROUND('Measure Input'!G88,2)))</f>
        <v/>
      </c>
      <c r="G82" s="125" t="str">
        <f>IF(LEN(A82)=0,"",IF(ISBLANK('Measure Input'!H88),0,ROUND('Measure Input'!H88,2)))</f>
        <v/>
      </c>
      <c r="H82" s="125" t="str">
        <f>IF(LEN(A82)=0,"",IF(ISBLANK('Measure Input'!I88),0,ROUND('Measure Input'!I88,2)))</f>
        <v/>
      </c>
      <c r="I82" s="125" t="str">
        <f>IF(LEN(A82)=0,"",IF(ISBLANK('Measure Input'!J88),0,ROUND('Measure Input'!J88,2)))</f>
        <v/>
      </c>
      <c r="J82" s="125" t="str">
        <f>IF(LEN(A82)=0,"",IF(ISBLANK('Measure Input'!K88),0,ROUND('Measure Input'!K88,2)))</f>
        <v/>
      </c>
      <c r="K82" s="267" t="str">
        <f>IF(LEN(A82)=0,"",IF(ISNUMBER('Measure Input'!AB88),ROUND('Measure Input'!AB88,2),0))</f>
        <v/>
      </c>
      <c r="L82" s="267" t="str">
        <f>IF(LEN(A82)=0,"",IF(ISNUMBER('Measure Input'!O88),ROUND('Measure Input'!O88,2),0))</f>
        <v/>
      </c>
      <c r="M82" s="267" t="str">
        <f>IF(LEN(A82)=0,"",IF(ISNUMBER('Measure Input'!P88),ROUND('Measure Input'!P88,2),0))</f>
        <v/>
      </c>
      <c r="N82" s="267" t="str">
        <f>IF(LEN(A82)=0,"",IF(ISNUMBER('Measure Input'!Q88),ROUND('Measure Input'!Q88,2),0))</f>
        <v/>
      </c>
      <c r="O82" s="267" t="str">
        <f>IF(LEN(A82)=0,"",IF(ISNUMBER('Measure Input'!R88),ROUND('Measure Input'!R88,2),0))</f>
        <v/>
      </c>
      <c r="P82" s="267" t="str">
        <f>IF(LEN(A82)=0,"",IF(ISNUMBER('Measure Input'!S88),ROUND('Measure Input'!S88,2),0))</f>
        <v/>
      </c>
      <c r="Q82" s="267" t="str">
        <f>IF(LEN(A82)=0,"",IF(ISNUMBER('Measure Input'!T88),ROUND('Measure Input'!T88,2),0))</f>
        <v/>
      </c>
      <c r="R82" s="267" t="str">
        <f>IF(LEN(A82)=0,"",IF(ISNUMBER('Measure Input'!U88),ROUND('Measure Input'!U88,2),0))</f>
        <v/>
      </c>
      <c r="S82" s="267" t="str">
        <f>IF(LEN(A82)=0,"",IF(ISNUMBER('Measure Input'!V88),ROUND('Measure Input'!V88,2),0))</f>
        <v/>
      </c>
      <c r="T82" s="267" t="str">
        <f>IF(LEN(A82)=0,"",IF(ISNUMBER('Measure Input'!AC88),ROUND('Measure Input'!AC88,2),0))</f>
        <v/>
      </c>
      <c r="U82" s="267" t="str">
        <f>IF(LEN(A82)=0,"",IF(ISNUMBER('Measure Input'!AD88),ROUND('Measure Input'!AD88,2),0))</f>
        <v/>
      </c>
      <c r="V82" s="267" t="str">
        <f>IF(LEN(A82)=0,"",IF(ISNUMBER('Measure Input'!AE88),ROUND('Measure Input'!AE88,2),0))</f>
        <v/>
      </c>
      <c r="W82" s="267" t="str">
        <f>IF(LEN(A82)=0,"",IF(ISNUMBER('Measure Input'!AF88),ROUND('Measure Input'!AF88,2),0))</f>
        <v/>
      </c>
      <c r="X82" s="267" t="str">
        <f>IF(LEN(A82)=0,"",IF(ISNUMBER('Measure Input'!AG88),ROUND('Measure Input'!AG88,2),0))</f>
        <v/>
      </c>
      <c r="Y82" s="267" t="str">
        <f>IF(LEN(A82)=0,"",IF(ISNUMBER('Measure Input'!AH88),ROUND('Measure Input'!AH88,2),0))</f>
        <v/>
      </c>
      <c r="Z82" s="267" t="str">
        <f>IF(LEN(A82)=0,"",IF(ISNUMBER('Measure Input'!AI88),ROUND('Measure Input'!AI88,2),0))</f>
        <v/>
      </c>
      <c r="AA82" s="267" t="str">
        <f>IF(LEN(A82)=0,"",IF(ISNUMBER('Measure Input'!AJ88),ROUND('Measure Input'!AJ88,2),0))</f>
        <v/>
      </c>
      <c r="AB82" s="269" t="str">
        <f>'Measure Input'!L88</f>
        <v/>
      </c>
      <c r="AC82" s="269" t="str">
        <f>'Measure Input'!M88</f>
        <v/>
      </c>
    </row>
    <row r="83" spans="1:29" ht="12.75">
      <c r="A83" s="336" t="str">
        <f>IF(ISBLANK('Measure Input'!$B89),"",'Measure Input'!B89)</f>
        <v/>
      </c>
      <c r="B83" s="336" t="str">
        <f>IF(ISBLANK('Measure Input'!C89),"",'Measure Input'!C89)</f>
        <v/>
      </c>
      <c r="C83" s="125" t="str">
        <f>IF(LEN(A83)=0,"",IF(ISBLANK('Measure Input'!D89),0,ROUND('Measure Input'!D89,2)))</f>
        <v/>
      </c>
      <c r="D83" s="125" t="str">
        <f>IF(LEN(A83)=0,"",IF(ISBLANK('Measure Input'!E89),0,ROUND('Measure Input'!E89,2)))</f>
        <v/>
      </c>
      <c r="E83" s="125" t="str">
        <f>IF(LEN(A83)=0,"",IF(ISBLANK('Measure Input'!F89),0,ROUND('Measure Input'!F89,2)))</f>
        <v/>
      </c>
      <c r="F83" s="125" t="str">
        <f>IF(LEN(A83)=0,"",IF(ISBLANK('Measure Input'!G89),0,ROUND('Measure Input'!G89,2)))</f>
        <v/>
      </c>
      <c r="G83" s="125" t="str">
        <f>IF(LEN(A83)=0,"",IF(ISBLANK('Measure Input'!H89),0,ROUND('Measure Input'!H89,2)))</f>
        <v/>
      </c>
      <c r="H83" s="125" t="str">
        <f>IF(LEN(A83)=0,"",IF(ISBLANK('Measure Input'!I89),0,ROUND('Measure Input'!I89,2)))</f>
        <v/>
      </c>
      <c r="I83" s="125" t="str">
        <f>IF(LEN(A83)=0,"",IF(ISBLANK('Measure Input'!J89),0,ROUND('Measure Input'!J89,2)))</f>
        <v/>
      </c>
      <c r="J83" s="125" t="str">
        <f>IF(LEN(A83)=0,"",IF(ISBLANK('Measure Input'!K89),0,ROUND('Measure Input'!K89,2)))</f>
        <v/>
      </c>
      <c r="K83" s="267" t="str">
        <f>IF(LEN(A83)=0,"",IF(ISNUMBER('Measure Input'!AB89),ROUND('Measure Input'!AB89,2),0))</f>
        <v/>
      </c>
      <c r="L83" s="267" t="str">
        <f>IF(LEN(A83)=0,"",IF(ISNUMBER('Measure Input'!O89),ROUND('Measure Input'!O89,2),0))</f>
        <v/>
      </c>
      <c r="M83" s="267" t="str">
        <f>IF(LEN(A83)=0,"",IF(ISNUMBER('Measure Input'!P89),ROUND('Measure Input'!P89,2),0))</f>
        <v/>
      </c>
      <c r="N83" s="267" t="str">
        <f>IF(LEN(A83)=0,"",IF(ISNUMBER('Measure Input'!Q89),ROUND('Measure Input'!Q89,2),0))</f>
        <v/>
      </c>
      <c r="O83" s="267" t="str">
        <f>IF(LEN(A83)=0,"",IF(ISNUMBER('Measure Input'!R89),ROUND('Measure Input'!R89,2),0))</f>
        <v/>
      </c>
      <c r="P83" s="267" t="str">
        <f>IF(LEN(A83)=0,"",IF(ISNUMBER('Measure Input'!S89),ROUND('Measure Input'!S89,2),0))</f>
        <v/>
      </c>
      <c r="Q83" s="267" t="str">
        <f>IF(LEN(A83)=0,"",IF(ISNUMBER('Measure Input'!T89),ROUND('Measure Input'!T89,2),0))</f>
        <v/>
      </c>
      <c r="R83" s="267" t="str">
        <f>IF(LEN(A83)=0,"",IF(ISNUMBER('Measure Input'!U89),ROUND('Measure Input'!U89,2),0))</f>
        <v/>
      </c>
      <c r="S83" s="267" t="str">
        <f>IF(LEN(A83)=0,"",IF(ISNUMBER('Measure Input'!V89),ROUND('Measure Input'!V89,2),0))</f>
        <v/>
      </c>
      <c r="T83" s="267" t="str">
        <f>IF(LEN(A83)=0,"",IF(ISNUMBER('Measure Input'!AC89),ROUND('Measure Input'!AC89,2),0))</f>
        <v/>
      </c>
      <c r="U83" s="267" t="str">
        <f>IF(LEN(A83)=0,"",IF(ISNUMBER('Measure Input'!AD89),ROUND('Measure Input'!AD89,2),0))</f>
        <v/>
      </c>
      <c r="V83" s="267" t="str">
        <f>IF(LEN(A83)=0,"",IF(ISNUMBER('Measure Input'!AE89),ROUND('Measure Input'!AE89,2),0))</f>
        <v/>
      </c>
      <c r="W83" s="267" t="str">
        <f>IF(LEN(A83)=0,"",IF(ISNUMBER('Measure Input'!AF89),ROUND('Measure Input'!AF89,2),0))</f>
        <v/>
      </c>
      <c r="X83" s="267" t="str">
        <f>IF(LEN(A83)=0,"",IF(ISNUMBER('Measure Input'!AG89),ROUND('Measure Input'!AG89,2),0))</f>
        <v/>
      </c>
      <c r="Y83" s="267" t="str">
        <f>IF(LEN(A83)=0,"",IF(ISNUMBER('Measure Input'!AH89),ROUND('Measure Input'!AH89,2),0))</f>
        <v/>
      </c>
      <c r="Z83" s="267" t="str">
        <f>IF(LEN(A83)=0,"",IF(ISNUMBER('Measure Input'!AI89),ROUND('Measure Input'!AI89,2),0))</f>
        <v/>
      </c>
      <c r="AA83" s="267" t="str">
        <f>IF(LEN(A83)=0,"",IF(ISNUMBER('Measure Input'!AJ89),ROUND('Measure Input'!AJ89,2),0))</f>
        <v/>
      </c>
      <c r="AB83" s="269" t="str">
        <f>'Measure Input'!L89</f>
        <v/>
      </c>
      <c r="AC83" s="269" t="str">
        <f>'Measure Input'!M89</f>
        <v/>
      </c>
    </row>
    <row r="84" spans="1:29" ht="12.75">
      <c r="A84" s="336" t="str">
        <f>IF(ISBLANK('Measure Input'!$B90),"",'Measure Input'!B90)</f>
        <v/>
      </c>
      <c r="B84" s="336" t="str">
        <f>IF(ISBLANK('Measure Input'!C90),"",'Measure Input'!C90)</f>
        <v/>
      </c>
      <c r="C84" s="125" t="str">
        <f>IF(LEN(A84)=0,"",IF(ISBLANK('Measure Input'!D90),0,ROUND('Measure Input'!D90,2)))</f>
        <v/>
      </c>
      <c r="D84" s="125" t="str">
        <f>IF(LEN(A84)=0,"",IF(ISBLANK('Measure Input'!E90),0,ROUND('Measure Input'!E90,2)))</f>
        <v/>
      </c>
      <c r="E84" s="125" t="str">
        <f>IF(LEN(A84)=0,"",IF(ISBLANK('Measure Input'!F90),0,ROUND('Measure Input'!F90,2)))</f>
        <v/>
      </c>
      <c r="F84" s="125" t="str">
        <f>IF(LEN(A84)=0,"",IF(ISBLANK('Measure Input'!G90),0,ROUND('Measure Input'!G90,2)))</f>
        <v/>
      </c>
      <c r="G84" s="125" t="str">
        <f>IF(LEN(A84)=0,"",IF(ISBLANK('Measure Input'!H90),0,ROUND('Measure Input'!H90,2)))</f>
        <v/>
      </c>
      <c r="H84" s="125" t="str">
        <f>IF(LEN(A84)=0,"",IF(ISBLANK('Measure Input'!I90),0,ROUND('Measure Input'!I90,2)))</f>
        <v/>
      </c>
      <c r="I84" s="125" t="str">
        <f>IF(LEN(A84)=0,"",IF(ISBLANK('Measure Input'!J90),0,ROUND('Measure Input'!J90,2)))</f>
        <v/>
      </c>
      <c r="J84" s="125" t="str">
        <f>IF(LEN(A84)=0,"",IF(ISBLANK('Measure Input'!K90),0,ROUND('Measure Input'!K90,2)))</f>
        <v/>
      </c>
      <c r="K84" s="267" t="str">
        <f>IF(LEN(A84)=0,"",IF(ISNUMBER('Measure Input'!AB90),ROUND('Measure Input'!AB90,2),0))</f>
        <v/>
      </c>
      <c r="L84" s="267" t="str">
        <f>IF(LEN(A84)=0,"",IF(ISNUMBER('Measure Input'!O90),ROUND('Measure Input'!O90,2),0))</f>
        <v/>
      </c>
      <c r="M84" s="267" t="str">
        <f>IF(LEN(A84)=0,"",IF(ISNUMBER('Measure Input'!P90),ROUND('Measure Input'!P90,2),0))</f>
        <v/>
      </c>
      <c r="N84" s="267" t="str">
        <f>IF(LEN(A84)=0,"",IF(ISNUMBER('Measure Input'!Q90),ROUND('Measure Input'!Q90,2),0))</f>
        <v/>
      </c>
      <c r="O84" s="267" t="str">
        <f>IF(LEN(A84)=0,"",IF(ISNUMBER('Measure Input'!R90),ROUND('Measure Input'!R90,2),0))</f>
        <v/>
      </c>
      <c r="P84" s="267" t="str">
        <f>IF(LEN(A84)=0,"",IF(ISNUMBER('Measure Input'!S90),ROUND('Measure Input'!S90,2),0))</f>
        <v/>
      </c>
      <c r="Q84" s="267" t="str">
        <f>IF(LEN(A84)=0,"",IF(ISNUMBER('Measure Input'!T90),ROUND('Measure Input'!T90,2),0))</f>
        <v/>
      </c>
      <c r="R84" s="267" t="str">
        <f>IF(LEN(A84)=0,"",IF(ISNUMBER('Measure Input'!U90),ROUND('Measure Input'!U90,2),0))</f>
        <v/>
      </c>
      <c r="S84" s="267" t="str">
        <f>IF(LEN(A84)=0,"",IF(ISNUMBER('Measure Input'!V90),ROUND('Measure Input'!V90,2),0))</f>
        <v/>
      </c>
      <c r="T84" s="267" t="str">
        <f>IF(LEN(A84)=0,"",IF(ISNUMBER('Measure Input'!AC90),ROUND('Measure Input'!AC90,2),0))</f>
        <v/>
      </c>
      <c r="U84" s="267" t="str">
        <f>IF(LEN(A84)=0,"",IF(ISNUMBER('Measure Input'!AD90),ROUND('Measure Input'!AD90,2),0))</f>
        <v/>
      </c>
      <c r="V84" s="267" t="str">
        <f>IF(LEN(A84)=0,"",IF(ISNUMBER('Measure Input'!AE90),ROUND('Measure Input'!AE90,2),0))</f>
        <v/>
      </c>
      <c r="W84" s="267" t="str">
        <f>IF(LEN(A84)=0,"",IF(ISNUMBER('Measure Input'!AF90),ROUND('Measure Input'!AF90,2),0))</f>
        <v/>
      </c>
      <c r="X84" s="267" t="str">
        <f>IF(LEN(A84)=0,"",IF(ISNUMBER('Measure Input'!AG90),ROUND('Measure Input'!AG90,2),0))</f>
        <v/>
      </c>
      <c r="Y84" s="267" t="str">
        <f>IF(LEN(A84)=0,"",IF(ISNUMBER('Measure Input'!AH90),ROUND('Measure Input'!AH90,2),0))</f>
        <v/>
      </c>
      <c r="Z84" s="267" t="str">
        <f>IF(LEN(A84)=0,"",IF(ISNUMBER('Measure Input'!AI90),ROUND('Measure Input'!AI90,2),0))</f>
        <v/>
      </c>
      <c r="AA84" s="267" t="str">
        <f>IF(LEN(A84)=0,"",IF(ISNUMBER('Measure Input'!AJ90),ROUND('Measure Input'!AJ90,2),0))</f>
        <v/>
      </c>
      <c r="AB84" s="269" t="str">
        <f>'Measure Input'!L90</f>
        <v/>
      </c>
      <c r="AC84" s="269" t="str">
        <f>'Measure Input'!M90</f>
        <v/>
      </c>
    </row>
    <row r="85" spans="1:29" ht="12.75">
      <c r="A85" s="336" t="str">
        <f>IF(ISBLANK('Measure Input'!$B91),"",'Measure Input'!B91)</f>
        <v/>
      </c>
      <c r="B85" s="336" t="str">
        <f>IF(ISBLANK('Measure Input'!C91),"",'Measure Input'!C91)</f>
        <v/>
      </c>
      <c r="C85" s="125" t="str">
        <f>IF(LEN(A85)=0,"",IF(ISBLANK('Measure Input'!D91),0,ROUND('Measure Input'!D91,2)))</f>
        <v/>
      </c>
      <c r="D85" s="125" t="str">
        <f>IF(LEN(A85)=0,"",IF(ISBLANK('Measure Input'!E91),0,ROUND('Measure Input'!E91,2)))</f>
        <v/>
      </c>
      <c r="E85" s="125" t="str">
        <f>IF(LEN(A85)=0,"",IF(ISBLANK('Measure Input'!F91),0,ROUND('Measure Input'!F91,2)))</f>
        <v/>
      </c>
      <c r="F85" s="125" t="str">
        <f>IF(LEN(A85)=0,"",IF(ISBLANK('Measure Input'!G91),0,ROUND('Measure Input'!G91,2)))</f>
        <v/>
      </c>
      <c r="G85" s="125" t="str">
        <f>IF(LEN(A85)=0,"",IF(ISBLANK('Measure Input'!H91),0,ROUND('Measure Input'!H91,2)))</f>
        <v/>
      </c>
      <c r="H85" s="125" t="str">
        <f>IF(LEN(A85)=0,"",IF(ISBLANK('Measure Input'!I91),0,ROUND('Measure Input'!I91,2)))</f>
        <v/>
      </c>
      <c r="I85" s="125" t="str">
        <f>IF(LEN(A85)=0,"",IF(ISBLANK('Measure Input'!J91),0,ROUND('Measure Input'!J91,2)))</f>
        <v/>
      </c>
      <c r="J85" s="125" t="str">
        <f>IF(LEN(A85)=0,"",IF(ISBLANK('Measure Input'!K91),0,ROUND('Measure Input'!K91,2)))</f>
        <v/>
      </c>
      <c r="K85" s="267" t="str">
        <f>IF(LEN(A85)=0,"",IF(ISNUMBER('Measure Input'!AB91),ROUND('Measure Input'!AB91,2),0))</f>
        <v/>
      </c>
      <c r="L85" s="267" t="str">
        <f>IF(LEN(A85)=0,"",IF(ISNUMBER('Measure Input'!O91),ROUND('Measure Input'!O91,2),0))</f>
        <v/>
      </c>
      <c r="M85" s="267" t="str">
        <f>IF(LEN(A85)=0,"",IF(ISNUMBER('Measure Input'!P91),ROUND('Measure Input'!P91,2),0))</f>
        <v/>
      </c>
      <c r="N85" s="267" t="str">
        <f>IF(LEN(A85)=0,"",IF(ISNUMBER('Measure Input'!Q91),ROUND('Measure Input'!Q91,2),0))</f>
        <v/>
      </c>
      <c r="O85" s="267" t="str">
        <f>IF(LEN(A85)=0,"",IF(ISNUMBER('Measure Input'!R91),ROUND('Measure Input'!R91,2),0))</f>
        <v/>
      </c>
      <c r="P85" s="267" t="str">
        <f>IF(LEN(A85)=0,"",IF(ISNUMBER('Measure Input'!S91),ROUND('Measure Input'!S91,2),0))</f>
        <v/>
      </c>
      <c r="Q85" s="267" t="str">
        <f>IF(LEN(A85)=0,"",IF(ISNUMBER('Measure Input'!T91),ROUND('Measure Input'!T91,2),0))</f>
        <v/>
      </c>
      <c r="R85" s="267" t="str">
        <f>IF(LEN(A85)=0,"",IF(ISNUMBER('Measure Input'!U91),ROUND('Measure Input'!U91,2),0))</f>
        <v/>
      </c>
      <c r="S85" s="267" t="str">
        <f>IF(LEN(A85)=0,"",IF(ISNUMBER('Measure Input'!V91),ROUND('Measure Input'!V91,2),0))</f>
        <v/>
      </c>
      <c r="T85" s="267" t="str">
        <f>IF(LEN(A85)=0,"",IF(ISNUMBER('Measure Input'!AC91),ROUND('Measure Input'!AC91,2),0))</f>
        <v/>
      </c>
      <c r="U85" s="267" t="str">
        <f>IF(LEN(A85)=0,"",IF(ISNUMBER('Measure Input'!AD91),ROUND('Measure Input'!AD91,2),0))</f>
        <v/>
      </c>
      <c r="V85" s="267" t="str">
        <f>IF(LEN(A85)=0,"",IF(ISNUMBER('Measure Input'!AE91),ROUND('Measure Input'!AE91,2),0))</f>
        <v/>
      </c>
      <c r="W85" s="267" t="str">
        <f>IF(LEN(A85)=0,"",IF(ISNUMBER('Measure Input'!AF91),ROUND('Measure Input'!AF91,2),0))</f>
        <v/>
      </c>
      <c r="X85" s="267" t="str">
        <f>IF(LEN(A85)=0,"",IF(ISNUMBER('Measure Input'!AG91),ROUND('Measure Input'!AG91,2),0))</f>
        <v/>
      </c>
      <c r="Y85" s="267" t="str">
        <f>IF(LEN(A85)=0,"",IF(ISNUMBER('Measure Input'!AH91),ROUND('Measure Input'!AH91,2),0))</f>
        <v/>
      </c>
      <c r="Z85" s="267" t="str">
        <f>IF(LEN(A85)=0,"",IF(ISNUMBER('Measure Input'!AI91),ROUND('Measure Input'!AI91,2),0))</f>
        <v/>
      </c>
      <c r="AA85" s="267" t="str">
        <f>IF(LEN(A85)=0,"",IF(ISNUMBER('Measure Input'!AJ91),ROUND('Measure Input'!AJ91,2),0))</f>
        <v/>
      </c>
      <c r="AB85" s="269" t="str">
        <f>'Measure Input'!L91</f>
        <v/>
      </c>
      <c r="AC85" s="269" t="str">
        <f>'Measure Input'!M91</f>
        <v/>
      </c>
    </row>
    <row r="86" spans="1:29" ht="12.75">
      <c r="A86" s="336" t="str">
        <f>IF(ISBLANK('Measure Input'!$B92),"",'Measure Input'!B92)</f>
        <v/>
      </c>
      <c r="B86" s="336" t="str">
        <f>IF(ISBLANK('Measure Input'!C92),"",'Measure Input'!C92)</f>
        <v/>
      </c>
      <c r="C86" s="125" t="str">
        <f>IF(LEN(A86)=0,"",IF(ISBLANK('Measure Input'!D92),0,ROUND('Measure Input'!D92,2)))</f>
        <v/>
      </c>
      <c r="D86" s="125" t="str">
        <f>IF(LEN(A86)=0,"",IF(ISBLANK('Measure Input'!E92),0,ROUND('Measure Input'!E92,2)))</f>
        <v/>
      </c>
      <c r="E86" s="125" t="str">
        <f>IF(LEN(A86)=0,"",IF(ISBLANK('Measure Input'!F92),0,ROUND('Measure Input'!F92,2)))</f>
        <v/>
      </c>
      <c r="F86" s="125" t="str">
        <f>IF(LEN(A86)=0,"",IF(ISBLANK('Measure Input'!G92),0,ROUND('Measure Input'!G92,2)))</f>
        <v/>
      </c>
      <c r="G86" s="125" t="str">
        <f>IF(LEN(A86)=0,"",IF(ISBLANK('Measure Input'!H92),0,ROUND('Measure Input'!H92,2)))</f>
        <v/>
      </c>
      <c r="H86" s="125" t="str">
        <f>IF(LEN(A86)=0,"",IF(ISBLANK('Measure Input'!I92),0,ROUND('Measure Input'!I92,2)))</f>
        <v/>
      </c>
      <c r="I86" s="125" t="str">
        <f>IF(LEN(A86)=0,"",IF(ISBLANK('Measure Input'!J92),0,ROUND('Measure Input'!J92,2)))</f>
        <v/>
      </c>
      <c r="J86" s="125" t="str">
        <f>IF(LEN(A86)=0,"",IF(ISBLANK('Measure Input'!K92),0,ROUND('Measure Input'!K92,2)))</f>
        <v/>
      </c>
      <c r="K86" s="267" t="str">
        <f>IF(LEN(A86)=0,"",IF(ISNUMBER('Measure Input'!AB92),ROUND('Measure Input'!AB92,2),0))</f>
        <v/>
      </c>
      <c r="L86" s="267" t="str">
        <f>IF(LEN(A86)=0,"",IF(ISNUMBER('Measure Input'!O92),ROUND('Measure Input'!O92,2),0))</f>
        <v/>
      </c>
      <c r="M86" s="267" t="str">
        <f>IF(LEN(A86)=0,"",IF(ISNUMBER('Measure Input'!P92),ROUND('Measure Input'!P92,2),0))</f>
        <v/>
      </c>
      <c r="N86" s="267" t="str">
        <f>IF(LEN(A86)=0,"",IF(ISNUMBER('Measure Input'!Q92),ROUND('Measure Input'!Q92,2),0))</f>
        <v/>
      </c>
      <c r="O86" s="267" t="str">
        <f>IF(LEN(A86)=0,"",IF(ISNUMBER('Measure Input'!R92),ROUND('Measure Input'!R92,2),0))</f>
        <v/>
      </c>
      <c r="P86" s="267" t="str">
        <f>IF(LEN(A86)=0,"",IF(ISNUMBER('Measure Input'!S92),ROUND('Measure Input'!S92,2),0))</f>
        <v/>
      </c>
      <c r="Q86" s="267" t="str">
        <f>IF(LEN(A86)=0,"",IF(ISNUMBER('Measure Input'!T92),ROUND('Measure Input'!T92,2),0))</f>
        <v/>
      </c>
      <c r="R86" s="267" t="str">
        <f>IF(LEN(A86)=0,"",IF(ISNUMBER('Measure Input'!U92),ROUND('Measure Input'!U92,2),0))</f>
        <v/>
      </c>
      <c r="S86" s="267" t="str">
        <f>IF(LEN(A86)=0,"",IF(ISNUMBER('Measure Input'!V92),ROUND('Measure Input'!V92,2),0))</f>
        <v/>
      </c>
      <c r="T86" s="267" t="str">
        <f>IF(LEN(A86)=0,"",IF(ISNUMBER('Measure Input'!AC92),ROUND('Measure Input'!AC92,2),0))</f>
        <v/>
      </c>
      <c r="U86" s="267" t="str">
        <f>IF(LEN(A86)=0,"",IF(ISNUMBER('Measure Input'!AD92),ROUND('Measure Input'!AD92,2),0))</f>
        <v/>
      </c>
      <c r="V86" s="267" t="str">
        <f>IF(LEN(A86)=0,"",IF(ISNUMBER('Measure Input'!AE92),ROUND('Measure Input'!AE92,2),0))</f>
        <v/>
      </c>
      <c r="W86" s="267" t="str">
        <f>IF(LEN(A86)=0,"",IF(ISNUMBER('Measure Input'!AF92),ROUND('Measure Input'!AF92,2),0))</f>
        <v/>
      </c>
      <c r="X86" s="267" t="str">
        <f>IF(LEN(A86)=0,"",IF(ISNUMBER('Measure Input'!AG92),ROUND('Measure Input'!AG92,2),0))</f>
        <v/>
      </c>
      <c r="Y86" s="267" t="str">
        <f>IF(LEN(A86)=0,"",IF(ISNUMBER('Measure Input'!AH92),ROUND('Measure Input'!AH92,2),0))</f>
        <v/>
      </c>
      <c r="Z86" s="267" t="str">
        <f>IF(LEN(A86)=0,"",IF(ISNUMBER('Measure Input'!AI92),ROUND('Measure Input'!AI92,2),0))</f>
        <v/>
      </c>
      <c r="AA86" s="267" t="str">
        <f>IF(LEN(A86)=0,"",IF(ISNUMBER('Measure Input'!AJ92),ROUND('Measure Input'!AJ92,2),0))</f>
        <v/>
      </c>
      <c r="AB86" s="269" t="str">
        <f>'Measure Input'!L92</f>
        <v/>
      </c>
      <c r="AC86" s="269" t="str">
        <f>'Measure Input'!M92</f>
        <v/>
      </c>
    </row>
    <row r="87" spans="1:29" ht="12.75">
      <c r="A87" s="336" t="str">
        <f>IF(ISBLANK('Measure Input'!$B93),"",'Measure Input'!B93)</f>
        <v/>
      </c>
      <c r="B87" s="336" t="str">
        <f>IF(ISBLANK('Measure Input'!C93),"",'Measure Input'!C93)</f>
        <v/>
      </c>
      <c r="C87" s="125" t="str">
        <f>IF(LEN(A87)=0,"",IF(ISBLANK('Measure Input'!D93),0,ROUND('Measure Input'!D93,2)))</f>
        <v/>
      </c>
      <c r="D87" s="125" t="str">
        <f>IF(LEN(A87)=0,"",IF(ISBLANK('Measure Input'!E93),0,ROUND('Measure Input'!E93,2)))</f>
        <v/>
      </c>
      <c r="E87" s="125" t="str">
        <f>IF(LEN(A87)=0,"",IF(ISBLANK('Measure Input'!F93),0,ROUND('Measure Input'!F93,2)))</f>
        <v/>
      </c>
      <c r="F87" s="125" t="str">
        <f>IF(LEN(A87)=0,"",IF(ISBLANK('Measure Input'!G93),0,ROUND('Measure Input'!G93,2)))</f>
        <v/>
      </c>
      <c r="G87" s="125" t="str">
        <f>IF(LEN(A87)=0,"",IF(ISBLANK('Measure Input'!H93),0,ROUND('Measure Input'!H93,2)))</f>
        <v/>
      </c>
      <c r="H87" s="125" t="str">
        <f>IF(LEN(A87)=0,"",IF(ISBLANK('Measure Input'!I93),0,ROUND('Measure Input'!I93,2)))</f>
        <v/>
      </c>
      <c r="I87" s="125" t="str">
        <f>IF(LEN(A87)=0,"",IF(ISBLANK('Measure Input'!J93),0,ROUND('Measure Input'!J93,2)))</f>
        <v/>
      </c>
      <c r="J87" s="125" t="str">
        <f>IF(LEN(A87)=0,"",IF(ISBLANK('Measure Input'!K93),0,ROUND('Measure Input'!K93,2)))</f>
        <v/>
      </c>
      <c r="K87" s="267" t="str">
        <f>IF(LEN(A87)=0,"",IF(ISNUMBER('Measure Input'!AB93),ROUND('Measure Input'!AB93,2),0))</f>
        <v/>
      </c>
      <c r="L87" s="267" t="str">
        <f>IF(LEN(A87)=0,"",IF(ISNUMBER('Measure Input'!O93),ROUND('Measure Input'!O93,2),0))</f>
        <v/>
      </c>
      <c r="M87" s="267" t="str">
        <f>IF(LEN(A87)=0,"",IF(ISNUMBER('Measure Input'!P93),ROUND('Measure Input'!P93,2),0))</f>
        <v/>
      </c>
      <c r="N87" s="267" t="str">
        <f>IF(LEN(A87)=0,"",IF(ISNUMBER('Measure Input'!Q93),ROUND('Measure Input'!Q93,2),0))</f>
        <v/>
      </c>
      <c r="O87" s="267" t="str">
        <f>IF(LEN(A87)=0,"",IF(ISNUMBER('Measure Input'!R93),ROUND('Measure Input'!R93,2),0))</f>
        <v/>
      </c>
      <c r="P87" s="267" t="str">
        <f>IF(LEN(A87)=0,"",IF(ISNUMBER('Measure Input'!S93),ROUND('Measure Input'!S93,2),0))</f>
        <v/>
      </c>
      <c r="Q87" s="267" t="str">
        <f>IF(LEN(A87)=0,"",IF(ISNUMBER('Measure Input'!T93),ROUND('Measure Input'!T93,2),0))</f>
        <v/>
      </c>
      <c r="R87" s="267" t="str">
        <f>IF(LEN(A87)=0,"",IF(ISNUMBER('Measure Input'!U93),ROUND('Measure Input'!U93,2),0))</f>
        <v/>
      </c>
      <c r="S87" s="267" t="str">
        <f>IF(LEN(A87)=0,"",IF(ISNUMBER('Measure Input'!V93),ROUND('Measure Input'!V93,2),0))</f>
        <v/>
      </c>
      <c r="T87" s="267" t="str">
        <f>IF(LEN(A87)=0,"",IF(ISNUMBER('Measure Input'!AC93),ROUND('Measure Input'!AC93,2),0))</f>
        <v/>
      </c>
      <c r="U87" s="267" t="str">
        <f>IF(LEN(A87)=0,"",IF(ISNUMBER('Measure Input'!AD93),ROUND('Measure Input'!AD93,2),0))</f>
        <v/>
      </c>
      <c r="V87" s="267" t="str">
        <f>IF(LEN(A87)=0,"",IF(ISNUMBER('Measure Input'!AE93),ROUND('Measure Input'!AE93,2),0))</f>
        <v/>
      </c>
      <c r="W87" s="267" t="str">
        <f>IF(LEN(A87)=0,"",IF(ISNUMBER('Measure Input'!AF93),ROUND('Measure Input'!AF93,2),0))</f>
        <v/>
      </c>
      <c r="X87" s="267" t="str">
        <f>IF(LEN(A87)=0,"",IF(ISNUMBER('Measure Input'!AG93),ROUND('Measure Input'!AG93,2),0))</f>
        <v/>
      </c>
      <c r="Y87" s="267" t="str">
        <f>IF(LEN(A87)=0,"",IF(ISNUMBER('Measure Input'!AH93),ROUND('Measure Input'!AH93,2),0))</f>
        <v/>
      </c>
      <c r="Z87" s="267" t="str">
        <f>IF(LEN(A87)=0,"",IF(ISNUMBER('Measure Input'!AI93),ROUND('Measure Input'!AI93,2),0))</f>
        <v/>
      </c>
      <c r="AA87" s="267" t="str">
        <f>IF(LEN(A87)=0,"",IF(ISNUMBER('Measure Input'!AJ93),ROUND('Measure Input'!AJ93,2),0))</f>
        <v/>
      </c>
      <c r="AB87" s="269" t="str">
        <f>'Measure Input'!L93</f>
        <v/>
      </c>
      <c r="AC87" s="269" t="str">
        <f>'Measure Input'!M93</f>
        <v/>
      </c>
    </row>
    <row r="88" spans="1:29" ht="12.75">
      <c r="A88" s="336" t="str">
        <f>IF(ISBLANK('Measure Input'!$B94),"",'Measure Input'!B94)</f>
        <v/>
      </c>
      <c r="B88" s="336" t="str">
        <f>IF(ISBLANK('Measure Input'!C94),"",'Measure Input'!C94)</f>
        <v/>
      </c>
      <c r="C88" s="125" t="str">
        <f>IF(LEN(A88)=0,"",IF(ISBLANK('Measure Input'!D94),0,ROUND('Measure Input'!D94,2)))</f>
        <v/>
      </c>
      <c r="D88" s="125" t="str">
        <f>IF(LEN(A88)=0,"",IF(ISBLANK('Measure Input'!E94),0,ROUND('Measure Input'!E94,2)))</f>
        <v/>
      </c>
      <c r="E88" s="125" t="str">
        <f>IF(LEN(A88)=0,"",IF(ISBLANK('Measure Input'!F94),0,ROUND('Measure Input'!F94,2)))</f>
        <v/>
      </c>
      <c r="F88" s="125" t="str">
        <f>IF(LEN(A88)=0,"",IF(ISBLANK('Measure Input'!G94),0,ROUND('Measure Input'!G94,2)))</f>
        <v/>
      </c>
      <c r="G88" s="125" t="str">
        <f>IF(LEN(A88)=0,"",IF(ISBLANK('Measure Input'!H94),0,ROUND('Measure Input'!H94,2)))</f>
        <v/>
      </c>
      <c r="H88" s="125" t="str">
        <f>IF(LEN(A88)=0,"",IF(ISBLANK('Measure Input'!I94),0,ROUND('Measure Input'!I94,2)))</f>
        <v/>
      </c>
      <c r="I88" s="125" t="str">
        <f>IF(LEN(A88)=0,"",IF(ISBLANK('Measure Input'!J94),0,ROUND('Measure Input'!J94,2)))</f>
        <v/>
      </c>
      <c r="J88" s="125" t="str">
        <f>IF(LEN(A88)=0,"",IF(ISBLANK('Measure Input'!K94),0,ROUND('Measure Input'!K94,2)))</f>
        <v/>
      </c>
      <c r="K88" s="267" t="str">
        <f>IF(LEN(A88)=0,"",IF(ISNUMBER('Measure Input'!AB94),ROUND('Measure Input'!AB94,2),0))</f>
        <v/>
      </c>
      <c r="L88" s="267" t="str">
        <f>IF(LEN(A88)=0,"",IF(ISNUMBER('Measure Input'!O94),ROUND('Measure Input'!O94,2),0))</f>
        <v/>
      </c>
      <c r="M88" s="267" t="str">
        <f>IF(LEN(A88)=0,"",IF(ISNUMBER('Measure Input'!P94),ROUND('Measure Input'!P94,2),0))</f>
        <v/>
      </c>
      <c r="N88" s="267" t="str">
        <f>IF(LEN(A88)=0,"",IF(ISNUMBER('Measure Input'!Q94),ROUND('Measure Input'!Q94,2),0))</f>
        <v/>
      </c>
      <c r="O88" s="267" t="str">
        <f>IF(LEN(A88)=0,"",IF(ISNUMBER('Measure Input'!R94),ROUND('Measure Input'!R94,2),0))</f>
        <v/>
      </c>
      <c r="P88" s="267" t="str">
        <f>IF(LEN(A88)=0,"",IF(ISNUMBER('Measure Input'!S94),ROUND('Measure Input'!S94,2),0))</f>
        <v/>
      </c>
      <c r="Q88" s="267" t="str">
        <f>IF(LEN(A88)=0,"",IF(ISNUMBER('Measure Input'!T94),ROUND('Measure Input'!T94,2),0))</f>
        <v/>
      </c>
      <c r="R88" s="267" t="str">
        <f>IF(LEN(A88)=0,"",IF(ISNUMBER('Measure Input'!U94),ROUND('Measure Input'!U94,2),0))</f>
        <v/>
      </c>
      <c r="S88" s="267" t="str">
        <f>IF(LEN(A88)=0,"",IF(ISNUMBER('Measure Input'!V94),ROUND('Measure Input'!V94,2),0))</f>
        <v/>
      </c>
      <c r="T88" s="267" t="str">
        <f>IF(LEN(A88)=0,"",IF(ISNUMBER('Measure Input'!AC94),ROUND('Measure Input'!AC94,2),0))</f>
        <v/>
      </c>
      <c r="U88" s="267" t="str">
        <f>IF(LEN(A88)=0,"",IF(ISNUMBER('Measure Input'!AD94),ROUND('Measure Input'!AD94,2),0))</f>
        <v/>
      </c>
      <c r="V88" s="267" t="str">
        <f>IF(LEN(A88)=0,"",IF(ISNUMBER('Measure Input'!AE94),ROUND('Measure Input'!AE94,2),0))</f>
        <v/>
      </c>
      <c r="W88" s="267" t="str">
        <f>IF(LEN(A88)=0,"",IF(ISNUMBER('Measure Input'!AF94),ROUND('Measure Input'!AF94,2),0))</f>
        <v/>
      </c>
      <c r="X88" s="267" t="str">
        <f>IF(LEN(A88)=0,"",IF(ISNUMBER('Measure Input'!AG94),ROUND('Measure Input'!AG94,2),0))</f>
        <v/>
      </c>
      <c r="Y88" s="267" t="str">
        <f>IF(LEN(A88)=0,"",IF(ISNUMBER('Measure Input'!AH94),ROUND('Measure Input'!AH94,2),0))</f>
        <v/>
      </c>
      <c r="Z88" s="267" t="str">
        <f>IF(LEN(A88)=0,"",IF(ISNUMBER('Measure Input'!AI94),ROUND('Measure Input'!AI94,2),0))</f>
        <v/>
      </c>
      <c r="AA88" s="267" t="str">
        <f>IF(LEN(A88)=0,"",IF(ISNUMBER('Measure Input'!AJ94),ROUND('Measure Input'!AJ94,2),0))</f>
        <v/>
      </c>
      <c r="AB88" s="269" t="str">
        <f>'Measure Input'!L94</f>
        <v/>
      </c>
      <c r="AC88" s="269" t="str">
        <f>'Measure Input'!M94</f>
        <v/>
      </c>
    </row>
    <row r="89" spans="1:29" ht="12.75">
      <c r="A89" s="336" t="str">
        <f>IF(ISBLANK('Measure Input'!$B95),"",'Measure Input'!B95)</f>
        <v/>
      </c>
      <c r="B89" s="336" t="str">
        <f>IF(ISBLANK('Measure Input'!C95),"",'Measure Input'!C95)</f>
        <v/>
      </c>
      <c r="C89" s="125" t="str">
        <f>IF(LEN(A89)=0,"",IF(ISBLANK('Measure Input'!D95),0,ROUND('Measure Input'!D95,2)))</f>
        <v/>
      </c>
      <c r="D89" s="125" t="str">
        <f>IF(LEN(A89)=0,"",IF(ISBLANK('Measure Input'!E95),0,ROUND('Measure Input'!E95,2)))</f>
        <v/>
      </c>
      <c r="E89" s="125" t="str">
        <f>IF(LEN(A89)=0,"",IF(ISBLANK('Measure Input'!F95),0,ROUND('Measure Input'!F95,2)))</f>
        <v/>
      </c>
      <c r="F89" s="125" t="str">
        <f>IF(LEN(A89)=0,"",IF(ISBLANK('Measure Input'!G95),0,ROUND('Measure Input'!G95,2)))</f>
        <v/>
      </c>
      <c r="G89" s="125" t="str">
        <f>IF(LEN(A89)=0,"",IF(ISBLANK('Measure Input'!H95),0,ROUND('Measure Input'!H95,2)))</f>
        <v/>
      </c>
      <c r="H89" s="125" t="str">
        <f>IF(LEN(A89)=0,"",IF(ISBLANK('Measure Input'!I95),0,ROUND('Measure Input'!I95,2)))</f>
        <v/>
      </c>
      <c r="I89" s="125" t="str">
        <f>IF(LEN(A89)=0,"",IF(ISBLANK('Measure Input'!J95),0,ROUND('Measure Input'!J95,2)))</f>
        <v/>
      </c>
      <c r="J89" s="125" t="str">
        <f>IF(LEN(A89)=0,"",IF(ISBLANK('Measure Input'!K95),0,ROUND('Measure Input'!K95,2)))</f>
        <v/>
      </c>
      <c r="K89" s="267" t="str">
        <f>IF(LEN(A89)=0,"",IF(ISNUMBER('Measure Input'!AB95),ROUND('Measure Input'!AB95,2),0))</f>
        <v/>
      </c>
      <c r="L89" s="267" t="str">
        <f>IF(LEN(A89)=0,"",IF(ISNUMBER('Measure Input'!O95),ROUND('Measure Input'!O95,2),0))</f>
        <v/>
      </c>
      <c r="M89" s="267" t="str">
        <f>IF(LEN(A89)=0,"",IF(ISNUMBER('Measure Input'!P95),ROUND('Measure Input'!P95,2),0))</f>
        <v/>
      </c>
      <c r="N89" s="267" t="str">
        <f>IF(LEN(A89)=0,"",IF(ISNUMBER('Measure Input'!Q95),ROUND('Measure Input'!Q95,2),0))</f>
        <v/>
      </c>
      <c r="O89" s="267" t="str">
        <f>IF(LEN(A89)=0,"",IF(ISNUMBER('Measure Input'!R95),ROUND('Measure Input'!R95,2),0))</f>
        <v/>
      </c>
      <c r="P89" s="267" t="str">
        <f>IF(LEN(A89)=0,"",IF(ISNUMBER('Measure Input'!S95),ROUND('Measure Input'!S95,2),0))</f>
        <v/>
      </c>
      <c r="Q89" s="267" t="str">
        <f>IF(LEN(A89)=0,"",IF(ISNUMBER('Measure Input'!T95),ROUND('Measure Input'!T95,2),0))</f>
        <v/>
      </c>
      <c r="R89" s="267" t="str">
        <f>IF(LEN(A89)=0,"",IF(ISNUMBER('Measure Input'!U95),ROUND('Measure Input'!U95,2),0))</f>
        <v/>
      </c>
      <c r="S89" s="267" t="str">
        <f>IF(LEN(A89)=0,"",IF(ISNUMBER('Measure Input'!V95),ROUND('Measure Input'!V95,2),0))</f>
        <v/>
      </c>
      <c r="T89" s="267" t="str">
        <f>IF(LEN(A89)=0,"",IF(ISNUMBER('Measure Input'!AC95),ROUND('Measure Input'!AC95,2),0))</f>
        <v/>
      </c>
      <c r="U89" s="267" t="str">
        <f>IF(LEN(A89)=0,"",IF(ISNUMBER('Measure Input'!AD95),ROUND('Measure Input'!AD95,2),0))</f>
        <v/>
      </c>
      <c r="V89" s="267" t="str">
        <f>IF(LEN(A89)=0,"",IF(ISNUMBER('Measure Input'!AE95),ROUND('Measure Input'!AE95,2),0))</f>
        <v/>
      </c>
      <c r="W89" s="267" t="str">
        <f>IF(LEN(A89)=0,"",IF(ISNUMBER('Measure Input'!AF95),ROUND('Measure Input'!AF95,2),0))</f>
        <v/>
      </c>
      <c r="X89" s="267" t="str">
        <f>IF(LEN(A89)=0,"",IF(ISNUMBER('Measure Input'!AG95),ROUND('Measure Input'!AG95,2),0))</f>
        <v/>
      </c>
      <c r="Y89" s="267" t="str">
        <f>IF(LEN(A89)=0,"",IF(ISNUMBER('Measure Input'!AH95),ROUND('Measure Input'!AH95,2),0))</f>
        <v/>
      </c>
      <c r="Z89" s="267" t="str">
        <f>IF(LEN(A89)=0,"",IF(ISNUMBER('Measure Input'!AI95),ROUND('Measure Input'!AI95,2),0))</f>
        <v/>
      </c>
      <c r="AA89" s="267" t="str">
        <f>IF(LEN(A89)=0,"",IF(ISNUMBER('Measure Input'!AJ95),ROUND('Measure Input'!AJ95,2),0))</f>
        <v/>
      </c>
      <c r="AB89" s="269" t="str">
        <f>'Measure Input'!L95</f>
        <v/>
      </c>
      <c r="AC89" s="269" t="str">
        <f>'Measure Input'!M95</f>
        <v/>
      </c>
    </row>
    <row r="90" spans="1:29" ht="12.75">
      <c r="A90" s="336" t="str">
        <f>IF(ISBLANK('Measure Input'!$B96),"",'Measure Input'!B96)</f>
        <v/>
      </c>
      <c r="B90" s="336" t="str">
        <f>IF(ISBLANK('Measure Input'!C96),"",'Measure Input'!C96)</f>
        <v/>
      </c>
      <c r="C90" s="125" t="str">
        <f>IF(LEN(A90)=0,"",IF(ISBLANK('Measure Input'!D96),0,ROUND('Measure Input'!D96,2)))</f>
        <v/>
      </c>
      <c r="D90" s="125" t="str">
        <f>IF(LEN(A90)=0,"",IF(ISBLANK('Measure Input'!E96),0,ROUND('Measure Input'!E96,2)))</f>
        <v/>
      </c>
      <c r="E90" s="125" t="str">
        <f>IF(LEN(A90)=0,"",IF(ISBLANK('Measure Input'!F96),0,ROUND('Measure Input'!F96,2)))</f>
        <v/>
      </c>
      <c r="F90" s="125" t="str">
        <f>IF(LEN(A90)=0,"",IF(ISBLANK('Measure Input'!G96),0,ROUND('Measure Input'!G96,2)))</f>
        <v/>
      </c>
      <c r="G90" s="125" t="str">
        <f>IF(LEN(A90)=0,"",IF(ISBLANK('Measure Input'!H96),0,ROUND('Measure Input'!H96,2)))</f>
        <v/>
      </c>
      <c r="H90" s="125" t="str">
        <f>IF(LEN(A90)=0,"",IF(ISBLANK('Measure Input'!I96),0,ROUND('Measure Input'!I96,2)))</f>
        <v/>
      </c>
      <c r="I90" s="125" t="str">
        <f>IF(LEN(A90)=0,"",IF(ISBLANK('Measure Input'!J96),0,ROUND('Measure Input'!J96,2)))</f>
        <v/>
      </c>
      <c r="J90" s="125" t="str">
        <f>IF(LEN(A90)=0,"",IF(ISBLANK('Measure Input'!K96),0,ROUND('Measure Input'!K96,2)))</f>
        <v/>
      </c>
      <c r="K90" s="267" t="str">
        <f>IF(LEN(A90)=0,"",IF(ISNUMBER('Measure Input'!AB96),ROUND('Measure Input'!AB96,2),0))</f>
        <v/>
      </c>
      <c r="L90" s="267" t="str">
        <f>IF(LEN(A90)=0,"",IF(ISNUMBER('Measure Input'!O96),ROUND('Measure Input'!O96,2),0))</f>
        <v/>
      </c>
      <c r="M90" s="267" t="str">
        <f>IF(LEN(A90)=0,"",IF(ISNUMBER('Measure Input'!P96),ROUND('Measure Input'!P96,2),0))</f>
        <v/>
      </c>
      <c r="N90" s="267" t="str">
        <f>IF(LEN(A90)=0,"",IF(ISNUMBER('Measure Input'!Q96),ROUND('Measure Input'!Q96,2),0))</f>
        <v/>
      </c>
      <c r="O90" s="267" t="str">
        <f>IF(LEN(A90)=0,"",IF(ISNUMBER('Measure Input'!R96),ROUND('Measure Input'!R96,2),0))</f>
        <v/>
      </c>
      <c r="P90" s="267" t="str">
        <f>IF(LEN(A90)=0,"",IF(ISNUMBER('Measure Input'!S96),ROUND('Measure Input'!S96,2),0))</f>
        <v/>
      </c>
      <c r="Q90" s="267" t="str">
        <f>IF(LEN(A90)=0,"",IF(ISNUMBER('Measure Input'!T96),ROUND('Measure Input'!T96,2),0))</f>
        <v/>
      </c>
      <c r="R90" s="267" t="str">
        <f>IF(LEN(A90)=0,"",IF(ISNUMBER('Measure Input'!U96),ROUND('Measure Input'!U96,2),0))</f>
        <v/>
      </c>
      <c r="S90" s="267" t="str">
        <f>IF(LEN(A90)=0,"",IF(ISNUMBER('Measure Input'!V96),ROUND('Measure Input'!V96,2),0))</f>
        <v/>
      </c>
      <c r="T90" s="267" t="str">
        <f>IF(LEN(A90)=0,"",IF(ISNUMBER('Measure Input'!AC96),ROUND('Measure Input'!AC96,2),0))</f>
        <v/>
      </c>
      <c r="U90" s="267" t="str">
        <f>IF(LEN(A90)=0,"",IF(ISNUMBER('Measure Input'!AD96),ROUND('Measure Input'!AD96,2),0))</f>
        <v/>
      </c>
      <c r="V90" s="267" t="str">
        <f>IF(LEN(A90)=0,"",IF(ISNUMBER('Measure Input'!AE96),ROUND('Measure Input'!AE96,2),0))</f>
        <v/>
      </c>
      <c r="W90" s="267" t="str">
        <f>IF(LEN(A90)=0,"",IF(ISNUMBER('Measure Input'!AF96),ROUND('Measure Input'!AF96,2),0))</f>
        <v/>
      </c>
      <c r="X90" s="267" t="str">
        <f>IF(LEN(A90)=0,"",IF(ISNUMBER('Measure Input'!AG96),ROUND('Measure Input'!AG96,2),0))</f>
        <v/>
      </c>
      <c r="Y90" s="267" t="str">
        <f>IF(LEN(A90)=0,"",IF(ISNUMBER('Measure Input'!AH96),ROUND('Measure Input'!AH96,2),0))</f>
        <v/>
      </c>
      <c r="Z90" s="267" t="str">
        <f>IF(LEN(A90)=0,"",IF(ISNUMBER('Measure Input'!AI96),ROUND('Measure Input'!AI96,2),0))</f>
        <v/>
      </c>
      <c r="AA90" s="267" t="str">
        <f>IF(LEN(A90)=0,"",IF(ISNUMBER('Measure Input'!AJ96),ROUND('Measure Input'!AJ96,2),0))</f>
        <v/>
      </c>
      <c r="AB90" s="269" t="str">
        <f>'Measure Input'!L96</f>
        <v/>
      </c>
      <c r="AC90" s="269" t="str">
        <f>'Measure Input'!M96</f>
        <v/>
      </c>
    </row>
    <row r="91" spans="1:29" ht="12.75">
      <c r="A91" s="336" t="str">
        <f>IF(ISBLANK('Measure Input'!$B97),"",'Measure Input'!B97)</f>
        <v/>
      </c>
      <c r="B91" s="336" t="str">
        <f>IF(ISBLANK('Measure Input'!C97),"",'Measure Input'!C97)</f>
        <v/>
      </c>
      <c r="C91" s="125" t="str">
        <f>IF(LEN(A91)=0,"",IF(ISBLANK('Measure Input'!D97),0,ROUND('Measure Input'!D97,2)))</f>
        <v/>
      </c>
      <c r="D91" s="125" t="str">
        <f>IF(LEN(A91)=0,"",IF(ISBLANK('Measure Input'!E97),0,ROUND('Measure Input'!E97,2)))</f>
        <v/>
      </c>
      <c r="E91" s="125" t="str">
        <f>IF(LEN(A91)=0,"",IF(ISBLANK('Measure Input'!F97),0,ROUND('Measure Input'!F97,2)))</f>
        <v/>
      </c>
      <c r="F91" s="125" t="str">
        <f>IF(LEN(A91)=0,"",IF(ISBLANK('Measure Input'!G97),0,ROUND('Measure Input'!G97,2)))</f>
        <v/>
      </c>
      <c r="G91" s="125" t="str">
        <f>IF(LEN(A91)=0,"",IF(ISBLANK('Measure Input'!H97),0,ROUND('Measure Input'!H97,2)))</f>
        <v/>
      </c>
      <c r="H91" s="125" t="str">
        <f>IF(LEN(A91)=0,"",IF(ISBLANK('Measure Input'!I97),0,ROUND('Measure Input'!I97,2)))</f>
        <v/>
      </c>
      <c r="I91" s="125" t="str">
        <f>IF(LEN(A91)=0,"",IF(ISBLANK('Measure Input'!J97),0,ROUND('Measure Input'!J97,2)))</f>
        <v/>
      </c>
      <c r="J91" s="125" t="str">
        <f>IF(LEN(A91)=0,"",IF(ISBLANK('Measure Input'!K97),0,ROUND('Measure Input'!K97,2)))</f>
        <v/>
      </c>
      <c r="K91" s="267" t="str">
        <f>IF(LEN(A91)=0,"",IF(ISNUMBER('Measure Input'!AB97),ROUND('Measure Input'!AB97,2),0))</f>
        <v/>
      </c>
      <c r="L91" s="267" t="str">
        <f>IF(LEN(A91)=0,"",IF(ISNUMBER('Measure Input'!O97),ROUND('Measure Input'!O97,2),0))</f>
        <v/>
      </c>
      <c r="M91" s="267" t="str">
        <f>IF(LEN(A91)=0,"",IF(ISNUMBER('Measure Input'!P97),ROUND('Measure Input'!P97,2),0))</f>
        <v/>
      </c>
      <c r="N91" s="267" t="str">
        <f>IF(LEN(A91)=0,"",IF(ISNUMBER('Measure Input'!Q97),ROUND('Measure Input'!Q97,2),0))</f>
        <v/>
      </c>
      <c r="O91" s="267" t="str">
        <f>IF(LEN(A91)=0,"",IF(ISNUMBER('Measure Input'!R97),ROUND('Measure Input'!R97,2),0))</f>
        <v/>
      </c>
      <c r="P91" s="267" t="str">
        <f>IF(LEN(A91)=0,"",IF(ISNUMBER('Measure Input'!S97),ROUND('Measure Input'!S97,2),0))</f>
        <v/>
      </c>
      <c r="Q91" s="267" t="str">
        <f>IF(LEN(A91)=0,"",IF(ISNUMBER('Measure Input'!T97),ROUND('Measure Input'!T97,2),0))</f>
        <v/>
      </c>
      <c r="R91" s="267" t="str">
        <f>IF(LEN(A91)=0,"",IF(ISNUMBER('Measure Input'!U97),ROUND('Measure Input'!U97,2),0))</f>
        <v/>
      </c>
      <c r="S91" s="267" t="str">
        <f>IF(LEN(A91)=0,"",IF(ISNUMBER('Measure Input'!V97),ROUND('Measure Input'!V97,2),0))</f>
        <v/>
      </c>
      <c r="T91" s="267" t="str">
        <f>IF(LEN(A91)=0,"",IF(ISNUMBER('Measure Input'!AC97),ROUND('Measure Input'!AC97,2),0))</f>
        <v/>
      </c>
      <c r="U91" s="267" t="str">
        <f>IF(LEN(A91)=0,"",IF(ISNUMBER('Measure Input'!AD97),ROUND('Measure Input'!AD97,2),0))</f>
        <v/>
      </c>
      <c r="V91" s="267" t="str">
        <f>IF(LEN(A91)=0,"",IF(ISNUMBER('Measure Input'!AE97),ROUND('Measure Input'!AE97,2),0))</f>
        <v/>
      </c>
      <c r="W91" s="267" t="str">
        <f>IF(LEN(A91)=0,"",IF(ISNUMBER('Measure Input'!AF97),ROUND('Measure Input'!AF97,2),0))</f>
        <v/>
      </c>
      <c r="X91" s="267" t="str">
        <f>IF(LEN(A91)=0,"",IF(ISNUMBER('Measure Input'!AG97),ROUND('Measure Input'!AG97,2),0))</f>
        <v/>
      </c>
      <c r="Y91" s="267" t="str">
        <f>IF(LEN(A91)=0,"",IF(ISNUMBER('Measure Input'!AH97),ROUND('Measure Input'!AH97,2),0))</f>
        <v/>
      </c>
      <c r="Z91" s="267" t="str">
        <f>IF(LEN(A91)=0,"",IF(ISNUMBER('Measure Input'!AI97),ROUND('Measure Input'!AI97,2),0))</f>
        <v/>
      </c>
      <c r="AA91" s="267" t="str">
        <f>IF(LEN(A91)=0,"",IF(ISNUMBER('Measure Input'!AJ97),ROUND('Measure Input'!AJ97,2),0))</f>
        <v/>
      </c>
      <c r="AB91" s="269" t="str">
        <f>'Measure Input'!L97</f>
        <v/>
      </c>
      <c r="AC91" s="269" t="str">
        <f>'Measure Input'!M97</f>
        <v/>
      </c>
    </row>
    <row r="92" spans="1:29" ht="12.75">
      <c r="A92" s="336" t="str">
        <f>IF(ISBLANK('Measure Input'!$B98),"",'Measure Input'!B98)</f>
        <v/>
      </c>
      <c r="B92" s="336" t="str">
        <f>IF(ISBLANK('Measure Input'!C98),"",'Measure Input'!C98)</f>
        <v/>
      </c>
      <c r="C92" s="125" t="str">
        <f>IF(LEN(A92)=0,"",IF(ISBLANK('Measure Input'!D98),0,ROUND('Measure Input'!D98,2)))</f>
        <v/>
      </c>
      <c r="D92" s="125" t="str">
        <f>IF(LEN(A92)=0,"",IF(ISBLANK('Measure Input'!E98),0,ROUND('Measure Input'!E98,2)))</f>
        <v/>
      </c>
      <c r="E92" s="125" t="str">
        <f>IF(LEN(A92)=0,"",IF(ISBLANK('Measure Input'!F98),0,ROUND('Measure Input'!F98,2)))</f>
        <v/>
      </c>
      <c r="F92" s="125" t="str">
        <f>IF(LEN(A92)=0,"",IF(ISBLANK('Measure Input'!G98),0,ROUND('Measure Input'!G98,2)))</f>
        <v/>
      </c>
      <c r="G92" s="125" t="str">
        <f>IF(LEN(A92)=0,"",IF(ISBLANK('Measure Input'!H98),0,ROUND('Measure Input'!H98,2)))</f>
        <v/>
      </c>
      <c r="H92" s="125" t="str">
        <f>IF(LEN(A92)=0,"",IF(ISBLANK('Measure Input'!I98),0,ROUND('Measure Input'!I98,2)))</f>
        <v/>
      </c>
      <c r="I92" s="125" t="str">
        <f>IF(LEN(A92)=0,"",IF(ISBLANK('Measure Input'!J98),0,ROUND('Measure Input'!J98,2)))</f>
        <v/>
      </c>
      <c r="J92" s="125" t="str">
        <f>IF(LEN(A92)=0,"",IF(ISBLANK('Measure Input'!K98),0,ROUND('Measure Input'!K98,2)))</f>
        <v/>
      </c>
      <c r="K92" s="267" t="str">
        <f>IF(LEN(A92)=0,"",IF(ISNUMBER('Measure Input'!AB98),ROUND('Measure Input'!AB98,2),0))</f>
        <v/>
      </c>
      <c r="L92" s="267" t="str">
        <f>IF(LEN(A92)=0,"",IF(ISNUMBER('Measure Input'!O98),ROUND('Measure Input'!O98,2),0))</f>
        <v/>
      </c>
      <c r="M92" s="267" t="str">
        <f>IF(LEN(A92)=0,"",IF(ISNUMBER('Measure Input'!P98),ROUND('Measure Input'!P98,2),0))</f>
        <v/>
      </c>
      <c r="N92" s="267" t="str">
        <f>IF(LEN(A92)=0,"",IF(ISNUMBER('Measure Input'!Q98),ROUND('Measure Input'!Q98,2),0))</f>
        <v/>
      </c>
      <c r="O92" s="267" t="str">
        <f>IF(LEN(A92)=0,"",IF(ISNUMBER('Measure Input'!R98),ROUND('Measure Input'!R98,2),0))</f>
        <v/>
      </c>
      <c r="P92" s="267" t="str">
        <f>IF(LEN(A92)=0,"",IF(ISNUMBER('Measure Input'!S98),ROUND('Measure Input'!S98,2),0))</f>
        <v/>
      </c>
      <c r="Q92" s="267" t="str">
        <f>IF(LEN(A92)=0,"",IF(ISNUMBER('Measure Input'!T98),ROUND('Measure Input'!T98,2),0))</f>
        <v/>
      </c>
      <c r="R92" s="267" t="str">
        <f>IF(LEN(A92)=0,"",IF(ISNUMBER('Measure Input'!U98),ROUND('Measure Input'!U98,2),0))</f>
        <v/>
      </c>
      <c r="S92" s="267" t="str">
        <f>IF(LEN(A92)=0,"",IF(ISNUMBER('Measure Input'!V98),ROUND('Measure Input'!V98,2),0))</f>
        <v/>
      </c>
      <c r="T92" s="267" t="str">
        <f>IF(LEN(A92)=0,"",IF(ISNUMBER('Measure Input'!AC98),ROUND('Measure Input'!AC98,2),0))</f>
        <v/>
      </c>
      <c r="U92" s="267" t="str">
        <f>IF(LEN(A92)=0,"",IF(ISNUMBER('Measure Input'!AD98),ROUND('Measure Input'!AD98,2),0))</f>
        <v/>
      </c>
      <c r="V92" s="267" t="str">
        <f>IF(LEN(A92)=0,"",IF(ISNUMBER('Measure Input'!AE98),ROUND('Measure Input'!AE98,2),0))</f>
        <v/>
      </c>
      <c r="W92" s="267" t="str">
        <f>IF(LEN(A92)=0,"",IF(ISNUMBER('Measure Input'!AF98),ROUND('Measure Input'!AF98,2),0))</f>
        <v/>
      </c>
      <c r="X92" s="267" t="str">
        <f>IF(LEN(A92)=0,"",IF(ISNUMBER('Measure Input'!AG98),ROUND('Measure Input'!AG98,2),0))</f>
        <v/>
      </c>
      <c r="Y92" s="267" t="str">
        <f>IF(LEN(A92)=0,"",IF(ISNUMBER('Measure Input'!AH98),ROUND('Measure Input'!AH98,2),0))</f>
        <v/>
      </c>
      <c r="Z92" s="267" t="str">
        <f>IF(LEN(A92)=0,"",IF(ISNUMBER('Measure Input'!AI98),ROUND('Measure Input'!AI98,2),0))</f>
        <v/>
      </c>
      <c r="AA92" s="267" t="str">
        <f>IF(LEN(A92)=0,"",IF(ISNUMBER('Measure Input'!AJ98),ROUND('Measure Input'!AJ98,2),0))</f>
        <v/>
      </c>
      <c r="AB92" s="269" t="str">
        <f>'Measure Input'!L98</f>
        <v/>
      </c>
      <c r="AC92" s="269" t="str">
        <f>'Measure Input'!M98</f>
        <v/>
      </c>
    </row>
    <row r="93" spans="1:29" ht="12.75">
      <c r="A93" s="336" t="str">
        <f>IF(ISBLANK('Measure Input'!$B99),"",'Measure Input'!B99)</f>
        <v/>
      </c>
      <c r="B93" s="336" t="str">
        <f>IF(ISBLANK('Measure Input'!C99),"",'Measure Input'!C99)</f>
        <v/>
      </c>
      <c r="C93" s="125" t="str">
        <f>IF(LEN(A93)=0,"",IF(ISBLANK('Measure Input'!D99),0,ROUND('Measure Input'!D99,2)))</f>
        <v/>
      </c>
      <c r="D93" s="125" t="str">
        <f>IF(LEN(A93)=0,"",IF(ISBLANK('Measure Input'!E99),0,ROUND('Measure Input'!E99,2)))</f>
        <v/>
      </c>
      <c r="E93" s="125" t="str">
        <f>IF(LEN(A93)=0,"",IF(ISBLANK('Measure Input'!F99),0,ROUND('Measure Input'!F99,2)))</f>
        <v/>
      </c>
      <c r="F93" s="125" t="str">
        <f>IF(LEN(A93)=0,"",IF(ISBLANK('Measure Input'!G99),0,ROUND('Measure Input'!G99,2)))</f>
        <v/>
      </c>
      <c r="G93" s="125" t="str">
        <f>IF(LEN(A93)=0,"",IF(ISBLANK('Measure Input'!H99),0,ROUND('Measure Input'!H99,2)))</f>
        <v/>
      </c>
      <c r="H93" s="125" t="str">
        <f>IF(LEN(A93)=0,"",IF(ISBLANK('Measure Input'!I99),0,ROUND('Measure Input'!I99,2)))</f>
        <v/>
      </c>
      <c r="I93" s="125" t="str">
        <f>IF(LEN(A93)=0,"",IF(ISBLANK('Measure Input'!J99),0,ROUND('Measure Input'!J99,2)))</f>
        <v/>
      </c>
      <c r="J93" s="125" t="str">
        <f>IF(LEN(A93)=0,"",IF(ISBLANK('Measure Input'!K99),0,ROUND('Measure Input'!K99,2)))</f>
        <v/>
      </c>
      <c r="K93" s="267" t="str">
        <f>IF(LEN(A93)=0,"",IF(ISNUMBER('Measure Input'!AB99),ROUND('Measure Input'!AB99,2),0))</f>
        <v/>
      </c>
      <c r="L93" s="267" t="str">
        <f>IF(LEN(A93)=0,"",IF(ISNUMBER('Measure Input'!O99),ROUND('Measure Input'!O99,2),0))</f>
        <v/>
      </c>
      <c r="M93" s="267" t="str">
        <f>IF(LEN(A93)=0,"",IF(ISNUMBER('Measure Input'!P99),ROUND('Measure Input'!P99,2),0))</f>
        <v/>
      </c>
      <c r="N93" s="267" t="str">
        <f>IF(LEN(A93)=0,"",IF(ISNUMBER('Measure Input'!Q99),ROUND('Measure Input'!Q99,2),0))</f>
        <v/>
      </c>
      <c r="O93" s="267" t="str">
        <f>IF(LEN(A93)=0,"",IF(ISNUMBER('Measure Input'!R99),ROUND('Measure Input'!R99,2),0))</f>
        <v/>
      </c>
      <c r="P93" s="267" t="str">
        <f>IF(LEN(A93)=0,"",IF(ISNUMBER('Measure Input'!S99),ROUND('Measure Input'!S99,2),0))</f>
        <v/>
      </c>
      <c r="Q93" s="267" t="str">
        <f>IF(LEN(A93)=0,"",IF(ISNUMBER('Measure Input'!T99),ROUND('Measure Input'!T99,2),0))</f>
        <v/>
      </c>
      <c r="R93" s="267" t="str">
        <f>IF(LEN(A93)=0,"",IF(ISNUMBER('Measure Input'!U99),ROUND('Measure Input'!U99,2),0))</f>
        <v/>
      </c>
      <c r="S93" s="267" t="str">
        <f>IF(LEN(A93)=0,"",IF(ISNUMBER('Measure Input'!V99),ROUND('Measure Input'!V99,2),0))</f>
        <v/>
      </c>
      <c r="T93" s="267" t="str">
        <f>IF(LEN(A93)=0,"",IF(ISNUMBER('Measure Input'!AC99),ROUND('Measure Input'!AC99,2),0))</f>
        <v/>
      </c>
      <c r="U93" s="267" t="str">
        <f>IF(LEN(A93)=0,"",IF(ISNUMBER('Measure Input'!AD99),ROUND('Measure Input'!AD99,2),0))</f>
        <v/>
      </c>
      <c r="V93" s="267" t="str">
        <f>IF(LEN(A93)=0,"",IF(ISNUMBER('Measure Input'!AE99),ROUND('Measure Input'!AE99,2),0))</f>
        <v/>
      </c>
      <c r="W93" s="267" t="str">
        <f>IF(LEN(A93)=0,"",IF(ISNUMBER('Measure Input'!AF99),ROUND('Measure Input'!AF99,2),0))</f>
        <v/>
      </c>
      <c r="X93" s="267" t="str">
        <f>IF(LEN(A93)=0,"",IF(ISNUMBER('Measure Input'!AG99),ROUND('Measure Input'!AG99,2),0))</f>
        <v/>
      </c>
      <c r="Y93" s="267" t="str">
        <f>IF(LEN(A93)=0,"",IF(ISNUMBER('Measure Input'!AH99),ROUND('Measure Input'!AH99,2),0))</f>
        <v/>
      </c>
      <c r="Z93" s="267" t="str">
        <f>IF(LEN(A93)=0,"",IF(ISNUMBER('Measure Input'!AI99),ROUND('Measure Input'!AI99,2),0))</f>
        <v/>
      </c>
      <c r="AA93" s="267" t="str">
        <f>IF(LEN(A93)=0,"",IF(ISNUMBER('Measure Input'!AJ99),ROUND('Measure Input'!AJ99,2),0))</f>
        <v/>
      </c>
      <c r="AB93" s="269" t="str">
        <f>'Measure Input'!L99</f>
        <v/>
      </c>
      <c r="AC93" s="269" t="str">
        <f>'Measure Input'!M99</f>
        <v/>
      </c>
    </row>
    <row r="94" spans="1:29" ht="12.75">
      <c r="A94" s="336" t="str">
        <f>IF(ISBLANK('Measure Input'!$B100),"",'Measure Input'!B100)</f>
        <v/>
      </c>
      <c r="B94" s="336" t="str">
        <f>IF(ISBLANK('Measure Input'!C100),"",'Measure Input'!C100)</f>
        <v/>
      </c>
      <c r="C94" s="125" t="str">
        <f>IF(LEN(A94)=0,"",IF(ISBLANK('Measure Input'!D100),0,ROUND('Measure Input'!D100,2)))</f>
        <v/>
      </c>
      <c r="D94" s="125" t="str">
        <f>IF(LEN(A94)=0,"",IF(ISBLANK('Measure Input'!E100),0,ROUND('Measure Input'!E100,2)))</f>
        <v/>
      </c>
      <c r="E94" s="125" t="str">
        <f>IF(LEN(A94)=0,"",IF(ISBLANK('Measure Input'!F100),0,ROUND('Measure Input'!F100,2)))</f>
        <v/>
      </c>
      <c r="F94" s="125" t="str">
        <f>IF(LEN(A94)=0,"",IF(ISBLANK('Measure Input'!G100),0,ROUND('Measure Input'!G100,2)))</f>
        <v/>
      </c>
      <c r="G94" s="125" t="str">
        <f>IF(LEN(A94)=0,"",IF(ISBLANK('Measure Input'!H100),0,ROUND('Measure Input'!H100,2)))</f>
        <v/>
      </c>
      <c r="H94" s="125" t="str">
        <f>IF(LEN(A94)=0,"",IF(ISBLANK('Measure Input'!I100),0,ROUND('Measure Input'!I100,2)))</f>
        <v/>
      </c>
      <c r="I94" s="125" t="str">
        <f>IF(LEN(A94)=0,"",IF(ISBLANK('Measure Input'!J100),0,ROUND('Measure Input'!J100,2)))</f>
        <v/>
      </c>
      <c r="J94" s="125" t="str">
        <f>IF(LEN(A94)=0,"",IF(ISBLANK('Measure Input'!K100),0,ROUND('Measure Input'!K100,2)))</f>
        <v/>
      </c>
      <c r="K94" s="267" t="str">
        <f>IF(LEN(A94)=0,"",IF(ISNUMBER('Measure Input'!AB100),ROUND('Measure Input'!AB100,2),0))</f>
        <v/>
      </c>
      <c r="L94" s="267" t="str">
        <f>IF(LEN(A94)=0,"",IF(ISNUMBER('Measure Input'!O100),ROUND('Measure Input'!O100,2),0))</f>
        <v/>
      </c>
      <c r="M94" s="267" t="str">
        <f>IF(LEN(A94)=0,"",IF(ISNUMBER('Measure Input'!P100),ROUND('Measure Input'!P100,2),0))</f>
        <v/>
      </c>
      <c r="N94" s="267" t="str">
        <f>IF(LEN(A94)=0,"",IF(ISNUMBER('Measure Input'!Q100),ROUND('Measure Input'!Q100,2),0))</f>
        <v/>
      </c>
      <c r="O94" s="267" t="str">
        <f>IF(LEN(A94)=0,"",IF(ISNUMBER('Measure Input'!R100),ROUND('Measure Input'!R100,2),0))</f>
        <v/>
      </c>
      <c r="P94" s="267" t="str">
        <f>IF(LEN(A94)=0,"",IF(ISNUMBER('Measure Input'!S100),ROUND('Measure Input'!S100,2),0))</f>
        <v/>
      </c>
      <c r="Q94" s="267" t="str">
        <f>IF(LEN(A94)=0,"",IF(ISNUMBER('Measure Input'!T100),ROUND('Measure Input'!T100,2),0))</f>
        <v/>
      </c>
      <c r="R94" s="267" t="str">
        <f>IF(LEN(A94)=0,"",IF(ISNUMBER('Measure Input'!U100),ROUND('Measure Input'!U100,2),0))</f>
        <v/>
      </c>
      <c r="S94" s="267" t="str">
        <f>IF(LEN(A94)=0,"",IF(ISNUMBER('Measure Input'!V100),ROUND('Measure Input'!V100,2),0))</f>
        <v/>
      </c>
      <c r="T94" s="267" t="str">
        <f>IF(LEN(A94)=0,"",IF(ISNUMBER('Measure Input'!AC100),ROUND('Measure Input'!AC100,2),0))</f>
        <v/>
      </c>
      <c r="U94" s="267" t="str">
        <f>IF(LEN(A94)=0,"",IF(ISNUMBER('Measure Input'!AD100),ROUND('Measure Input'!AD100,2),0))</f>
        <v/>
      </c>
      <c r="V94" s="267" t="str">
        <f>IF(LEN(A94)=0,"",IF(ISNUMBER('Measure Input'!AE100),ROUND('Measure Input'!AE100,2),0))</f>
        <v/>
      </c>
      <c r="W94" s="267" t="str">
        <f>IF(LEN(A94)=0,"",IF(ISNUMBER('Measure Input'!AF100),ROUND('Measure Input'!AF100,2),0))</f>
        <v/>
      </c>
      <c r="X94" s="267" t="str">
        <f>IF(LEN(A94)=0,"",IF(ISNUMBER('Measure Input'!AG100),ROUND('Measure Input'!AG100,2),0))</f>
        <v/>
      </c>
      <c r="Y94" s="267" t="str">
        <f>IF(LEN(A94)=0,"",IF(ISNUMBER('Measure Input'!AH100),ROUND('Measure Input'!AH100,2),0))</f>
        <v/>
      </c>
      <c r="Z94" s="267" t="str">
        <f>IF(LEN(A94)=0,"",IF(ISNUMBER('Measure Input'!AI100),ROUND('Measure Input'!AI100,2),0))</f>
        <v/>
      </c>
      <c r="AA94" s="267" t="str">
        <f>IF(LEN(A94)=0,"",IF(ISNUMBER('Measure Input'!AJ100),ROUND('Measure Input'!AJ100,2),0))</f>
        <v/>
      </c>
      <c r="AB94" s="269" t="str">
        <f>'Measure Input'!L100</f>
        <v/>
      </c>
      <c r="AC94" s="269" t="str">
        <f>'Measure Input'!M100</f>
        <v/>
      </c>
    </row>
    <row r="95" spans="1:29" ht="12.75">
      <c r="A95" s="336" t="str">
        <f>IF(ISBLANK('Measure Input'!$B101),"",'Measure Input'!B101)</f>
        <v/>
      </c>
      <c r="B95" s="336" t="str">
        <f>IF(ISBLANK('Measure Input'!C101),"",'Measure Input'!C101)</f>
        <v/>
      </c>
      <c r="C95" s="125" t="str">
        <f>IF(LEN(A95)=0,"",IF(ISBLANK('Measure Input'!D101),0,ROUND('Measure Input'!D101,2)))</f>
        <v/>
      </c>
      <c r="D95" s="125" t="str">
        <f>IF(LEN(A95)=0,"",IF(ISBLANK('Measure Input'!E101),0,ROUND('Measure Input'!E101,2)))</f>
        <v/>
      </c>
      <c r="E95" s="125" t="str">
        <f>IF(LEN(A95)=0,"",IF(ISBLANK('Measure Input'!F101),0,ROUND('Measure Input'!F101,2)))</f>
        <v/>
      </c>
      <c r="F95" s="125" t="str">
        <f>IF(LEN(A95)=0,"",IF(ISBLANK('Measure Input'!G101),0,ROUND('Measure Input'!G101,2)))</f>
        <v/>
      </c>
      <c r="G95" s="125" t="str">
        <f>IF(LEN(A95)=0,"",IF(ISBLANK('Measure Input'!H101),0,ROUND('Measure Input'!H101,2)))</f>
        <v/>
      </c>
      <c r="H95" s="125" t="str">
        <f>IF(LEN(A95)=0,"",IF(ISBLANK('Measure Input'!I101),0,ROUND('Measure Input'!I101,2)))</f>
        <v/>
      </c>
      <c r="I95" s="125" t="str">
        <f>IF(LEN(A95)=0,"",IF(ISBLANK('Measure Input'!J101),0,ROUND('Measure Input'!J101,2)))</f>
        <v/>
      </c>
      <c r="J95" s="125" t="str">
        <f>IF(LEN(A95)=0,"",IF(ISBLANK('Measure Input'!K101),0,ROUND('Measure Input'!K101,2)))</f>
        <v/>
      </c>
      <c r="K95" s="267" t="str">
        <f>IF(LEN(A95)=0,"",IF(ISNUMBER('Measure Input'!AB101),ROUND('Measure Input'!AB101,2),0))</f>
        <v/>
      </c>
      <c r="L95" s="267" t="str">
        <f>IF(LEN(A95)=0,"",IF(ISNUMBER('Measure Input'!O101),ROUND('Measure Input'!O101,2),0))</f>
        <v/>
      </c>
      <c r="M95" s="267" t="str">
        <f>IF(LEN(A95)=0,"",IF(ISNUMBER('Measure Input'!P101),ROUND('Measure Input'!P101,2),0))</f>
        <v/>
      </c>
      <c r="N95" s="267" t="str">
        <f>IF(LEN(A95)=0,"",IF(ISNUMBER('Measure Input'!Q101),ROUND('Measure Input'!Q101,2),0))</f>
        <v/>
      </c>
      <c r="O95" s="267" t="str">
        <f>IF(LEN(A95)=0,"",IF(ISNUMBER('Measure Input'!R101),ROUND('Measure Input'!R101,2),0))</f>
        <v/>
      </c>
      <c r="P95" s="267" t="str">
        <f>IF(LEN(A95)=0,"",IF(ISNUMBER('Measure Input'!S101),ROUND('Measure Input'!S101,2),0))</f>
        <v/>
      </c>
      <c r="Q95" s="267" t="str">
        <f>IF(LEN(A95)=0,"",IF(ISNUMBER('Measure Input'!T101),ROUND('Measure Input'!T101,2),0))</f>
        <v/>
      </c>
      <c r="R95" s="267" t="str">
        <f>IF(LEN(A95)=0,"",IF(ISNUMBER('Measure Input'!U101),ROUND('Measure Input'!U101,2),0))</f>
        <v/>
      </c>
      <c r="S95" s="267" t="str">
        <f>IF(LEN(A95)=0,"",IF(ISNUMBER('Measure Input'!V101),ROUND('Measure Input'!V101,2),0))</f>
        <v/>
      </c>
      <c r="T95" s="267" t="str">
        <f>IF(LEN(A95)=0,"",IF(ISNUMBER('Measure Input'!AC101),ROUND('Measure Input'!AC101,2),0))</f>
        <v/>
      </c>
      <c r="U95" s="267" t="str">
        <f>IF(LEN(A95)=0,"",IF(ISNUMBER('Measure Input'!AD101),ROUND('Measure Input'!AD101,2),0))</f>
        <v/>
      </c>
      <c r="V95" s="267" t="str">
        <f>IF(LEN(A95)=0,"",IF(ISNUMBER('Measure Input'!AE101),ROUND('Measure Input'!AE101,2),0))</f>
        <v/>
      </c>
      <c r="W95" s="267" t="str">
        <f>IF(LEN(A95)=0,"",IF(ISNUMBER('Measure Input'!AF101),ROUND('Measure Input'!AF101,2),0))</f>
        <v/>
      </c>
      <c r="X95" s="267" t="str">
        <f>IF(LEN(A95)=0,"",IF(ISNUMBER('Measure Input'!AG101),ROUND('Measure Input'!AG101,2),0))</f>
        <v/>
      </c>
      <c r="Y95" s="267" t="str">
        <f>IF(LEN(A95)=0,"",IF(ISNUMBER('Measure Input'!AH101),ROUND('Measure Input'!AH101,2),0))</f>
        <v/>
      </c>
      <c r="Z95" s="267" t="str">
        <f>IF(LEN(A95)=0,"",IF(ISNUMBER('Measure Input'!AI101),ROUND('Measure Input'!AI101,2),0))</f>
        <v/>
      </c>
      <c r="AA95" s="267" t="str">
        <f>IF(LEN(A95)=0,"",IF(ISNUMBER('Measure Input'!AJ101),ROUND('Measure Input'!AJ101,2),0))</f>
        <v/>
      </c>
      <c r="AB95" s="269" t="str">
        <f>'Measure Input'!L101</f>
        <v/>
      </c>
      <c r="AC95" s="269" t="str">
        <f>'Measure Input'!M101</f>
        <v/>
      </c>
    </row>
    <row r="96" spans="1:29" ht="12.75">
      <c r="A96" s="336" t="str">
        <f>IF(ISBLANK('Measure Input'!$B102),"",'Measure Input'!B102)</f>
        <v/>
      </c>
      <c r="B96" s="336" t="str">
        <f>IF(ISBLANK('Measure Input'!C102),"",'Measure Input'!C102)</f>
        <v/>
      </c>
      <c r="C96" s="125" t="str">
        <f>IF(LEN(A96)=0,"",IF(ISBLANK('Measure Input'!D102),0,ROUND('Measure Input'!D102,2)))</f>
        <v/>
      </c>
      <c r="D96" s="125" t="str">
        <f>IF(LEN(A96)=0,"",IF(ISBLANK('Measure Input'!E102),0,ROUND('Measure Input'!E102,2)))</f>
        <v/>
      </c>
      <c r="E96" s="125" t="str">
        <f>IF(LEN(A96)=0,"",IF(ISBLANK('Measure Input'!F102),0,ROUND('Measure Input'!F102,2)))</f>
        <v/>
      </c>
      <c r="F96" s="125" t="str">
        <f>IF(LEN(A96)=0,"",IF(ISBLANK('Measure Input'!G102),0,ROUND('Measure Input'!G102,2)))</f>
        <v/>
      </c>
      <c r="G96" s="125" t="str">
        <f>IF(LEN(A96)=0,"",IF(ISBLANK('Measure Input'!H102),0,ROUND('Measure Input'!H102,2)))</f>
        <v/>
      </c>
      <c r="H96" s="125" t="str">
        <f>IF(LEN(A96)=0,"",IF(ISBLANK('Measure Input'!I102),0,ROUND('Measure Input'!I102,2)))</f>
        <v/>
      </c>
      <c r="I96" s="125" t="str">
        <f>IF(LEN(A96)=0,"",IF(ISBLANK('Measure Input'!J102),0,ROUND('Measure Input'!J102,2)))</f>
        <v/>
      </c>
      <c r="J96" s="125" t="str">
        <f>IF(LEN(A96)=0,"",IF(ISBLANK('Measure Input'!K102),0,ROUND('Measure Input'!K102,2)))</f>
        <v/>
      </c>
      <c r="K96" s="267" t="str">
        <f>IF(LEN(A96)=0,"",IF(ISNUMBER('Measure Input'!AB102),ROUND('Measure Input'!AB102,2),0))</f>
        <v/>
      </c>
      <c r="L96" s="267" t="str">
        <f>IF(LEN(A96)=0,"",IF(ISNUMBER('Measure Input'!O102),ROUND('Measure Input'!O102,2),0))</f>
        <v/>
      </c>
      <c r="M96" s="267" t="str">
        <f>IF(LEN(A96)=0,"",IF(ISNUMBER('Measure Input'!P102),ROUND('Measure Input'!P102,2),0))</f>
        <v/>
      </c>
      <c r="N96" s="267" t="str">
        <f>IF(LEN(A96)=0,"",IF(ISNUMBER('Measure Input'!Q102),ROUND('Measure Input'!Q102,2),0))</f>
        <v/>
      </c>
      <c r="O96" s="267" t="str">
        <f>IF(LEN(A96)=0,"",IF(ISNUMBER('Measure Input'!R102),ROUND('Measure Input'!R102,2),0))</f>
        <v/>
      </c>
      <c r="P96" s="267" t="str">
        <f>IF(LEN(A96)=0,"",IF(ISNUMBER('Measure Input'!S102),ROUND('Measure Input'!S102,2),0))</f>
        <v/>
      </c>
      <c r="Q96" s="267" t="str">
        <f>IF(LEN(A96)=0,"",IF(ISNUMBER('Measure Input'!T102),ROUND('Measure Input'!T102,2),0))</f>
        <v/>
      </c>
      <c r="R96" s="267" t="str">
        <f>IF(LEN(A96)=0,"",IF(ISNUMBER('Measure Input'!U102),ROUND('Measure Input'!U102,2),0))</f>
        <v/>
      </c>
      <c r="S96" s="267" t="str">
        <f>IF(LEN(A96)=0,"",IF(ISNUMBER('Measure Input'!V102),ROUND('Measure Input'!V102,2),0))</f>
        <v/>
      </c>
      <c r="T96" s="267" t="str">
        <f>IF(LEN(A96)=0,"",IF(ISNUMBER('Measure Input'!AC102),ROUND('Measure Input'!AC102,2),0))</f>
        <v/>
      </c>
      <c r="U96" s="267" t="str">
        <f>IF(LEN(A96)=0,"",IF(ISNUMBER('Measure Input'!AD102),ROUND('Measure Input'!AD102,2),0))</f>
        <v/>
      </c>
      <c r="V96" s="267" t="str">
        <f>IF(LEN(A96)=0,"",IF(ISNUMBER('Measure Input'!AE102),ROUND('Measure Input'!AE102,2),0))</f>
        <v/>
      </c>
      <c r="W96" s="267" t="str">
        <f>IF(LEN(A96)=0,"",IF(ISNUMBER('Measure Input'!AF102),ROUND('Measure Input'!AF102,2),0))</f>
        <v/>
      </c>
      <c r="X96" s="267" t="str">
        <f>IF(LEN(A96)=0,"",IF(ISNUMBER('Measure Input'!AG102),ROUND('Measure Input'!AG102,2),0))</f>
        <v/>
      </c>
      <c r="Y96" s="267" t="str">
        <f>IF(LEN(A96)=0,"",IF(ISNUMBER('Measure Input'!AH102),ROUND('Measure Input'!AH102,2),0))</f>
        <v/>
      </c>
      <c r="Z96" s="267" t="str">
        <f>IF(LEN(A96)=0,"",IF(ISNUMBER('Measure Input'!AI102),ROUND('Measure Input'!AI102,2),0))</f>
        <v/>
      </c>
      <c r="AA96" s="267" t="str">
        <f>IF(LEN(A96)=0,"",IF(ISNUMBER('Measure Input'!AJ102),ROUND('Measure Input'!AJ102,2),0))</f>
        <v/>
      </c>
      <c r="AB96" s="269" t="str">
        <f>'Measure Input'!L102</f>
        <v/>
      </c>
      <c r="AC96" s="269" t="str">
        <f>'Measure Input'!M102</f>
        <v/>
      </c>
    </row>
    <row r="97" spans="1:29" ht="12.75">
      <c r="A97" s="336" t="str">
        <f>IF(ISBLANK('Measure Input'!$B103),"",'Measure Input'!B103)</f>
        <v/>
      </c>
      <c r="B97" s="336" t="str">
        <f>IF(ISBLANK('Measure Input'!C103),"",'Measure Input'!C103)</f>
        <v/>
      </c>
      <c r="C97" s="125" t="str">
        <f>IF(LEN(A97)=0,"",IF(ISBLANK('Measure Input'!D103),0,ROUND('Measure Input'!D103,2)))</f>
        <v/>
      </c>
      <c r="D97" s="125" t="str">
        <f>IF(LEN(A97)=0,"",IF(ISBLANK('Measure Input'!E103),0,ROUND('Measure Input'!E103,2)))</f>
        <v/>
      </c>
      <c r="E97" s="125" t="str">
        <f>IF(LEN(A97)=0,"",IF(ISBLANK('Measure Input'!F103),0,ROUND('Measure Input'!F103,2)))</f>
        <v/>
      </c>
      <c r="F97" s="125" t="str">
        <f>IF(LEN(A97)=0,"",IF(ISBLANK('Measure Input'!G103),0,ROUND('Measure Input'!G103,2)))</f>
        <v/>
      </c>
      <c r="G97" s="125" t="str">
        <f>IF(LEN(A97)=0,"",IF(ISBLANK('Measure Input'!H103),0,ROUND('Measure Input'!H103,2)))</f>
        <v/>
      </c>
      <c r="H97" s="125" t="str">
        <f>IF(LEN(A97)=0,"",IF(ISBLANK('Measure Input'!I103),0,ROUND('Measure Input'!I103,2)))</f>
        <v/>
      </c>
      <c r="I97" s="125" t="str">
        <f>IF(LEN(A97)=0,"",IF(ISBLANK('Measure Input'!J103),0,ROUND('Measure Input'!J103,2)))</f>
        <v/>
      </c>
      <c r="J97" s="125" t="str">
        <f>IF(LEN(A97)=0,"",IF(ISBLANK('Measure Input'!K103),0,ROUND('Measure Input'!K103,2)))</f>
        <v/>
      </c>
      <c r="K97" s="267" t="str">
        <f>IF(LEN(A97)=0,"",IF(ISNUMBER('Measure Input'!AB103),ROUND('Measure Input'!AB103,2),0))</f>
        <v/>
      </c>
      <c r="L97" s="267" t="str">
        <f>IF(LEN(A97)=0,"",IF(ISNUMBER('Measure Input'!O103),ROUND('Measure Input'!O103,2),0))</f>
        <v/>
      </c>
      <c r="M97" s="267" t="str">
        <f>IF(LEN(A97)=0,"",IF(ISNUMBER('Measure Input'!P103),ROUND('Measure Input'!P103,2),0))</f>
        <v/>
      </c>
      <c r="N97" s="267" t="str">
        <f>IF(LEN(A97)=0,"",IF(ISNUMBER('Measure Input'!Q103),ROUND('Measure Input'!Q103,2),0))</f>
        <v/>
      </c>
      <c r="O97" s="267" t="str">
        <f>IF(LEN(A97)=0,"",IF(ISNUMBER('Measure Input'!R103),ROUND('Measure Input'!R103,2),0))</f>
        <v/>
      </c>
      <c r="P97" s="267" t="str">
        <f>IF(LEN(A97)=0,"",IF(ISNUMBER('Measure Input'!S103),ROUND('Measure Input'!S103,2),0))</f>
        <v/>
      </c>
      <c r="Q97" s="267" t="str">
        <f>IF(LEN(A97)=0,"",IF(ISNUMBER('Measure Input'!T103),ROUND('Measure Input'!T103,2),0))</f>
        <v/>
      </c>
      <c r="R97" s="267" t="str">
        <f>IF(LEN(A97)=0,"",IF(ISNUMBER('Measure Input'!U103),ROUND('Measure Input'!U103,2),0))</f>
        <v/>
      </c>
      <c r="S97" s="267" t="str">
        <f>IF(LEN(A97)=0,"",IF(ISNUMBER('Measure Input'!V103),ROUND('Measure Input'!V103,2),0))</f>
        <v/>
      </c>
      <c r="T97" s="267" t="str">
        <f>IF(LEN(A97)=0,"",IF(ISNUMBER('Measure Input'!AC103),ROUND('Measure Input'!AC103,2),0))</f>
        <v/>
      </c>
      <c r="U97" s="267" t="str">
        <f>IF(LEN(A97)=0,"",IF(ISNUMBER('Measure Input'!AD103),ROUND('Measure Input'!AD103,2),0))</f>
        <v/>
      </c>
      <c r="V97" s="267" t="str">
        <f>IF(LEN(A97)=0,"",IF(ISNUMBER('Measure Input'!AE103),ROUND('Measure Input'!AE103,2),0))</f>
        <v/>
      </c>
      <c r="W97" s="267" t="str">
        <f>IF(LEN(A97)=0,"",IF(ISNUMBER('Measure Input'!AF103),ROUND('Measure Input'!AF103,2),0))</f>
        <v/>
      </c>
      <c r="X97" s="267" t="str">
        <f>IF(LEN(A97)=0,"",IF(ISNUMBER('Measure Input'!AG103),ROUND('Measure Input'!AG103,2),0))</f>
        <v/>
      </c>
      <c r="Y97" s="267" t="str">
        <f>IF(LEN(A97)=0,"",IF(ISNUMBER('Measure Input'!AH103),ROUND('Measure Input'!AH103,2),0))</f>
        <v/>
      </c>
      <c r="Z97" s="267" t="str">
        <f>IF(LEN(A97)=0,"",IF(ISNUMBER('Measure Input'!AI103),ROUND('Measure Input'!AI103,2),0))</f>
        <v/>
      </c>
      <c r="AA97" s="267" t="str">
        <f>IF(LEN(A97)=0,"",IF(ISNUMBER('Measure Input'!AJ103),ROUND('Measure Input'!AJ103,2),0))</f>
        <v/>
      </c>
      <c r="AB97" s="269" t="str">
        <f>'Measure Input'!L103</f>
        <v/>
      </c>
      <c r="AC97" s="269" t="str">
        <f>'Measure Input'!M103</f>
        <v/>
      </c>
    </row>
    <row r="98" spans="1:256" s="266" customFormat="1" ht="12.75">
      <c r="A98" s="336" t="str">
        <f>IF(ISBLANK('Measure Input'!$B104),"",'Measure Input'!B104)</f>
        <v/>
      </c>
      <c r="B98" s="336" t="str">
        <f>IF(ISBLANK('Measure Input'!C104),"",'Measure Input'!C104)</f>
        <v/>
      </c>
      <c r="C98" s="125" t="str">
        <f>IF(LEN(A98)=0,"",IF(ISBLANK('Measure Input'!D104),0,ROUND('Measure Input'!D104,2)))</f>
        <v/>
      </c>
      <c r="D98" s="125" t="str">
        <f>IF(LEN(A98)=0,"",IF(ISBLANK('Measure Input'!E104),0,ROUND('Measure Input'!E104,2)))</f>
        <v/>
      </c>
      <c r="E98" s="125" t="str">
        <f>IF(LEN(A98)=0,"",IF(ISBLANK('Measure Input'!F104),0,ROUND('Measure Input'!F104,2)))</f>
        <v/>
      </c>
      <c r="F98" s="125" t="str">
        <f>IF(LEN(A98)=0,"",IF(ISBLANK('Measure Input'!G104),0,ROUND('Measure Input'!G104,2)))</f>
        <v/>
      </c>
      <c r="G98" s="125" t="str">
        <f>IF(LEN(A98)=0,"",IF(ISBLANK('Measure Input'!H104),0,ROUND('Measure Input'!H104,2)))</f>
        <v/>
      </c>
      <c r="H98" s="125" t="str">
        <f>IF(LEN(A98)=0,"",IF(ISBLANK('Measure Input'!I104),0,ROUND('Measure Input'!I104,2)))</f>
        <v/>
      </c>
      <c r="I98" s="125" t="str">
        <f>IF(LEN(A98)=0,"",IF(ISBLANK('Measure Input'!J104),0,ROUND('Measure Input'!J104,2)))</f>
        <v/>
      </c>
      <c r="J98" s="125" t="str">
        <f>IF(LEN(A98)=0,"",IF(ISBLANK('Measure Input'!K104),0,ROUND('Measure Input'!K104,2)))</f>
        <v/>
      </c>
      <c r="K98" s="267" t="str">
        <f>IF(LEN(A98)=0,"",IF(ISNUMBER('Measure Input'!AB104),ROUND('Measure Input'!AB104,2),0))</f>
        <v/>
      </c>
      <c r="L98" s="267" t="str">
        <f>IF(LEN(A98)=0,"",IF(ISNUMBER('Measure Input'!O104),ROUND('Measure Input'!O104,2),0))</f>
        <v/>
      </c>
      <c r="M98" s="267" t="str">
        <f>IF(LEN(A98)=0,"",IF(ISNUMBER('Measure Input'!P104),ROUND('Measure Input'!P104,2),0))</f>
        <v/>
      </c>
      <c r="N98" s="267" t="str">
        <f>IF(LEN(A98)=0,"",IF(ISNUMBER('Measure Input'!Q104),ROUND('Measure Input'!Q104,2),0))</f>
        <v/>
      </c>
      <c r="O98" s="267" t="str">
        <f>IF(LEN(A98)=0,"",IF(ISNUMBER('Measure Input'!R104),ROUND('Measure Input'!R104,2),0))</f>
        <v/>
      </c>
      <c r="P98" s="267" t="str">
        <f>IF(LEN(A98)=0,"",IF(ISNUMBER('Measure Input'!S104),ROUND('Measure Input'!S104,2),0))</f>
        <v/>
      </c>
      <c r="Q98" s="267" t="str">
        <f>IF(LEN(A98)=0,"",IF(ISNUMBER('Measure Input'!T104),ROUND('Measure Input'!T104,2),0))</f>
        <v/>
      </c>
      <c r="R98" s="267" t="str">
        <f>IF(LEN(A98)=0,"",IF(ISNUMBER('Measure Input'!U104),ROUND('Measure Input'!U104,2),0))</f>
        <v/>
      </c>
      <c r="S98" s="267" t="str">
        <f>IF(LEN(A98)=0,"",IF(ISNUMBER('Measure Input'!V104),ROUND('Measure Input'!V104,2),0))</f>
        <v/>
      </c>
      <c r="T98" s="267" t="str">
        <f>IF(LEN(A98)=0,"",IF(ISNUMBER('Measure Input'!AC104),ROUND('Measure Input'!AC104,2),0))</f>
        <v/>
      </c>
      <c r="U98" s="267" t="str">
        <f>IF(LEN(A98)=0,"",IF(ISNUMBER('Measure Input'!AD104),ROUND('Measure Input'!AD104,2),0))</f>
        <v/>
      </c>
      <c r="V98" s="267" t="str">
        <f>IF(LEN(A98)=0,"",IF(ISNUMBER('Measure Input'!AE104),ROUND('Measure Input'!AE104,2),0))</f>
        <v/>
      </c>
      <c r="W98" s="267" t="str">
        <f>IF(LEN(A98)=0,"",IF(ISNUMBER('Measure Input'!AF104),ROUND('Measure Input'!AF104,2),0))</f>
        <v/>
      </c>
      <c r="X98" s="267" t="str">
        <f>IF(LEN(A98)=0,"",IF(ISNUMBER('Measure Input'!AG104),ROUND('Measure Input'!AG104,2),0))</f>
        <v/>
      </c>
      <c r="Y98" s="267" t="str">
        <f>IF(LEN(A98)=0,"",IF(ISNUMBER('Measure Input'!AH104),ROUND('Measure Input'!AH104,2),0))</f>
        <v/>
      </c>
      <c r="Z98" s="267" t="str">
        <f>IF(LEN(A98)=0,"",IF(ISNUMBER('Measure Input'!AI104),ROUND('Measure Input'!AI104,2),0))</f>
        <v/>
      </c>
      <c r="AA98" s="267" t="str">
        <f>IF(LEN(A98)=0,"",IF(ISNUMBER('Measure Input'!AJ104),ROUND('Measure Input'!AJ104,2),0))</f>
        <v/>
      </c>
      <c r="AB98" s="269" t="str">
        <f>'Measure Input'!L104</f>
        <v/>
      </c>
      <c r="AC98" s="269" t="str">
        <f>'Measure Input'!M104</f>
        <v/>
      </c>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row>
    <row r="99" spans="1:29" ht="12.75">
      <c r="A99" s="336" t="str">
        <f>IF(ISBLANK('Measure Input'!$B105),"",'Measure Input'!B105)</f>
        <v/>
      </c>
      <c r="B99" s="336" t="str">
        <f>IF(ISBLANK('Measure Input'!C105),"",'Measure Input'!C105)</f>
        <v/>
      </c>
      <c r="C99" s="125" t="str">
        <f>IF(LEN(A99)=0,"",IF(ISBLANK('Measure Input'!D105),0,ROUND('Measure Input'!D105,2)))</f>
        <v/>
      </c>
      <c r="D99" s="125" t="str">
        <f>IF(LEN(A99)=0,"",IF(ISBLANK('Measure Input'!E105),0,ROUND('Measure Input'!E105,2)))</f>
        <v/>
      </c>
      <c r="E99" s="125" t="str">
        <f>IF(LEN(A99)=0,"",IF(ISBLANK('Measure Input'!F105),0,ROUND('Measure Input'!F105,2)))</f>
        <v/>
      </c>
      <c r="F99" s="125" t="str">
        <f>IF(LEN(A99)=0,"",IF(ISBLANK('Measure Input'!G105),0,ROUND('Measure Input'!G105,2)))</f>
        <v/>
      </c>
      <c r="G99" s="125" t="str">
        <f>IF(LEN(A99)=0,"",IF(ISBLANK('Measure Input'!H105),0,ROUND('Measure Input'!H105,2)))</f>
        <v/>
      </c>
      <c r="H99" s="125" t="str">
        <f>IF(LEN(A99)=0,"",IF(ISBLANK('Measure Input'!I105),0,ROUND('Measure Input'!I105,2)))</f>
        <v/>
      </c>
      <c r="I99" s="125" t="str">
        <f>IF(LEN(A99)=0,"",IF(ISBLANK('Measure Input'!J105),0,ROUND('Measure Input'!J105,2)))</f>
        <v/>
      </c>
      <c r="J99" s="125" t="str">
        <f>IF(LEN(A99)=0,"",IF(ISBLANK('Measure Input'!K105),0,ROUND('Measure Input'!K105,2)))</f>
        <v/>
      </c>
      <c r="K99" s="267" t="str">
        <f>IF(LEN(A99)=0,"",IF(ISNUMBER('Measure Input'!AB105),ROUND('Measure Input'!AB105,2),0))</f>
        <v/>
      </c>
      <c r="L99" s="267" t="str">
        <f>IF(LEN(A99)=0,"",IF(ISNUMBER('Measure Input'!O105),ROUND('Measure Input'!O105,2),0))</f>
        <v/>
      </c>
      <c r="M99" s="267" t="str">
        <f>IF(LEN(A99)=0,"",IF(ISNUMBER('Measure Input'!P105),ROUND('Measure Input'!P105,2),0))</f>
        <v/>
      </c>
      <c r="N99" s="267" t="str">
        <f>IF(LEN(A99)=0,"",IF(ISNUMBER('Measure Input'!Q105),ROUND('Measure Input'!Q105,2),0))</f>
        <v/>
      </c>
      <c r="O99" s="267" t="str">
        <f>IF(LEN(A99)=0,"",IF(ISNUMBER('Measure Input'!R105),ROUND('Measure Input'!R105,2),0))</f>
        <v/>
      </c>
      <c r="P99" s="267" t="str">
        <f>IF(LEN(A99)=0,"",IF(ISNUMBER('Measure Input'!S105),ROUND('Measure Input'!S105,2),0))</f>
        <v/>
      </c>
      <c r="Q99" s="267" t="str">
        <f>IF(LEN(A99)=0,"",IF(ISNUMBER('Measure Input'!T105),ROUND('Measure Input'!T105,2),0))</f>
        <v/>
      </c>
      <c r="R99" s="267" t="str">
        <f>IF(LEN(A99)=0,"",IF(ISNUMBER('Measure Input'!U105),ROUND('Measure Input'!U105,2),0))</f>
        <v/>
      </c>
      <c r="S99" s="267" t="str">
        <f>IF(LEN(A99)=0,"",IF(ISNUMBER('Measure Input'!V105),ROUND('Measure Input'!V105,2),0))</f>
        <v/>
      </c>
      <c r="T99" s="267" t="str">
        <f>IF(LEN(A99)=0,"",IF(ISNUMBER('Measure Input'!AC105),ROUND('Measure Input'!AC105,2),0))</f>
        <v/>
      </c>
      <c r="U99" s="267" t="str">
        <f>IF(LEN(A99)=0,"",IF(ISNUMBER('Measure Input'!AD105),ROUND('Measure Input'!AD105,2),0))</f>
        <v/>
      </c>
      <c r="V99" s="267" t="str">
        <f>IF(LEN(A99)=0,"",IF(ISNUMBER('Measure Input'!AE105),ROUND('Measure Input'!AE105,2),0))</f>
        <v/>
      </c>
      <c r="W99" s="267" t="str">
        <f>IF(LEN(A99)=0,"",IF(ISNUMBER('Measure Input'!AF105),ROUND('Measure Input'!AF105,2),0))</f>
        <v/>
      </c>
      <c r="X99" s="267" t="str">
        <f>IF(LEN(A99)=0,"",IF(ISNUMBER('Measure Input'!AG105),ROUND('Measure Input'!AG105,2),0))</f>
        <v/>
      </c>
      <c r="Y99" s="267" t="str">
        <f>IF(LEN(A99)=0,"",IF(ISNUMBER('Measure Input'!AH105),ROUND('Measure Input'!AH105,2),0))</f>
        <v/>
      </c>
      <c r="Z99" s="267" t="str">
        <f>IF(LEN(A99)=0,"",IF(ISNUMBER('Measure Input'!AI105),ROUND('Measure Input'!AI105,2),0))</f>
        <v/>
      </c>
      <c r="AA99" s="267" t="str">
        <f>IF(LEN(A99)=0,"",IF(ISNUMBER('Measure Input'!AJ105),ROUND('Measure Input'!AJ105,2),0))</f>
        <v/>
      </c>
      <c r="AB99" s="269" t="str">
        <f>'Measure Input'!L105</f>
        <v/>
      </c>
      <c r="AC99" s="269" t="str">
        <f>'Measure Input'!M105</f>
        <v/>
      </c>
    </row>
    <row r="100" spans="1:29" ht="12.75">
      <c r="A100" s="336" t="str">
        <f>IF(ISBLANK('Measure Input'!$B106),"",'Measure Input'!B106)</f>
        <v/>
      </c>
      <c r="B100" s="336" t="str">
        <f>IF(ISBLANK('Measure Input'!C106),"",'Measure Input'!C106)</f>
        <v/>
      </c>
      <c r="C100" s="125" t="str">
        <f>IF(LEN(A100)=0,"",IF(ISBLANK('Measure Input'!D106),0,ROUND('Measure Input'!D106,2)))</f>
        <v/>
      </c>
      <c r="D100" s="125" t="str">
        <f>IF(LEN(A100)=0,"",IF(ISBLANK('Measure Input'!E106),0,ROUND('Measure Input'!E106,2)))</f>
        <v/>
      </c>
      <c r="E100" s="125" t="str">
        <f>IF(LEN(A100)=0,"",IF(ISBLANK('Measure Input'!F106),0,ROUND('Measure Input'!F106,2)))</f>
        <v/>
      </c>
      <c r="F100" s="125" t="str">
        <f>IF(LEN(A100)=0,"",IF(ISBLANK('Measure Input'!G106),0,ROUND('Measure Input'!G106,2)))</f>
        <v/>
      </c>
      <c r="G100" s="125" t="str">
        <f>IF(LEN(A100)=0,"",IF(ISBLANK('Measure Input'!H106),0,ROUND('Measure Input'!H106,2)))</f>
        <v/>
      </c>
      <c r="H100" s="125" t="str">
        <f>IF(LEN(A100)=0,"",IF(ISBLANK('Measure Input'!I106),0,ROUND('Measure Input'!I106,2)))</f>
        <v/>
      </c>
      <c r="I100" s="125" t="str">
        <f>IF(LEN(A100)=0,"",IF(ISBLANK('Measure Input'!J106),0,ROUND('Measure Input'!J106,2)))</f>
        <v/>
      </c>
      <c r="J100" s="125" t="str">
        <f>IF(LEN(A100)=0,"",IF(ISBLANK('Measure Input'!K106),0,ROUND('Measure Input'!K106,2)))</f>
        <v/>
      </c>
      <c r="K100" s="267" t="str">
        <f>IF(LEN(A100)=0,"",IF(ISNUMBER('Measure Input'!AB106),ROUND('Measure Input'!AB106,2),0))</f>
        <v/>
      </c>
      <c r="L100" s="267" t="str">
        <f>IF(LEN(A100)=0,"",IF(ISNUMBER('Measure Input'!O106),ROUND('Measure Input'!O106,2),0))</f>
        <v/>
      </c>
      <c r="M100" s="267" t="str">
        <f>IF(LEN(A100)=0,"",IF(ISNUMBER('Measure Input'!P106),ROUND('Measure Input'!P106,2),0))</f>
        <v/>
      </c>
      <c r="N100" s="267" t="str">
        <f>IF(LEN(A100)=0,"",IF(ISNUMBER('Measure Input'!Q106),ROUND('Measure Input'!Q106,2),0))</f>
        <v/>
      </c>
      <c r="O100" s="267" t="str">
        <f>IF(LEN(A100)=0,"",IF(ISNUMBER('Measure Input'!R106),ROUND('Measure Input'!R106,2),0))</f>
        <v/>
      </c>
      <c r="P100" s="267" t="str">
        <f>IF(LEN(A100)=0,"",IF(ISNUMBER('Measure Input'!S106),ROUND('Measure Input'!S106,2),0))</f>
        <v/>
      </c>
      <c r="Q100" s="267" t="str">
        <f>IF(LEN(A100)=0,"",IF(ISNUMBER('Measure Input'!T106),ROUND('Measure Input'!T106,2),0))</f>
        <v/>
      </c>
      <c r="R100" s="267" t="str">
        <f>IF(LEN(A100)=0,"",IF(ISNUMBER('Measure Input'!U106),ROUND('Measure Input'!U106,2),0))</f>
        <v/>
      </c>
      <c r="S100" s="267" t="str">
        <f>IF(LEN(A100)=0,"",IF(ISNUMBER('Measure Input'!V106),ROUND('Measure Input'!V106,2),0))</f>
        <v/>
      </c>
      <c r="T100" s="267" t="str">
        <f>IF(LEN(A100)=0,"",IF(ISNUMBER('Measure Input'!AC106),ROUND('Measure Input'!AC106,2),0))</f>
        <v/>
      </c>
      <c r="U100" s="267" t="str">
        <f>IF(LEN(A100)=0,"",IF(ISNUMBER('Measure Input'!AD106),ROUND('Measure Input'!AD106,2),0))</f>
        <v/>
      </c>
      <c r="V100" s="267" t="str">
        <f>IF(LEN(A100)=0,"",IF(ISNUMBER('Measure Input'!AE106),ROUND('Measure Input'!AE106,2),0))</f>
        <v/>
      </c>
      <c r="W100" s="267" t="str">
        <f>IF(LEN(A100)=0,"",IF(ISNUMBER('Measure Input'!AF106),ROUND('Measure Input'!AF106,2),0))</f>
        <v/>
      </c>
      <c r="X100" s="267" t="str">
        <f>IF(LEN(A100)=0,"",IF(ISNUMBER('Measure Input'!AG106),ROUND('Measure Input'!AG106,2),0))</f>
        <v/>
      </c>
      <c r="Y100" s="267" t="str">
        <f>IF(LEN(A100)=0,"",IF(ISNUMBER('Measure Input'!AH106),ROUND('Measure Input'!AH106,2),0))</f>
        <v/>
      </c>
      <c r="Z100" s="267" t="str">
        <f>IF(LEN(A100)=0,"",IF(ISNUMBER('Measure Input'!AI106),ROUND('Measure Input'!AI106,2),0))</f>
        <v/>
      </c>
      <c r="AA100" s="267" t="str">
        <f>IF(LEN(A100)=0,"",IF(ISNUMBER('Measure Input'!AJ106),ROUND('Measure Input'!AJ106,2),0))</f>
        <v/>
      </c>
      <c r="AB100" s="269" t="str">
        <f>'Measure Input'!L106</f>
        <v/>
      </c>
      <c r="AC100" s="269" t="str">
        <f>'Measure Input'!M106</f>
        <v/>
      </c>
    </row>
    <row r="101" spans="1:29" ht="12.75">
      <c r="A101" s="336" t="str">
        <f>IF(ISBLANK('Measure Input'!$B107),"",'Measure Input'!B107)</f>
        <v/>
      </c>
      <c r="B101" s="336" t="str">
        <f>IF(ISBLANK('Measure Input'!C107),"",'Measure Input'!C107)</f>
        <v/>
      </c>
      <c r="C101" s="125" t="str">
        <f>IF(LEN(A101)=0,"",IF(ISBLANK('Measure Input'!D107),0,ROUND('Measure Input'!D107,2)))</f>
        <v/>
      </c>
      <c r="D101" s="125" t="str">
        <f>IF(LEN(A101)=0,"",IF(ISBLANK('Measure Input'!E107),0,ROUND('Measure Input'!E107,2)))</f>
        <v/>
      </c>
      <c r="E101" s="125" t="str">
        <f>IF(LEN(A101)=0,"",IF(ISBLANK('Measure Input'!F107),0,ROUND('Measure Input'!F107,2)))</f>
        <v/>
      </c>
      <c r="F101" s="125" t="str">
        <f>IF(LEN(A101)=0,"",IF(ISBLANK('Measure Input'!G107),0,ROUND('Measure Input'!G107,2)))</f>
        <v/>
      </c>
      <c r="G101" s="125" t="str">
        <f>IF(LEN(A101)=0,"",IF(ISBLANK('Measure Input'!H107),0,ROUND('Measure Input'!H107,2)))</f>
        <v/>
      </c>
      <c r="H101" s="125" t="str">
        <f>IF(LEN(A101)=0,"",IF(ISBLANK('Measure Input'!I107),0,ROUND('Measure Input'!I107,2)))</f>
        <v/>
      </c>
      <c r="I101" s="125" t="str">
        <f>IF(LEN(A101)=0,"",IF(ISBLANK('Measure Input'!J107),0,ROUND('Measure Input'!J107,2)))</f>
        <v/>
      </c>
      <c r="J101" s="125" t="str">
        <f>IF(LEN(A101)=0,"",IF(ISBLANK('Measure Input'!K107),0,ROUND('Measure Input'!K107,2)))</f>
        <v/>
      </c>
      <c r="K101" s="267" t="str">
        <f>IF(LEN(A101)=0,"",IF(ISNUMBER('Measure Input'!AB107),ROUND('Measure Input'!AB107,2),0))</f>
        <v/>
      </c>
      <c r="L101" s="267" t="str">
        <f>IF(LEN(A101)=0,"",IF(ISNUMBER('Measure Input'!O107),ROUND('Measure Input'!O107,2),0))</f>
        <v/>
      </c>
      <c r="M101" s="267" t="str">
        <f>IF(LEN(A101)=0,"",IF(ISNUMBER('Measure Input'!P107),ROUND('Measure Input'!P107,2),0))</f>
        <v/>
      </c>
      <c r="N101" s="267" t="str">
        <f>IF(LEN(A101)=0,"",IF(ISNUMBER('Measure Input'!Q107),ROUND('Measure Input'!Q107,2),0))</f>
        <v/>
      </c>
      <c r="O101" s="267" t="str">
        <f>IF(LEN(A101)=0,"",IF(ISNUMBER('Measure Input'!R107),ROUND('Measure Input'!R107,2),0))</f>
        <v/>
      </c>
      <c r="P101" s="267" t="str">
        <f>IF(LEN(A101)=0,"",IF(ISNUMBER('Measure Input'!S107),ROUND('Measure Input'!S107,2),0))</f>
        <v/>
      </c>
      <c r="Q101" s="267" t="str">
        <f>IF(LEN(A101)=0,"",IF(ISNUMBER('Measure Input'!T107),ROUND('Measure Input'!T107,2),0))</f>
        <v/>
      </c>
      <c r="R101" s="267" t="str">
        <f>IF(LEN(A101)=0,"",IF(ISNUMBER('Measure Input'!U107),ROUND('Measure Input'!U107,2),0))</f>
        <v/>
      </c>
      <c r="S101" s="267" t="str">
        <f>IF(LEN(A101)=0,"",IF(ISNUMBER('Measure Input'!V107),ROUND('Measure Input'!V107,2),0))</f>
        <v/>
      </c>
      <c r="T101" s="267" t="str">
        <f>IF(LEN(A101)=0,"",IF(ISNUMBER('Measure Input'!AC107),ROUND('Measure Input'!AC107,2),0))</f>
        <v/>
      </c>
      <c r="U101" s="267" t="str">
        <f>IF(LEN(A101)=0,"",IF(ISNUMBER('Measure Input'!AD107),ROUND('Measure Input'!AD107,2),0))</f>
        <v/>
      </c>
      <c r="V101" s="267" t="str">
        <f>IF(LEN(A101)=0,"",IF(ISNUMBER('Measure Input'!AE107),ROUND('Measure Input'!AE107,2),0))</f>
        <v/>
      </c>
      <c r="W101" s="267" t="str">
        <f>IF(LEN(A101)=0,"",IF(ISNUMBER('Measure Input'!AF107),ROUND('Measure Input'!AF107,2),0))</f>
        <v/>
      </c>
      <c r="X101" s="267" t="str">
        <f>IF(LEN(A101)=0,"",IF(ISNUMBER('Measure Input'!AG107),ROUND('Measure Input'!AG107,2),0))</f>
        <v/>
      </c>
      <c r="Y101" s="267" t="str">
        <f>IF(LEN(A101)=0,"",IF(ISNUMBER('Measure Input'!AH107),ROUND('Measure Input'!AH107,2),0))</f>
        <v/>
      </c>
      <c r="Z101" s="267" t="str">
        <f>IF(LEN(A101)=0,"",IF(ISNUMBER('Measure Input'!AI107),ROUND('Measure Input'!AI107,2),0))</f>
        <v/>
      </c>
      <c r="AA101" s="267" t="str">
        <f>IF(LEN(A101)=0,"",IF(ISNUMBER('Measure Input'!AJ107),ROUND('Measure Input'!AJ107,2),0))</f>
        <v/>
      </c>
      <c r="AB101" s="269" t="str">
        <f>'Measure Input'!L107</f>
        <v/>
      </c>
      <c r="AC101" s="269" t="str">
        <f>'Measure Input'!M107</f>
        <v/>
      </c>
    </row>
    <row r="102" spans="1:256" s="266" customFormat="1" ht="12.75">
      <c r="A102" s="337"/>
      <c r="B102" s="337"/>
      <c r="C102" s="340"/>
      <c r="D102" s="340"/>
      <c r="E102" s="341"/>
      <c r="F102" s="341"/>
      <c r="G102" s="340"/>
      <c r="H102" s="340"/>
      <c r="I102" s="340"/>
      <c r="J102" s="340"/>
      <c r="K102" s="340"/>
      <c r="L102" s="341"/>
      <c r="M102" s="340"/>
      <c r="N102" s="341"/>
      <c r="O102" s="340"/>
      <c r="P102" s="340"/>
      <c r="Q102" s="340"/>
      <c r="R102" s="340"/>
      <c r="S102" s="340"/>
      <c r="T102" s="341"/>
      <c r="U102" s="340"/>
      <c r="V102" s="341"/>
      <c r="W102" s="340"/>
      <c r="X102" s="340"/>
      <c r="Y102" s="340"/>
      <c r="Z102" s="340"/>
      <c r="AA102" s="340"/>
      <c r="AB102" s="337"/>
      <c r="AC102" s="337"/>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row>
  </sheetData>
  <sheetProtection algorithmName="SHA-512" hashValue="7Z6iOjb98k8wmMDTceKMWaZIm1VLOXMvtb/O6XXGN8RSbzDhWbSgJelwvOLCz9N83kbWIEljlw4Qe2WbLONvBA==" saltValue="8uq5uFwXdaH+3HbnHzNDgA==" spinCount="100000" sheet="1"/>
  <printOptions/>
  <pageMargins left="0.7" right="0.7" top="0.75" bottom="0.75" header="0.3" footer="0.3"/>
  <pageSetup horizontalDpi="600" verticalDpi="600" orientation="portrait"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t:contentTypeSchema xmlns:ct="http://schemas.microsoft.com/office/2006/metadata/contentType" xmlns:ma="http://schemas.microsoft.com/office/2006/metadata/properties/metaAttributes" ct:_="" ma:_="" ma:contentTypeName="General Document" ma:contentTypeID="0x010100404842DB1C82EF43A906826C7ABE80A90400235961338D2AE143B17B3D358A42B540" ma:contentTypeVersion="6" ma:contentTypeDescription="BPA Documents that do not have a specific content type defined." ma:contentTypeScope="" ma:versionID="da5cbe1afabe23e5bcbd066d4fa7b9f3">
  <xsd:schema xmlns:xsd="http://www.w3.org/2001/XMLSchema" xmlns:xs="http://www.w3.org/2001/XMLSchema" xmlns:p="http://schemas.microsoft.com/office/2006/metadata/properties" xmlns:ns1="http://schemas.microsoft.com/sharepoint/v3" xmlns:ns2="http://schemas.microsoft.com/sharepoint/v3/fields" xmlns:ns3="e22c7409-3fd3-409a-a4a6-6ab0ea51d687" targetNamespace="http://schemas.microsoft.com/office/2006/metadata/properties" ma:root="true" ma:fieldsID="3d4a97f6520da8bc61a2a90b673e2186" ns1:_="" ns2:_="" ns3:_="">
    <xsd:import namespace="http://schemas.microsoft.com/sharepoint/v3"/>
    <xsd:import namespace="http://schemas.microsoft.com/sharepoint/v3/fields"/>
    <xsd:import namespace="e22c7409-3fd3-409a-a4a6-6ab0ea51d687"/>
    <xsd:element name="properties">
      <xsd:complexType>
        <xsd:sequence>
          <xsd:element name="documentManagement">
            <xsd:complexType>
              <xsd:all>
                <xsd:element ref="ns2:_Relation" minOccurs="0"/>
                <xsd:element ref="ns2:_Contributor" minOccurs="0"/>
                <xsd:element ref="ns2:_Coverage" minOccurs="0"/>
                <xsd:element ref="ns2:_Format" minOccurs="0"/>
                <xsd:element ref="ns1:Language" minOccurs="0"/>
                <xsd:element ref="ns2:_Publisher" minOccurs="0"/>
                <xsd:element ref="ns2:_Identifier" minOccurs="0"/>
                <xsd:element ref="ns2:_ResourceType"/>
                <xsd:element ref="ns2:_Source" minOccurs="0"/>
                <xsd:element ref="ns2:_DCDateCreated" minOccurs="0"/>
                <xsd:element ref="ns2:_DCDateModified" minOccurs="0"/>
                <xsd:element ref="ns3:pb95b497b12c48a38c5a5dfead4fe67f" minOccurs="0"/>
                <xsd:element ref="ns3:TaxCatchAll" minOccurs="0"/>
                <xsd:element ref="ns3: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4"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Relation" ma:index="8" nillable="true" ma:displayName="Relation" ma:description="References to related resources" ma:internalName="_Relation">
      <xsd:simpleType>
        <xsd:restriction base="dms:Note">
          <xsd:maxLength value="255"/>
        </xsd:restriction>
      </xsd:simpleType>
    </xsd:element>
    <xsd:element name="_Contributor" ma:index="9" nillable="true" ma:displayName="Contributor" ma:description="One or more people or organizations that contributed to this resource" ma:internalName="_Contributor">
      <xsd:simpleType>
        <xsd:restriction base="dms:Note">
          <xsd:maxLength value="255"/>
        </xsd:restriction>
      </xsd:simpleType>
    </xsd:element>
    <xsd:element name="_Coverage" ma:index="10" nillable="true" ma:displayName="Coverage" ma:description="The extent or scope" ma:internalName="_Coverage">
      <xsd:simpleType>
        <xsd:restriction base="dms:Text"/>
      </xsd:simpleType>
    </xsd:element>
    <xsd:element name="_Format" ma:index="13" nillable="true" ma:displayName="Format" ma:description="Media-type, file format or dimensions" ma:internalName="_Format">
      <xsd:simpleType>
        <xsd:restriction base="dms:Text"/>
      </xsd:simpleType>
    </xsd:element>
    <xsd:element name="_Publisher" ma:index="15" nillable="true" ma:displayName="Publisher" ma:description="The person, organization or service that published this resource" ma:internalName="_Publisher">
      <xsd:simpleType>
        <xsd:restriction base="dms:Text"/>
      </xsd:simpleType>
    </xsd:element>
    <xsd:element name="_Identifier" ma:index="16" nillable="true" ma:displayName="Resource Identifier" ma:description="An identifying string or number, usually conforming to a formal identification system" ma:internalName="_Identifier">
      <xsd:simpleType>
        <xsd:restriction base="dms:Text"/>
      </xsd:simpleType>
    </xsd:element>
    <xsd:element name="_ResourceType" ma:index="17" ma:displayName="Resource Type" ma:description="A set of categories, functions, genres or aggregation levels" ma:internalName="_ResourceType" ma:readOnly="false">
      <xsd:simpleType>
        <xsd:restriction base="dms:Text"/>
      </xsd:simpleType>
    </xsd:element>
    <xsd:element name="_Source" ma:index="18" nillable="true" ma:displayName="Source" ma:description="References to resources from which this resource was derived" ma:internalName="_Source">
      <xsd:simpleType>
        <xsd:restriction base="dms:Note">
          <xsd:maxLength value="255"/>
        </xsd:restriction>
      </xsd:simpleType>
    </xsd:element>
    <xsd:element name="_DCDateCreated" ma:index="19" nillable="true" ma:displayName="Date Created" ma:description="The date on which this resource was created" ma:format="DateTime" ma:internalName="_DCDateCreated">
      <xsd:simpleType>
        <xsd:restriction base="dms:DateTime"/>
      </xsd:simpleType>
    </xsd:element>
    <xsd:element name="_DCDateModified" ma:index="20" nillable="true" ma:displayName="Date Modified" ma:description="The date on which this resource was last modified" ma:format="DateTime" ma:internalName="_DCDateModifi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22c7409-3fd3-409a-a4a6-6ab0ea51d687" elementFormDefault="qualified">
    <xsd:import namespace="http://schemas.microsoft.com/office/2006/documentManagement/types"/>
    <xsd:import namespace="http://schemas.microsoft.com/office/infopath/2007/PartnerControls"/>
    <xsd:element name="pb95b497b12c48a38c5a5dfead4fe67f" ma:index="21" ma:taxonomy="true" ma:internalName="pb95b497b12c48a38c5a5dfead4fe67f" ma:taxonomyFieldName="Tags" ma:displayName="Tags" ma:readOnly="false" ma:default="" ma:fieldId="{9b95b497-b12c-48a3-8c5a-5dfead4fe67f}" ma:taxonomyMulti="true" ma:sspId="d95bfaeb-d21c-407f-a59f-76a7cca530c2" ma:termSetId="7721fb43-69da-41c8-8f20-dab2ccd6cc4e" ma:anchorId="00000000-0000-0000-0000-000000000000" ma:open="false" ma:isKeyword="false">
      <xsd:complexType>
        <xsd:sequence>
          <xsd:element ref="pc:Terms" minOccurs="0" maxOccurs="1"/>
        </xsd:sequence>
      </xsd:complexType>
    </xsd:element>
    <xsd:element name="TaxCatchAll" ma:index="22" nillable="true" ma:displayName="Taxonomy Catch All Column" ma:hidden="true" ma:list="{577f0b94-768c-4362-8994-1f14373be3ed}" ma:internalName="TaxCatchAll" ma:showField="CatchAllData" ma:web="48d172a2-2dac-438c-8a85-36dabc38d507">
      <xsd:complexType>
        <xsd:complexContent>
          <xsd:extension base="dms:MultiChoiceLookup">
            <xsd:sequence>
              <xsd:element name="Value" type="dms:Lookup" maxOccurs="unbounded" minOccurs="0" nillable="true"/>
            </xsd:sequence>
          </xsd:extension>
        </xsd:complexContent>
      </xsd:complexType>
    </xsd:element>
    <xsd:element name="TaxCatchAllLabel" ma:index="23" nillable="true" ma:displayName="Taxonomy Catch All Column1" ma:hidden="true" ma:list="{577f0b94-768c-4362-8994-1f14373be3ed}" ma:internalName="TaxCatchAllLabel" ma:readOnly="true" ma:showField="CatchAllDataLabel" ma:web="48d172a2-2dac-438c-8a85-36dabc38d50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11"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12"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anguage xmlns="http://schemas.microsoft.com/sharepoint/v3">English</Language>
    <_Source xmlns="http://schemas.microsoft.com/sharepoint/v3/fields" xsi:nil="true"/>
    <_DCDateModified xmlns="http://schemas.microsoft.com/sharepoint/v3/fields" xsi:nil="true"/>
    <_Publisher xmlns="http://schemas.microsoft.com/sharepoint/v3/fields" xsi:nil="true"/>
    <_Relation xmlns="http://schemas.microsoft.com/sharepoint/v3/fields" xsi:nil="true"/>
    <_Contributor xmlns="http://schemas.microsoft.com/sharepoint/v3/fields" xsi:nil="true"/>
    <_Format xmlns="http://schemas.microsoft.com/sharepoint/v3/fields" xsi:nil="true"/>
    <pb95b497b12c48a38c5a5dfead4fe67f xmlns="e22c7409-3fd3-409a-a4a6-6ab0ea51d687">
      <Terms xmlns="http://schemas.microsoft.com/office/infopath/2007/PartnerControls">
        <TermInfo xmlns="http://schemas.microsoft.com/office/infopath/2007/PartnerControls">
          <TermName xmlns="http://schemas.microsoft.com/office/infopath/2007/PartnerControls">Energy Efficiency</TermName>
          <TermId xmlns="http://schemas.microsoft.com/office/infopath/2007/PartnerControls">7d88f299-fa2d-4d2a-99d9-9b08652f27c4</TermId>
        </TermInfo>
      </Terms>
    </pb95b497b12c48a38c5a5dfead4fe67f>
    <_Coverage xmlns="http://schemas.microsoft.com/sharepoint/v3/fields" xsi:nil="true"/>
    <_Identifier xmlns="http://schemas.microsoft.com/sharepoint/v3/fields" xsi:nil="true"/>
    <_ResourceType xmlns="http://schemas.microsoft.com/sharepoint/v3/fields">Document</_ResourceType>
    <TaxCatchAll xmlns="e22c7409-3fd3-409a-a4a6-6ab0ea51d687">
      <Value>16</Value>
    </TaxCatchAll>
    <_DCDateCreated xmlns="http://schemas.microsoft.com/sharepoint/v3/fields" xsi:nil="tru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96083A31-5986-461B-9F21-D0416114FB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3/fields"/>
    <ds:schemaRef ds:uri="e22c7409-3fd3-409a-a4a6-6ab0ea51d6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E2F6D0D-B8B5-4D5E-A92A-BA1DCE2478C8}">
  <ds:schemaRefs>
    <ds:schemaRef ds:uri="http://schemas.microsoft.com/sharepoint/v3/contenttype/forms"/>
  </ds:schemaRefs>
</ds:datastoreItem>
</file>

<file path=customXml/itemProps3.xml><?xml version="1.0" encoding="utf-8"?>
<ds:datastoreItem xmlns:ds="http://schemas.openxmlformats.org/officeDocument/2006/customXml" ds:itemID="{40CC78A8-9683-4729-B1EC-2BB132D3CC4F}">
  <ds:schemaRefs>
    <ds:schemaRef ds:uri="http://schemas.microsoft.com/office/2006/metadata/properties"/>
    <ds:schemaRef ds:uri="http://schemas.microsoft.com/office/infopath/2007/PartnerControls"/>
    <ds:schemaRef ds:uri="http://schemas.microsoft.com/sharepoint/v3"/>
    <ds:schemaRef ds:uri="http://schemas.microsoft.com/sharepoint/v3/fields"/>
    <ds:schemaRef ds:uri="e22c7409-3fd3-409a-a4a6-6ab0ea51d687"/>
  </ds:schemaRefs>
</ds:datastoreItem>
</file>

<file path=customXml/itemProps4.xml><?xml version="1.0" encoding="utf-8"?>
<ds:datastoreItem xmlns:ds="http://schemas.openxmlformats.org/officeDocument/2006/customXml" ds:itemID="{1F36825C-4CC3-4E9C-BFCA-5093D8CC7419}">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Bonneville Power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BPA User</dc:creator>
  <cp:keywords/>
  <dc:description/>
  <cp:lastModifiedBy>Mabee,Benjamin J (CONTR) - PEH-6</cp:lastModifiedBy>
  <cp:lastPrinted>2018-08-23T20:49:15Z</cp:lastPrinted>
  <dcterms:created xsi:type="dcterms:W3CDTF">2012-06-06T18:34:35Z</dcterms:created>
  <dcterms:modified xsi:type="dcterms:W3CDTF">2022-03-30T20:39:30Z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gs">
    <vt:lpwstr>16;#Energy Efficiency|7d88f299-fa2d-4d2a-99d9-9b08652f27c4</vt:lpwstr>
  </property>
  <property fmtid="{D5CDD505-2E9C-101B-9397-08002B2CF9AE}" pid="3" name="xd_Signature">
    <vt:lpwstr/>
  </property>
  <property fmtid="{D5CDD505-2E9C-101B-9397-08002B2CF9AE}" pid="4" name="display_urn:schemas-microsoft-com:office:office#Editor">
    <vt:lpwstr>System Account</vt:lpwstr>
  </property>
  <property fmtid="{D5CDD505-2E9C-101B-9397-08002B2CF9AE}" pid="5" name="Order">
    <vt:lpwstr>11700.0000000000</vt:lpwstr>
  </property>
  <property fmtid="{D5CDD505-2E9C-101B-9397-08002B2CF9AE}" pid="6" name="TemplateUrl">
    <vt:lpwstr/>
  </property>
  <property fmtid="{D5CDD505-2E9C-101B-9397-08002B2CF9AE}" pid="7" name="xd_ProgID">
    <vt:lpwstr/>
  </property>
  <property fmtid="{D5CDD505-2E9C-101B-9397-08002B2CF9AE}" pid="8" name="PublishingStartDate">
    <vt:lpwstr/>
  </property>
  <property fmtid="{D5CDD505-2E9C-101B-9397-08002B2CF9AE}" pid="9" name="PublishingExpirationDate">
    <vt:lpwstr/>
  </property>
  <property fmtid="{D5CDD505-2E9C-101B-9397-08002B2CF9AE}" pid="10" name="display_urn:schemas-microsoft-com:office:office#Author">
    <vt:lpwstr>System Account</vt:lpwstr>
  </property>
  <property fmtid="{D5CDD505-2E9C-101B-9397-08002B2CF9AE}" pid="11" name="_SourceUrl">
    <vt:lpwstr/>
  </property>
  <property fmtid="{D5CDD505-2E9C-101B-9397-08002B2CF9AE}" pid="12" name="_SharedFileIndex">
    <vt:lpwstr/>
  </property>
  <property fmtid="{D5CDD505-2E9C-101B-9397-08002B2CF9AE}" pid="13" name="display_urn">
    <vt:lpwstr>System Account</vt:lpwstr>
  </property>
</Properties>
</file>