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harts/colors4.xml" ContentType="application/vnd.ms-office.chartcolorstyle+xml"/>
  <Override PartName="/xl/charts/style4.xml" ContentType="application/vnd.ms-office.chartstyle+xml"/>
  <Override PartName="/xl/charts/colors3.xml" ContentType="application/vnd.ms-office.chartcolorstyle+xml"/>
  <Override PartName="/xl/charts/style3.xml" ContentType="application/vnd.ms-office.chartstyle+xml"/>
  <Override PartName="/xl/charts/colors2.xml" ContentType="application/vnd.ms-office.chartcolorstyle+xml"/>
  <Override PartName="/xl/charts/style1.xml" ContentType="application/vnd.ms-office.chartstyle+xml"/>
  <Override PartName="/xl/charts/colors1.xml" ContentType="application/vnd.ms-office.chartcolorstyle+xml"/>
  <Override PartName="/xl/charts/style2.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9192" activeTab="0"/>
  </bookViews>
  <sheets>
    <sheet name="Two Season Loss Factors" sheetId="5" r:id="rId1"/>
    <sheet name="Monthly Loss Factors" sheetId="2" r:id="rId2"/>
    <sheet name="Loss Factor Equations" sheetId="1" r:id="rId3"/>
    <sheet name="3yrs TTSL" sheetId="3" r:id="rId4"/>
    <sheet name="Base Case vs. Scheduling" sheetId="4" r:id="rId5"/>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<sst xmlns="http://schemas.openxmlformats.org/spreadsheetml/2006/main" count="214" uniqueCount="129">
  <si>
    <t>Losses</t>
  </si>
  <si>
    <t>TTSL</t>
  </si>
  <si>
    <t>Average</t>
  </si>
  <si>
    <t>Summer Losses</t>
  </si>
  <si>
    <t>Winter Losses</t>
  </si>
  <si>
    <t>Acct</t>
  </si>
  <si>
    <t>Title</t>
  </si>
  <si>
    <t>Month</t>
  </si>
  <si>
    <t>Unit</t>
  </si>
  <si>
    <t>Hours</t>
  </si>
  <si>
    <t>Sum</t>
  </si>
  <si>
    <t>HLH</t>
  </si>
  <si>
    <t>LLH</t>
  </si>
  <si>
    <t>Max</t>
  </si>
  <si>
    <t>Max_Dttm</t>
  </si>
  <si>
    <t>Min</t>
  </si>
  <si>
    <t>Min_Dttm</t>
  </si>
  <si>
    <t>TOT TRANS SYS LOAD</t>
  </si>
  <si>
    <t>MWH</t>
  </si>
  <si>
    <t>1/2/2019 HE8</t>
  </si>
  <si>
    <t>1/24/2019 HE4</t>
  </si>
  <si>
    <t>2/21/2019 HE8</t>
  </si>
  <si>
    <t>2/16/2019 HE3</t>
  </si>
  <si>
    <t>3/4/2019 HE8</t>
  </si>
  <si>
    <t>3/31/2019 HE3</t>
  </si>
  <si>
    <t>4/9/2019 HE20</t>
  </si>
  <si>
    <t>4/20/2019 HE4</t>
  </si>
  <si>
    <t>5/2/2019 HE8</t>
  </si>
  <si>
    <t>5/8/2019 HE4</t>
  </si>
  <si>
    <t>6/11/2019 HE20</t>
  </si>
  <si>
    <t>6/16/2019 HE8</t>
  </si>
  <si>
    <t>7/26/2019 HE20</t>
  </si>
  <si>
    <t>7/22/2019 HE3</t>
  </si>
  <si>
    <t>8/14/2019 HE19</t>
  </si>
  <si>
    <t>8/5/2019 HE4</t>
  </si>
  <si>
    <t>9/3/2019 HE19</t>
  </si>
  <si>
    <t>9/30/2019 HE4</t>
  </si>
  <si>
    <t>10/29/2019 HE8</t>
  </si>
  <si>
    <t>10/13/2019 HE5</t>
  </si>
  <si>
    <t>11/27/2019 HE18</t>
  </si>
  <si>
    <t>11/4/2019 HE2</t>
  </si>
  <si>
    <t>12/31/2019 HE18</t>
  </si>
  <si>
    <t>12/22/2019 HE3</t>
  </si>
  <si>
    <t>1/14/2020 HE19</t>
  </si>
  <si>
    <t>1/5/2020 HE4</t>
  </si>
  <si>
    <t>2/4/2020 HE19</t>
  </si>
  <si>
    <t>2/2/2020 HE15</t>
  </si>
  <si>
    <t>3/2/2020 HE19</t>
  </si>
  <si>
    <t>3/13/2020 HE3</t>
  </si>
  <si>
    <t>4/29/2020 HE20</t>
  </si>
  <si>
    <t>4/13/2020 HE3</t>
  </si>
  <si>
    <t>5/28/2020 HE21</t>
  </si>
  <si>
    <t>5/2/2020 HE8</t>
  </si>
  <si>
    <t>6/24/2020 HE19</t>
  </si>
  <si>
    <t>6/28/2020 HE6</t>
  </si>
  <si>
    <t>7/16/2020 HE19</t>
  </si>
  <si>
    <t>7/26/2020 HE9</t>
  </si>
  <si>
    <t>8/18/2020 HE19</t>
  </si>
  <si>
    <t>8/9/2020 HE9</t>
  </si>
  <si>
    <t>9/6/2020 HE18</t>
  </si>
  <si>
    <t>9/16/2020 HE5</t>
  </si>
  <si>
    <t>10/1/2020 HE19</t>
  </si>
  <si>
    <t>10/20/2020 HE5</t>
  </si>
  <si>
    <t>11/30/2020 HE19</t>
  </si>
  <si>
    <t>11/1/2020 HE4</t>
  </si>
  <si>
    <t>12/3/2020 HE18</t>
  </si>
  <si>
    <t>12/14/2020 HE3</t>
  </si>
  <si>
    <t>1/26/2021 HE18</t>
  </si>
  <si>
    <t>1/1/2021 HE14</t>
  </si>
  <si>
    <t>2/16/2021 HE19</t>
  </si>
  <si>
    <t>2/28/2021 HE16</t>
  </si>
  <si>
    <t>3/15/2021 HE8</t>
  </si>
  <si>
    <t>3/13/2021 HE16</t>
  </si>
  <si>
    <t>4/7/2021 HE20</t>
  </si>
  <si>
    <t>4/17/2021 HE3</t>
  </si>
  <si>
    <t>5/5/2021 HE20</t>
  </si>
  <si>
    <t>5/16/2021 HE8</t>
  </si>
  <si>
    <t>6/23/2021 HE20</t>
  </si>
  <si>
    <t>6/13/2021 HE8</t>
  </si>
  <si>
    <t>7/2/2021 HE19</t>
  </si>
  <si>
    <t>7/29/2021 HE4</t>
  </si>
  <si>
    <t>8/16/2021 HE19</t>
  </si>
  <si>
    <t>8/24/2021 HE3</t>
  </si>
  <si>
    <t>9/8/2021 HE19</t>
  </si>
  <si>
    <t>9/30/2021 HE3</t>
  </si>
  <si>
    <t>10/5/2021 HE19</t>
  </si>
  <si>
    <t>10/17/2021 HE3</t>
  </si>
  <si>
    <t>11/30/2021 HE18</t>
  </si>
  <si>
    <t>11/1/2021 HE2</t>
  </si>
  <si>
    <t>12/18/2021 HE18</t>
  </si>
  <si>
    <t>12/7/2021 HE3</t>
  </si>
  <si>
    <t>January =</t>
  </si>
  <si>
    <t>Average Hour (MW)</t>
  </si>
  <si>
    <t>Loss %</t>
  </si>
  <si>
    <t>MONTHLY LOSS FACTORS</t>
  </si>
  <si>
    <t>Due to difference in how the WECC base cases are measured vs. how the scheduling account measures Total Transmission System Loading, we need to adjust the TTSL from the rotary account 272500, to bring it into the range of the base cases.</t>
  </si>
  <si>
    <t>Adjustment Factor</t>
  </si>
  <si>
    <t>The scheduling system doesn't measure "loop-flow," or unscheduled flow through, and so it's always lower.  The base cases measure everything in the base case, without regard for schedules.</t>
  </si>
  <si>
    <t>Winter - December, January, February</t>
  </si>
  <si>
    <t>Spring - March, April, May</t>
  </si>
  <si>
    <t>Summer - June, July, August</t>
  </si>
  <si>
    <t>Fall - September, October, November</t>
  </si>
  <si>
    <t xml:space="preserve">Average hour from the winter base case = </t>
  </si>
  <si>
    <t>Average winter hour from rotary account 272500=</t>
  </si>
  <si>
    <t>Average spring hour from rotary account 272500=</t>
  </si>
  <si>
    <t xml:space="preserve">Average hour from the spring base case = </t>
  </si>
  <si>
    <t>Average summer hour from rotary account 272500=</t>
  </si>
  <si>
    <t xml:space="preserve">Average hour from the summer base case = </t>
  </si>
  <si>
    <t>Average fall hour from rotary account 272500=</t>
  </si>
  <si>
    <t>March =</t>
  </si>
  <si>
    <t>April =</t>
  </si>
  <si>
    <t>February =</t>
  </si>
  <si>
    <t>May =</t>
  </si>
  <si>
    <t>June =</t>
  </si>
  <si>
    <t>July =</t>
  </si>
  <si>
    <t>August =</t>
  </si>
  <si>
    <t>September =</t>
  </si>
  <si>
    <t>October =</t>
  </si>
  <si>
    <t>November =</t>
  </si>
  <si>
    <t>December =</t>
  </si>
  <si>
    <t>Average Losses</t>
  </si>
  <si>
    <t>Average Adjustment Factor</t>
  </si>
  <si>
    <t>Annual Average</t>
  </si>
  <si>
    <t>TWO SEASON LOSS FACTORS</t>
  </si>
  <si>
    <t>Spring/Fall Losses</t>
  </si>
  <si>
    <t>Loss Factor</t>
  </si>
  <si>
    <t>:pss Factpr</t>
  </si>
  <si>
    <t>Non-summer (Sept-May) =</t>
  </si>
  <si>
    <t>Summer (Jun-Aug)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</si>
</sst>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numFmts>
  <fonts count="7">
    <font>
      <sz val="11"/>
      <color theme="1"/>
      <name val="Calibri"/>
      <family val="2"/>
      <scheme val="minor"/>
    </font>
    <font>
      <sz val="10"/>
      <name val="Arial"/>
      <family val="2"/>
    </font>
    <font>
      <b/>
      <sz val="11"/>
      <color theme="1"/>
      <name val="Calibri"/>
      <family val="2"/>
      <scheme val="minor"/>
    </font>
    <font>
      <sz val="14"/>
      <color theme="1" tint="0.35"/>
      <name val="Calibri"/>
      <family val="2"/>
    </font>
    <font>
      <sz val="9"/>
      <color theme="1" tint="0.35"/>
      <name val="Calibri"/>
      <family val="2"/>
    </font>
    <font>
      <sz val="10"/>
      <color theme="1" tint="0.35"/>
      <name val="Calibri"/>
      <family val="2"/>
    </font>
    <font>
      <sz val="9"/>
      <color theme="1" tint="0.35"/>
      <name val="+mn-cs"/>
      <family val="2"/>
    </font>
  </fonts>
  <fills count="2">
    <fill>
      <patternFill/>
    </fill>
    <fill>
      <patternFill patternType="gray125"/>
    </fill>
  </fills>
  <borders count="2">
    <border>
      <left/>
      <right/>
      <top/>
      <bottom/>
      <diagonal/>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
    <xf numFmtId="0" fontId="0" fillId="0" borderId="0" xfId="0"/>
    <xf numFmtId="10" fontId="0" fillId="0" borderId="0" xfId="0" applyNumberFormat="1"/>
    <xf numFmtId="0" fontId="2" fillId="0" borderId="0" xfId="0" applyFont="1"/>
    <xf numFmtId="0" fontId="2" fillId="0" borderId="1" xfId="0" applyFont="1" applyBorder="1" applyAlignment="1">
      <alignment horizontal="center"/>
    </xf>
    <xf numFmtId="164" fontId="2" fillId="0" borderId="1" xfId="0" applyNumberFormat="1" applyFont="1" applyBorder="1" applyAlignment="1">
      <alignment horizontal="center"/>
    </xf>
    <xf numFmtId="164" fontId="0" fillId="0" borderId="0" xfId="0" applyNumberFormat="1"/>
    <xf numFmtId="0" fontId="0" fillId="0" borderId="0" xfId="0" applyAlignment="1">
      <alignment horizontal="center"/>
    </xf>
    <xf numFmtId="0" fontId="0" fillId="0" borderId="0" xfId="0" applyBorder="1"/>
    <xf numFmtId="10" fontId="0" fillId="0" borderId="0" xfId="0" applyNumberFormat="1" applyBorder="1"/>
    <xf numFmtId="1" fontId="0" fillId="0" borderId="0" xfId="0" applyNumberFormat="1" applyBorder="1"/>
    <xf numFmtId="0" fontId="0" fillId="0" borderId="1" xfId="0"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Spring/Fall</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Loss Curve</a:t>
            </a:r>
          </a:p>
        </c:rich>
      </c:tx>
      <c:layout/>
      <c:overlay val="0"/>
      <c:spPr>
        <a:noFill/>
        <a:ln>
          <a:noFill/>
        </a:ln>
      </c:spPr>
    </c:title>
    <c:plotArea>
      <c:layout/>
      <c:scatterChart>
        <c:scatterStyle val="lineMarker"/>
        <c:varyColors val="0"/>
        <c:ser>
          <c:idx val="0"/>
          <c:order val="0"/>
          <c:tx>
            <c:strRef>
              <c:f>'Loss Factor Equations'!$B$1:$B$2</c:f>
              <c:strCache>
                <c:ptCount val="1"/>
                <c:pt idx="0">
                  <c:v>Losses</c:v>
                </c:pt>
              </c:strCache>
            </c:strRef>
          </c:tx>
          <c:spPr>
            <a:ln w="1905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Percent val="0"/>
          </c:dLbls>
          <c:trendline>
            <c:spPr>
              <a:ln w="19050" cap="rnd">
                <a:solidFill>
                  <a:schemeClr val="accent1"/>
                </a:solidFill>
                <a:prstDash val="sysDot"/>
              </a:ln>
            </c:spPr>
            <c:trendlineType val="poly"/>
            <c:order val="2"/>
            <c:dispEq val="1"/>
            <c:dispRSqr val="0"/>
            <c:trendlineLbl>
              <c:layout>
                <c:manualLayout>
                  <c:x val="-0.1545"/>
                  <c:y val="0.073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xVal>
            <c:numRef>
              <c:f>'Loss Factor Equations'!$A$3:$A$13</c:f>
              <c:numCache/>
            </c:numRef>
          </c:xVal>
          <c:yVal>
            <c:numRef>
              <c:f>'Loss Factor Equations'!$B$3:$B$13</c:f>
              <c:numCache/>
            </c:numRef>
          </c:yVal>
          <c:smooth val="0"/>
        </c:ser>
        <c:axId val="24836122"/>
        <c:axId val="22198507"/>
      </c:scatterChart>
      <c:valAx>
        <c:axId val="24836122"/>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TTSL</a:t>
                </a:r>
                <a:r>
                  <a:rPr lang="en-US" cap="none" sz="1000" b="0" i="0" u="none" baseline="0">
                    <a:solidFill>
                      <a:schemeClr val="tx1">
                        <a:lumMod val="65000"/>
                        <a:lumOff val="35000"/>
                      </a:schemeClr>
                    </a:solidFill>
                    <a:latin typeface="+mn-lt"/>
                    <a:ea typeface="Calibri"/>
                    <a:cs typeface="Calibri"/>
                  </a:rPr>
                  <a:t> (MW)</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2198507"/>
        <c:crosses val="autoZero"/>
        <c:crossBetween val="midCat"/>
        <c:dispUnits/>
      </c:valAx>
      <c:valAx>
        <c:axId val="22198507"/>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Losses</a:t>
                </a:r>
                <a:r>
                  <a:rPr lang="en-US" cap="none" sz="1000" b="0" i="0" u="none" baseline="0">
                    <a:solidFill>
                      <a:schemeClr val="tx1">
                        <a:lumMod val="65000"/>
                        <a:lumOff val="35000"/>
                      </a:schemeClr>
                    </a:solidFill>
                    <a:latin typeface="+mn-lt"/>
                    <a:ea typeface="Calibri"/>
                    <a:cs typeface="Calibri"/>
                  </a:rPr>
                  <a:t> (MW)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4836122"/>
        <c:crosses val="autoZero"/>
        <c:crossBetween val="midCat"/>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Summer Loss Curve</a:t>
            </a:r>
          </a:p>
        </c:rich>
      </c:tx>
      <c:layout/>
      <c:overlay val="0"/>
      <c:spPr>
        <a:noFill/>
        <a:ln>
          <a:noFill/>
        </a:ln>
      </c:spPr>
    </c:title>
    <c:plotArea>
      <c:layout/>
      <c:scatterChart>
        <c:scatterStyle val="lineMarker"/>
        <c:varyColors val="0"/>
        <c:ser>
          <c:idx val="0"/>
          <c:order val="0"/>
          <c:tx>
            <c:strRef>
              <c:f>'Loss Factor Equations'!$B$18:$B$19</c:f>
              <c:strCache>
                <c:ptCount val="1"/>
                <c:pt idx="0">
                  <c:v>Losses</c:v>
                </c:pt>
              </c:strCache>
            </c:strRef>
          </c:tx>
          <c:spPr>
            <a:ln w="1905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Percent val="0"/>
          </c:dLbls>
          <c:trendline>
            <c:spPr>
              <a:ln w="19050" cap="rnd">
                <a:solidFill>
                  <a:schemeClr val="accent1"/>
                </a:solidFill>
                <a:prstDash val="sysDot"/>
              </a:ln>
            </c:spPr>
            <c:trendlineType val="poly"/>
            <c:order val="2"/>
            <c:dispEq val="1"/>
            <c:dispRSqr val="0"/>
            <c:trendlineLbl>
              <c:layout>
                <c:manualLayout>
                  <c:x val="-0.20925"/>
                  <c:y val="0.079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xVal>
            <c:numRef>
              <c:f>'Loss Factor Equations'!$A$20:$A$30</c:f>
              <c:numCache/>
            </c:numRef>
          </c:xVal>
          <c:yVal>
            <c:numRef>
              <c:f>'Loss Factor Equations'!$B$20:$B$30</c:f>
              <c:numCache/>
            </c:numRef>
          </c:yVal>
          <c:smooth val="0"/>
        </c:ser>
        <c:axId val="65568836"/>
        <c:axId val="53248613"/>
      </c:scatterChart>
      <c:valAx>
        <c:axId val="65568836"/>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TTSL</a:t>
                </a:r>
                <a:r>
                  <a:rPr lang="en-US" cap="none" sz="1000" b="0" i="0" u="none" baseline="0">
                    <a:solidFill>
                      <a:schemeClr val="tx1">
                        <a:lumMod val="65000"/>
                        <a:lumOff val="35000"/>
                      </a:schemeClr>
                    </a:solidFill>
                    <a:latin typeface="+mn-lt"/>
                    <a:ea typeface="Calibri"/>
                    <a:cs typeface="Calibri"/>
                  </a:rPr>
                  <a:t> (MW)</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3248613"/>
        <c:crosses val="autoZero"/>
        <c:crossBetween val="midCat"/>
        <c:dispUnits/>
      </c:valAx>
      <c:valAx>
        <c:axId val="53248613"/>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Losses</a:t>
                </a:r>
                <a:r>
                  <a:rPr lang="en-US" cap="none" sz="1000" b="0" i="0" u="none" baseline="0">
                    <a:solidFill>
                      <a:schemeClr val="tx1">
                        <a:lumMod val="65000"/>
                        <a:lumOff val="35000"/>
                      </a:schemeClr>
                    </a:solidFill>
                    <a:latin typeface="+mn-lt"/>
                    <a:ea typeface="Calibri"/>
                    <a:cs typeface="Calibri"/>
                  </a:rPr>
                  <a:t> (MW)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5568836"/>
        <c:crosses val="autoZero"/>
        <c:crossBetween val="midCat"/>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Winter Loss Curve</a:t>
            </a:r>
          </a:p>
        </c:rich>
      </c:tx>
      <c:layout/>
      <c:overlay val="0"/>
      <c:spPr>
        <a:noFill/>
        <a:ln>
          <a:noFill/>
        </a:ln>
      </c:spPr>
    </c:title>
    <c:plotArea>
      <c:layout/>
      <c:scatterChart>
        <c:scatterStyle val="lineMarker"/>
        <c:varyColors val="0"/>
        <c:ser>
          <c:idx val="0"/>
          <c:order val="0"/>
          <c:tx>
            <c:strRef>
              <c:f>'Loss Factor Equations'!$B$35:$B$36</c:f>
              <c:strCache>
                <c:ptCount val="1"/>
                <c:pt idx="0">
                  <c:v>Losses</c:v>
                </c:pt>
              </c:strCache>
            </c:strRef>
          </c:tx>
          <c:spPr>
            <a:ln w="1905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Percent val="0"/>
          </c:dLbls>
          <c:trendline>
            <c:spPr>
              <a:ln w="19050" cap="rnd">
                <a:solidFill>
                  <a:schemeClr val="accent1"/>
                </a:solidFill>
                <a:prstDash val="sysDot"/>
              </a:ln>
            </c:spPr>
            <c:trendlineType val="poly"/>
            <c:order val="2"/>
            <c:dispEq val="1"/>
            <c:dispRSqr val="0"/>
            <c:trendlineLbl>
              <c:layout>
                <c:manualLayout>
                  <c:x val="-0.1695"/>
                  <c:y val="0.095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xVal>
            <c:numRef>
              <c:f>'Loss Factor Equations'!$A$37:$A$47</c:f>
              <c:numCache/>
            </c:numRef>
          </c:xVal>
          <c:yVal>
            <c:numRef>
              <c:f>'Loss Factor Equations'!$B$37:$B$47</c:f>
              <c:numCache/>
            </c:numRef>
          </c:yVal>
          <c:smooth val="0"/>
        </c:ser>
        <c:axId val="9475470"/>
        <c:axId val="18170367"/>
      </c:scatterChart>
      <c:valAx>
        <c:axId val="9475470"/>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TTSL</a:t>
                </a:r>
                <a:r>
                  <a:rPr lang="en-US" cap="none" sz="1000" b="0" i="0" u="none" baseline="0">
                    <a:solidFill>
                      <a:schemeClr val="tx1">
                        <a:lumMod val="65000"/>
                        <a:lumOff val="35000"/>
                      </a:schemeClr>
                    </a:solidFill>
                    <a:latin typeface="+mn-lt"/>
                    <a:ea typeface="Calibri"/>
                    <a:cs typeface="Calibri"/>
                  </a:rPr>
                  <a:t> (MW)</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8170367"/>
        <c:crosses val="autoZero"/>
        <c:crossBetween val="midCat"/>
        <c:dispUnits/>
      </c:valAx>
      <c:valAx>
        <c:axId val="18170367"/>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Losses</a:t>
                </a:r>
                <a:r>
                  <a:rPr lang="en-US" cap="none" sz="1000" b="0" i="0" u="none" baseline="0">
                    <a:solidFill>
                      <a:schemeClr val="tx1">
                        <a:lumMod val="65000"/>
                        <a:lumOff val="35000"/>
                      </a:schemeClr>
                    </a:solidFill>
                    <a:latin typeface="+mn-lt"/>
                    <a:ea typeface="Calibri"/>
                    <a:cs typeface="Calibri"/>
                  </a:rPr>
                  <a:t> (MW)</a:t>
                </a:r>
              </a:p>
            </c:rich>
          </c:tx>
          <c:layout>
            <c:manualLayout>
              <c:xMode val="edge"/>
              <c:yMode val="edge"/>
              <c:x val="0.03325"/>
              <c:y val="0.385"/>
            </c:manualLayout>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9475470"/>
        <c:crosses val="autoZero"/>
        <c:crossBetween val="midCat"/>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Average Loss</a:t>
            </a:r>
            <a:r>
              <a:rPr lang="en-US" cap="none" sz="1400" b="0" i="0" u="none" baseline="0">
                <a:solidFill>
                  <a:schemeClr val="tx1">
                    <a:lumMod val="65000"/>
                    <a:lumOff val="35000"/>
                  </a:schemeClr>
                </a:solidFill>
                <a:latin typeface="+mn-lt"/>
                <a:ea typeface="Calibri"/>
                <a:cs typeface="Calibri"/>
              </a:rPr>
              <a:t> Curve</a:t>
            </a:r>
          </a:p>
        </c:rich>
      </c:tx>
      <c:layout/>
      <c:overlay val="0"/>
      <c:spPr>
        <a:noFill/>
        <a:ln>
          <a:noFill/>
        </a:ln>
      </c:spPr>
    </c:title>
    <c:plotArea>
      <c:layout/>
      <c:scatterChart>
        <c:scatterStyle val="lineMarker"/>
        <c:varyColors val="0"/>
        <c:ser>
          <c:idx val="0"/>
          <c:order val="0"/>
          <c:tx>
            <c:strRef>
              <c:f>'Loss Factor Equations'!$M$1:$M$2</c:f>
              <c:strCache>
                <c:ptCount val="1"/>
                <c:pt idx="0">
                  <c:v>Losses</c:v>
                </c:pt>
              </c:strCache>
            </c:strRef>
          </c:tx>
          <c:spPr>
            <a:ln w="1905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Percent val="0"/>
          </c:dLbls>
          <c:trendline>
            <c:spPr>
              <a:ln w="19050" cap="rnd">
                <a:solidFill>
                  <a:schemeClr val="accent1"/>
                </a:solidFill>
                <a:prstDash val="sysDot"/>
              </a:ln>
            </c:spPr>
            <c:trendlineType val="poly"/>
            <c:order val="2"/>
            <c:dispEq val="1"/>
            <c:dispRSqr val="0"/>
            <c:trendlineLbl>
              <c:layout>
                <c:manualLayout>
                  <c:x val="-0.1545"/>
                  <c:y val="0.073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xVal>
            <c:numRef>
              <c:f>'Loss Factor Equations'!$L$3:$L$13</c:f>
              <c:numCache/>
            </c:numRef>
          </c:xVal>
          <c:yVal>
            <c:numRef>
              <c:f>'Loss Factor Equations'!$M$3:$M$13</c:f>
              <c:numCache/>
            </c:numRef>
          </c:yVal>
          <c:smooth val="0"/>
        </c:ser>
        <c:axId val="29315576"/>
        <c:axId val="62513593"/>
      </c:scatterChart>
      <c:valAx>
        <c:axId val="29315576"/>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TTSL</a:t>
                </a:r>
                <a:r>
                  <a:rPr lang="en-US" cap="none" sz="1000" b="0" i="0" u="none" baseline="0">
                    <a:solidFill>
                      <a:schemeClr val="tx1">
                        <a:lumMod val="65000"/>
                        <a:lumOff val="35000"/>
                      </a:schemeClr>
                    </a:solidFill>
                    <a:latin typeface="+mn-lt"/>
                    <a:ea typeface="Calibri"/>
                    <a:cs typeface="Calibri"/>
                  </a:rPr>
                  <a:t> (MW)</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2513593"/>
        <c:crosses val="autoZero"/>
        <c:crossBetween val="midCat"/>
        <c:dispUnits/>
      </c:valAx>
      <c:valAx>
        <c:axId val="62513593"/>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Losses</a:t>
                </a:r>
                <a:r>
                  <a:rPr lang="en-US" cap="none" sz="1000" b="0" i="0" u="none" baseline="0">
                    <a:solidFill>
                      <a:schemeClr val="tx1">
                        <a:lumMod val="65000"/>
                        <a:lumOff val="35000"/>
                      </a:schemeClr>
                    </a:solidFill>
                    <a:latin typeface="+mn-lt"/>
                    <a:ea typeface="Calibri"/>
                    <a:cs typeface="Calibri"/>
                  </a:rPr>
                  <a:t> (MW)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9315576"/>
        <c:crosses val="autoZero"/>
        <c:crossBetween val="midCat"/>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0</xdr:row>
      <xdr:rowOff>85725</xdr:rowOff>
    </xdr:from>
    <xdr:to>
      <xdr:col>10</xdr:col>
      <xdr:colOff>400050</xdr:colOff>
      <xdr:row>15</xdr:row>
      <xdr:rowOff>85725</xdr:rowOff>
    </xdr:to>
    <xdr:graphicFrame macro="">
      <xdr:nvGraphicFramePr>
        <xdr:cNvPr id="2" name="Chart 1"/>
        <xdr:cNvGraphicFramePr/>
      </xdr:nvGraphicFramePr>
      <xdr:xfrm>
        <a:off x="2667000" y="85725"/>
        <a:ext cx="4543425" cy="2857500"/>
      </xdr:xfrm>
      <a:graphic>
        <a:graphicData uri="http://schemas.openxmlformats.org/drawingml/2006/chart">
          <c:chart xmlns:c="http://schemas.openxmlformats.org/drawingml/2006/chart" r:id="rId1"/>
        </a:graphicData>
      </a:graphic>
    </xdr:graphicFrame>
    <xdr:clientData/>
  </xdr:twoCellAnchor>
  <xdr:twoCellAnchor>
    <xdr:from>
      <xdr:col>3</xdr:col>
      <xdr:colOff>428625</xdr:colOff>
      <xdr:row>16</xdr:row>
      <xdr:rowOff>123825</xdr:rowOff>
    </xdr:from>
    <xdr:to>
      <xdr:col>10</xdr:col>
      <xdr:colOff>390525</xdr:colOff>
      <xdr:row>31</xdr:row>
      <xdr:rowOff>123825</xdr:rowOff>
    </xdr:to>
    <xdr:graphicFrame macro="">
      <xdr:nvGraphicFramePr>
        <xdr:cNvPr id="7" name="Chart 6"/>
        <xdr:cNvGraphicFramePr/>
      </xdr:nvGraphicFramePr>
      <xdr:xfrm>
        <a:off x="2657475" y="3171825"/>
        <a:ext cx="4543425" cy="2857500"/>
      </xdr:xfrm>
      <a:graphic>
        <a:graphicData uri="http://schemas.openxmlformats.org/drawingml/2006/chart">
          <c:chart xmlns:c="http://schemas.openxmlformats.org/drawingml/2006/chart" r:id="rId2"/>
        </a:graphicData>
      </a:graphic>
    </xdr:graphicFrame>
    <xdr:clientData/>
  </xdr:twoCellAnchor>
  <xdr:twoCellAnchor>
    <xdr:from>
      <xdr:col>3</xdr:col>
      <xdr:colOff>428625</xdr:colOff>
      <xdr:row>34</xdr:row>
      <xdr:rowOff>104775</xdr:rowOff>
    </xdr:from>
    <xdr:to>
      <xdr:col>10</xdr:col>
      <xdr:colOff>390525</xdr:colOff>
      <xdr:row>49</xdr:row>
      <xdr:rowOff>104775</xdr:rowOff>
    </xdr:to>
    <xdr:graphicFrame macro="">
      <xdr:nvGraphicFramePr>
        <xdr:cNvPr id="8" name="Chart 7"/>
        <xdr:cNvGraphicFramePr/>
      </xdr:nvGraphicFramePr>
      <xdr:xfrm>
        <a:off x="2657475" y="6581775"/>
        <a:ext cx="4543425" cy="2857500"/>
      </xdr:xfrm>
      <a:graphic>
        <a:graphicData uri="http://schemas.openxmlformats.org/drawingml/2006/chart">
          <c:chart xmlns:c="http://schemas.openxmlformats.org/drawingml/2006/chart" r:id="rId3"/>
        </a:graphicData>
      </a:graphic>
    </xdr:graphicFrame>
    <xdr:clientData/>
  </xdr:twoCellAnchor>
  <xdr:twoCellAnchor>
    <xdr:from>
      <xdr:col>14</xdr:col>
      <xdr:colOff>133350</xdr:colOff>
      <xdr:row>0</xdr:row>
      <xdr:rowOff>114300</xdr:rowOff>
    </xdr:from>
    <xdr:to>
      <xdr:col>21</xdr:col>
      <xdr:colOff>209550</xdr:colOff>
      <xdr:row>15</xdr:row>
      <xdr:rowOff>114300</xdr:rowOff>
    </xdr:to>
    <xdr:graphicFrame macro="">
      <xdr:nvGraphicFramePr>
        <xdr:cNvPr id="5" name="Chart 4"/>
        <xdr:cNvGraphicFramePr/>
      </xdr:nvGraphicFramePr>
      <xdr:xfrm>
        <a:off x="9382125" y="114300"/>
        <a:ext cx="4552950" cy="28575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abSelected="1" workbookViewId="0" topLeftCell="A1"/>
  </sheetViews>
  <sheetFormatPr defaultColWidth="9.140625" defaultRowHeight="15"/>
  <cols>
    <col min="1" max="1" width="29.00390625" style="0" bestFit="1" customWidth="1"/>
    <col min="2" max="2" width="17.28125" style="1" bestFit="1" customWidth="1"/>
    <col min="3" max="3" width="10.00390625" style="0" bestFit="1" customWidth="1"/>
    <col min="4" max="4" width="9.7109375" style="0" bestFit="1" customWidth="1"/>
  </cols>
  <sheetData>
    <row r="1" spans="1:5" ht="15">
      <c r="A1" s="7"/>
      <c r="C1" s="8"/>
      <c r="D1" s="8"/>
      <c r="E1" s="8"/>
    </row>
    <row r="2" ht="15">
      <c r="A2" s="2" t="s">
        <v>123</v>
      </c>
    </row>
    <row r="3" spans="1:2" ht="15">
      <c r="A3" t="s">
        <v>128</v>
      </c>
      <c r="B3" s="1">
        <f>AVERAGE('Monthly Loss Factors'!C8:C10)</f>
        <v>0.020869802016256083</v>
      </c>
    </row>
    <row r="4" spans="1:2" ht="15">
      <c r="A4" t="s">
        <v>127</v>
      </c>
      <c r="B4" s="1">
        <f>AVERAGE('Monthly Loss Factors'!C3:C7,'Monthly Loss Factors'!C11:C14)</f>
        <v>0.020394803241885015</v>
      </c>
    </row>
  </sheetData>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workbookViewId="0" topLeftCell="A1">
      <selection activeCell="E6" sqref="E6"/>
    </sheetView>
  </sheetViews>
  <sheetFormatPr defaultColWidth="9.140625" defaultRowHeight="15"/>
  <cols>
    <col min="1" max="1" width="29.00390625" style="0" bestFit="1" customWidth="1"/>
    <col min="2" max="2" width="17.28125" style="1" bestFit="1" customWidth="1"/>
    <col min="3" max="3" width="10.00390625" style="0" bestFit="1" customWidth="1"/>
    <col min="4" max="4" width="9.7109375" style="0" bestFit="1" customWidth="1"/>
  </cols>
  <sheetData>
    <row r="2" spans="1:3" ht="15">
      <c r="A2" s="2" t="s">
        <v>94</v>
      </c>
      <c r="B2" s="1" t="s">
        <v>92</v>
      </c>
      <c r="C2" t="s">
        <v>93</v>
      </c>
    </row>
    <row r="3" spans="1:5" ht="15">
      <c r="A3" s="7" t="s">
        <v>91</v>
      </c>
      <c r="B3" s="9">
        <f>AVERAGE('3yrs TTSL'!F2/744,'3yrs TTSL'!F14/'3yrs TTSL'!E14,'3yrs TTSL'!F26/'3yrs TTSL'!E26)</f>
        <v>23487.77105734767</v>
      </c>
      <c r="C3" s="8">
        <f>(0.0000003*(B3*'Base Case vs. Scheduling'!$F$22)^2+0.0107*(B3*'Base Case vs. Scheduling'!$F$22)-14.828)/(B3*'Base Case vs. Scheduling'!$F$22)</f>
        <v>0.021612978480722318</v>
      </c>
      <c r="E3" s="8"/>
    </row>
    <row r="4" spans="1:5" ht="15">
      <c r="A4" s="7" t="s">
        <v>111</v>
      </c>
      <c r="B4" s="9">
        <f>AVERAGE('3yrs TTSL'!F3/'3yrs TTSL'!E3,'3yrs TTSL'!F15/'3yrs TTSL'!E15,'3yrs TTSL'!F27/'3yrs TTSL'!E27)</f>
        <v>23515.65982484948</v>
      </c>
      <c r="C4" s="8">
        <f>(0.0000003*(B4*'Base Case vs. Scheduling'!$F$22)^2+0.0107*(B4*'Base Case vs. Scheduling'!$F$22)-14.828)/(B4*'Base Case vs. Scheduling'!$F$22)</f>
        <v>0.02162687003441746</v>
      </c>
      <c r="E4" s="8"/>
    </row>
    <row r="5" spans="1:5" ht="15">
      <c r="A5" s="7" t="s">
        <v>109</v>
      </c>
      <c r="B5" s="9">
        <f>AVERAGE('3yrs TTSL'!F4/'3yrs TTSL'!E4,'3yrs TTSL'!F16/'3yrs TTSL'!E16,'3yrs TTSL'!F28/'3yrs TTSL'!E28)</f>
        <v>21080.748317631223</v>
      </c>
      <c r="C5" s="8">
        <f>(0.0000003*(B5*'Base Case vs. Scheduling'!$F$22)^2+0.0107*(B5*'Base Case vs. Scheduling'!$F$22)-14.828)/(B5*'Base Case vs. Scheduling'!$F$22)</f>
        <v>0.020409375201951685</v>
      </c>
      <c r="E5" s="8"/>
    </row>
    <row r="6" spans="1:5" ht="15">
      <c r="A6" s="7" t="s">
        <v>110</v>
      </c>
      <c r="B6" s="9">
        <f>AVERAGE('3yrs TTSL'!F5/'3yrs TTSL'!E5,'3yrs TTSL'!F17/'3yrs TTSL'!E17,'3yrs TTSL'!F29/'3yrs TTSL'!E29)</f>
        <v>18828.75833333333</v>
      </c>
      <c r="C6" s="8">
        <f>(0.0000003*(B6*'Base Case vs. Scheduling'!$F$22)^2+0.0107*(B6*'Base Case vs. Scheduling'!$F$22)-14.828)/(B6*'Base Case vs. Scheduling'!$F$22)</f>
        <v>0.019272894266712203</v>
      </c>
      <c r="E6" s="8"/>
    </row>
    <row r="7" spans="1:5" ht="15">
      <c r="A7" s="7" t="s">
        <v>112</v>
      </c>
      <c r="B7" s="9">
        <f>AVERAGE('3yrs TTSL'!F6/'3yrs TTSL'!E6,'3yrs TTSL'!F18/'3yrs TTSL'!E18,'3yrs TTSL'!F30/'3yrs TTSL'!E30)</f>
        <v>19950.620967741936</v>
      </c>
      <c r="C7" s="8">
        <f>(0.0000003*(B7*'Base Case vs. Scheduling'!$F$22)^2+0.0107*(B7*'Base Case vs. Scheduling'!$F$22)-14.828)/(B7*'Base Case vs. Scheduling'!$F$22)</f>
        <v>0.019840528843085143</v>
      </c>
      <c r="E7" s="8"/>
    </row>
    <row r="8" spans="1:5" ht="15">
      <c r="A8" s="7" t="s">
        <v>113</v>
      </c>
      <c r="B8" s="9">
        <f>AVERAGE('3yrs TTSL'!F7/'3yrs TTSL'!E7,'3yrs TTSL'!F19/'3yrs TTSL'!E19,'3yrs TTSL'!F31/'3yrs TTSL'!E31)</f>
        <v>21568.85740740741</v>
      </c>
      <c r="C8" s="8">
        <f>(0.0000003*(B8*'Base Case vs. Scheduling'!$F$22)^2+0.0107*(B8*'Base Case vs. Scheduling'!$F$22)-14.828)/(B8*'Base Case vs. Scheduling'!$F$22)</f>
        <v>0.02065425885647077</v>
      </c>
      <c r="E8" s="8"/>
    </row>
    <row r="9" spans="1:5" ht="15">
      <c r="A9" s="7" t="s">
        <v>114</v>
      </c>
      <c r="B9" s="9">
        <f>AVERAGE('3yrs TTSL'!F8/'3yrs TTSL'!E8,'3yrs TTSL'!F20/'3yrs TTSL'!E20,'3yrs TTSL'!F32/'3yrs TTSL'!E32)</f>
        <v>22408.244623655915</v>
      </c>
      <c r="C9" s="8">
        <f>(0.0000003*(B9*'Base Case vs. Scheduling'!$F$22)^2+0.0107*(B9*'Base Case vs. Scheduling'!$F$22)-14.828)/(B9*'Base Case vs. Scheduling'!$F$22)</f>
        <v>0.02107436762355309</v>
      </c>
      <c r="E9" s="8"/>
    </row>
    <row r="10" spans="1:5" ht="15">
      <c r="A10" s="7" t="s">
        <v>115</v>
      </c>
      <c r="B10" s="9">
        <f>AVERAGE('3yrs TTSL'!F9/'3yrs TTSL'!E9,'3yrs TTSL'!F21/'3yrs TTSL'!E21,'3yrs TTSL'!F33/'3yrs TTSL'!E33)</f>
        <v>22021.14740143369</v>
      </c>
      <c r="C10" s="8">
        <f>(0.0000003*(B10*'Base Case vs. Scheduling'!$F$22)^2+0.0107*(B10*'Base Case vs. Scheduling'!$F$22)-14.828)/(B10*'Base Case vs. Scheduling'!$F$22)</f>
        <v>0.020880779568744384</v>
      </c>
      <c r="E10" s="8"/>
    </row>
    <row r="11" spans="1:5" ht="15">
      <c r="A11" s="7" t="s">
        <v>116</v>
      </c>
      <c r="B11" s="9">
        <f>AVERAGE('3yrs TTSL'!F10/'3yrs TTSL'!E10,'3yrs TTSL'!F22/'3yrs TTSL'!E22,'3yrs TTSL'!F34/'3yrs TTSL'!E34)</f>
        <v>19431.489814814817</v>
      </c>
      <c r="C11" s="8">
        <f>(0.0000003*(B11*'Base Case vs. Scheduling'!$F$22)^2+0.0107*(B11*'Base Case vs. Scheduling'!$F$22)-14.828)/(B11*'Base Case vs. Scheduling'!$F$22)</f>
        <v>0.019578257527501888</v>
      </c>
      <c r="E11" s="8"/>
    </row>
    <row r="12" spans="1:5" ht="15">
      <c r="A12" s="7" t="s">
        <v>117</v>
      </c>
      <c r="B12" s="9">
        <f>AVERAGE('3yrs TTSL'!F11/'3yrs TTSL'!E11,'3yrs TTSL'!F23/'3yrs TTSL'!E23,'3yrs TTSL'!F35/'3yrs TTSL'!E35)</f>
        <v>18385.45340501792</v>
      </c>
      <c r="C12" s="8">
        <f>(0.0000003*(B12*'Base Case vs. Scheduling'!$F$22)^2+0.0107*(B12*'Base Case vs. Scheduling'!$F$22)-14.828)/(B12*'Base Case vs. Scheduling'!$F$22)</f>
        <v>0.01904766461197241</v>
      </c>
      <c r="E12" s="8"/>
    </row>
    <row r="13" spans="1:5" ht="15">
      <c r="A13" s="7" t="s">
        <v>118</v>
      </c>
      <c r="B13" s="9">
        <f>AVERAGE('3yrs TTSL'!F12/'3yrs TTSL'!E12,'3yrs TTSL'!F24/'3yrs TTSL'!E24,'3yrs TTSL'!F36/'3yrs TTSL'!E36)</f>
        <v>21342.389274156263</v>
      </c>
      <c r="C13" s="8">
        <f>(0.0000003*(B13*'Base Case vs. Scheduling'!$F$22)^2+0.0107*(B13*'Base Case vs. Scheduling'!$F$22)-14.828)/(B13*'Base Case vs. Scheduling'!$F$22)</f>
        <v>0.02054069653331179</v>
      </c>
      <c r="E13" s="8"/>
    </row>
    <row r="14" spans="1:5" ht="15">
      <c r="A14" s="7" t="s">
        <v>119</v>
      </c>
      <c r="B14" s="9">
        <f>AVERAGE('3yrs TTSL'!F13/'3yrs TTSL'!E13,'3yrs TTSL'!F25/'3yrs TTSL'!E25,'3yrs TTSL'!F37/'3yrs TTSL'!E37)</f>
        <v>23509.824820788534</v>
      </c>
      <c r="C14" s="8">
        <f>(0.0000003*(B14*'Base Case vs. Scheduling'!$F$22)^2+0.0107*(B14*'Base Case vs. Scheduling'!$F$22)-14.828)/(B14*'Base Case vs. Scheduling'!$F$22)</f>
        <v>0.021623963677290265</v>
      </c>
      <c r="E14" s="8"/>
    </row>
    <row r="16" spans="1:4" ht="15">
      <c r="A16" s="2"/>
      <c r="C16" s="1">
        <f>AVERAGE(C3:C14)</f>
        <v>0.020513552935477783</v>
      </c>
      <c r="D16" t="s">
        <v>122</v>
      </c>
    </row>
    <row r="17" spans="1:5" ht="15">
      <c r="A17" s="7"/>
      <c r="C17" s="8"/>
      <c r="D17" s="8"/>
      <c r="E17" s="8"/>
    </row>
  </sheetData>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workbookViewId="0" topLeftCell="A1">
      <selection activeCell="M19" sqref="M19"/>
    </sheetView>
  </sheetViews>
  <sheetFormatPr defaultColWidth="9.140625" defaultRowHeight="15"/>
  <cols>
    <col min="2" max="2" width="12.00390625" style="0" bestFit="1" customWidth="1"/>
    <col min="3" max="3" width="12.28125" style="0" bestFit="1" customWidth="1"/>
    <col min="5" max="5" width="13.8515625" style="0" bestFit="1" customWidth="1"/>
    <col min="20" max="20" width="12.28125" style="0" customWidth="1"/>
  </cols>
  <sheetData>
    <row r="1" spans="1:12" ht="15">
      <c r="A1" t="s">
        <v>124</v>
      </c>
      <c r="L1" t="s">
        <v>120</v>
      </c>
    </row>
    <row r="2" spans="1:14" ht="15">
      <c r="A2" t="s">
        <v>1</v>
      </c>
      <c r="B2" t="s">
        <v>0</v>
      </c>
      <c r="C2" t="s">
        <v>125</v>
      </c>
      <c r="L2" t="s">
        <v>1</v>
      </c>
      <c r="M2" t="s">
        <v>0</v>
      </c>
      <c r="N2" t="s">
        <v>126</v>
      </c>
    </row>
    <row r="3" spans="1:14" ht="15">
      <c r="A3">
        <v>29714.565124150187</v>
      </c>
      <c r="B3">
        <v>616.3868018801788</v>
      </c>
      <c r="C3">
        <v>0.020743591545252574</v>
      </c>
      <c r="L3">
        <f aca="true" t="shared" si="0" ref="L3:L13">AVERAGE(A3,A20,A37)</f>
        <v>34301.92780727131</v>
      </c>
      <c r="M3">
        <f aca="true" t="shared" si="1" ref="M3:M13">AVERAGE(B3,B20,B37)</f>
        <v>693.25527572798</v>
      </c>
      <c r="N3">
        <f>M3/L3</f>
        <v>0.02021038816311146</v>
      </c>
    </row>
    <row r="4" spans="1:14" ht="15">
      <c r="A4">
        <v>29913.157402965255</v>
      </c>
      <c r="B4">
        <v>621.9861909852594</v>
      </c>
      <c r="C4">
        <v>0.02079306382159453</v>
      </c>
      <c r="L4">
        <f t="shared" si="0"/>
        <v>34510.36891117987</v>
      </c>
      <c r="M4">
        <f t="shared" si="1"/>
        <v>702.2453093632067</v>
      </c>
      <c r="N4">
        <f aca="true" t="shared" si="2" ref="N4:N13">M4/L4</f>
        <v>0.020348820702861557</v>
      </c>
    </row>
    <row r="5" spans="1:14" ht="15">
      <c r="A5">
        <v>30123.38752158687</v>
      </c>
      <c r="B5">
        <v>627.7016331068801</v>
      </c>
      <c r="C5">
        <v>0.020837684097017965</v>
      </c>
      <c r="L5">
        <f t="shared" si="0"/>
        <v>34688.004421456026</v>
      </c>
      <c r="M5">
        <f t="shared" si="1"/>
        <v>709.1968897827065</v>
      </c>
      <c r="N5">
        <f t="shared" si="2"/>
        <v>0.020445018432482604</v>
      </c>
    </row>
    <row r="6" spans="1:14" ht="15">
      <c r="A6">
        <v>30335.930497202593</v>
      </c>
      <c r="B6">
        <v>633.565756852581</v>
      </c>
      <c r="C6">
        <v>0.02088499500323568</v>
      </c>
      <c r="L6">
        <f t="shared" si="0"/>
        <v>34931.44374348825</v>
      </c>
      <c r="M6">
        <f t="shared" si="1"/>
        <v>715.7499124349209</v>
      </c>
      <c r="N6">
        <f t="shared" si="2"/>
        <v>0.020490132549083304</v>
      </c>
    </row>
    <row r="7" spans="1:14" ht="15">
      <c r="A7">
        <v>30544.526145710006</v>
      </c>
      <c r="B7">
        <v>639.4229653200008</v>
      </c>
      <c r="C7">
        <v>0.02093412620872523</v>
      </c>
      <c r="L7">
        <f t="shared" si="0"/>
        <v>35139.4508688049</v>
      </c>
      <c r="M7">
        <f t="shared" si="1"/>
        <v>720.2293357615605</v>
      </c>
      <c r="N7">
        <f t="shared" si="2"/>
        <v>0.020496317328650832</v>
      </c>
    </row>
    <row r="8" spans="1:14" ht="15">
      <c r="A8">
        <v>30751.46740140725</v>
      </c>
      <c r="B8">
        <v>645.3872187372406</v>
      </c>
      <c r="C8">
        <v>0.02098720071835357</v>
      </c>
      <c r="L8">
        <f t="shared" si="0"/>
        <v>35348.97154564818</v>
      </c>
      <c r="M8">
        <f t="shared" si="1"/>
        <v>727.223945371507</v>
      </c>
      <c r="N8">
        <f t="shared" si="2"/>
        <v>0.020572704482573152</v>
      </c>
    </row>
    <row r="9" spans="1:14" ht="15">
      <c r="A9">
        <v>30959.18510333369</v>
      </c>
      <c r="B9">
        <v>651.5835001536605</v>
      </c>
      <c r="C9">
        <v>0.02104653265190426</v>
      </c>
      <c r="L9">
        <f t="shared" si="0"/>
        <v>35565.14979877619</v>
      </c>
      <c r="M9">
        <f t="shared" si="1"/>
        <v>733.076873056194</v>
      </c>
      <c r="N9">
        <f t="shared" si="2"/>
        <v>0.020612225091244222</v>
      </c>
    </row>
    <row r="10" spans="1:14" ht="15">
      <c r="A10">
        <v>31169.26999052415</v>
      </c>
      <c r="B10">
        <v>657.0365678841792</v>
      </c>
      <c r="C10">
        <v>0.021079626442452024</v>
      </c>
      <c r="L10">
        <f t="shared" si="0"/>
        <v>35776.39178120169</v>
      </c>
      <c r="M10">
        <f t="shared" si="1"/>
        <v>739.906171868367</v>
      </c>
      <c r="N10">
        <f t="shared" si="2"/>
        <v>0.020681408466047227</v>
      </c>
    </row>
    <row r="11" spans="1:14" ht="15">
      <c r="A11">
        <v>31374.724508619</v>
      </c>
      <c r="B11">
        <v>663.2826920890001</v>
      </c>
      <c r="C11">
        <v>0.02114066983781128</v>
      </c>
      <c r="L11">
        <f t="shared" si="0"/>
        <v>35985.04330298394</v>
      </c>
      <c r="M11">
        <f t="shared" si="1"/>
        <v>749.125921147254</v>
      </c>
      <c r="N11">
        <f t="shared" si="2"/>
        <v>0.020817702367059127</v>
      </c>
    </row>
    <row r="12" spans="1:14" ht="15">
      <c r="A12">
        <v>31584.532872648575</v>
      </c>
      <c r="B12">
        <v>669.88414136856</v>
      </c>
      <c r="C12">
        <v>0.021209246439375492</v>
      </c>
      <c r="L12">
        <f t="shared" si="0"/>
        <v>36193.120883126525</v>
      </c>
      <c r="M12">
        <f t="shared" si="1"/>
        <v>754.0082467198536</v>
      </c>
      <c r="N12">
        <f t="shared" si="2"/>
        <v>0.020832915988501486</v>
      </c>
    </row>
    <row r="13" spans="1:14" ht="15">
      <c r="A13">
        <v>31791.06613711757</v>
      </c>
      <c r="B13">
        <v>675.9093658375797</v>
      </c>
      <c r="C13">
        <v>0.021260984545857165</v>
      </c>
      <c r="L13">
        <f t="shared" si="0"/>
        <v>36402.59214618258</v>
      </c>
      <c r="M13">
        <f t="shared" si="1"/>
        <v>761.1944649459138</v>
      </c>
      <c r="N13">
        <f t="shared" si="2"/>
        <v>0.0209104467585487</v>
      </c>
    </row>
    <row r="15" spans="2:14" ht="15">
      <c r="B15" t="s">
        <v>2</v>
      </c>
      <c r="C15">
        <v>0.02096567367657226</v>
      </c>
      <c r="M15" t="s">
        <v>2</v>
      </c>
      <c r="N15">
        <f>AVERAGE(N3:N13)</f>
        <v>0.020583461848196694</v>
      </c>
    </row>
    <row r="18" ht="15">
      <c r="A18" t="s">
        <v>3</v>
      </c>
    </row>
    <row r="19" spans="1:3" ht="15">
      <c r="A19" t="s">
        <v>1</v>
      </c>
      <c r="B19" t="s">
        <v>0</v>
      </c>
      <c r="C19" t="s">
        <v>125</v>
      </c>
    </row>
    <row r="20" spans="1:3" ht="15">
      <c r="A20">
        <v>38219.909970084125</v>
      </c>
      <c r="B20">
        <v>763.0984731741205</v>
      </c>
      <c r="C20">
        <v>0.019965993477520504</v>
      </c>
    </row>
    <row r="21" spans="1:3" ht="15">
      <c r="A21">
        <v>38431.87836514445</v>
      </c>
      <c r="B21">
        <v>776.1969732544808</v>
      </c>
      <c r="C21">
        <v>0.020196696239506415</v>
      </c>
    </row>
    <row r="22" spans="1:3" ht="15">
      <c r="A22">
        <v>38538.57696532254</v>
      </c>
      <c r="B22">
        <v>782.8951919625792</v>
      </c>
      <c r="C22">
        <v>0.02031458485524874</v>
      </c>
    </row>
    <row r="23" spans="1:3" ht="15">
      <c r="A23">
        <v>38847.28437235414</v>
      </c>
      <c r="B23">
        <v>789.7061327541611</v>
      </c>
      <c r="C23">
        <v>0.020328477151318185</v>
      </c>
    </row>
    <row r="24" spans="1:3" ht="15">
      <c r="A24">
        <v>39047.96027711417</v>
      </c>
      <c r="B24">
        <v>789.7061327541611</v>
      </c>
      <c r="C24">
        <v>0.020224004714965976</v>
      </c>
    </row>
    <row r="25" spans="1:3" ht="15">
      <c r="A25">
        <v>39254.443474619286</v>
      </c>
      <c r="B25">
        <v>796.2338158992815</v>
      </c>
      <c r="C25">
        <v>0.02028391553720795</v>
      </c>
    </row>
    <row r="26" spans="1:3" ht="15">
      <c r="A26">
        <v>39482.555502918294</v>
      </c>
      <c r="B26">
        <v>799.6553622383003</v>
      </c>
      <c r="C26">
        <v>0.020253384109830352</v>
      </c>
    </row>
    <row r="27" spans="1:3" ht="15">
      <c r="A27">
        <v>39689.82185358211</v>
      </c>
      <c r="B27">
        <v>806.4064604021002</v>
      </c>
      <c r="C27">
        <v>0.020317714283953632</v>
      </c>
    </row>
    <row r="28" spans="1:3" ht="15">
      <c r="A28">
        <v>39903.41453995741</v>
      </c>
      <c r="B28">
        <v>820.291854227381</v>
      </c>
      <c r="C28">
        <v>0.020556933878577714</v>
      </c>
    </row>
    <row r="29" spans="1:3" ht="15">
      <c r="A29">
        <v>40103.9547684874</v>
      </c>
      <c r="B29">
        <v>820.291854227381</v>
      </c>
      <c r="C29">
        <v>0.020454138724292203</v>
      </c>
    </row>
    <row r="30" spans="1:3" ht="15">
      <c r="A30">
        <v>40309.28083755711</v>
      </c>
      <c r="B30">
        <v>827.4343504571204</v>
      </c>
      <c r="C30">
        <v>0.02052714246606405</v>
      </c>
    </row>
    <row r="32" spans="2:3" ht="15">
      <c r="B32" t="s">
        <v>2</v>
      </c>
      <c r="C32">
        <v>0.020289584297242164</v>
      </c>
    </row>
    <row r="35" ht="15">
      <c r="A35" t="s">
        <v>4</v>
      </c>
    </row>
    <row r="36" spans="1:3" ht="15">
      <c r="A36" t="s">
        <v>1</v>
      </c>
      <c r="B36" t="s">
        <v>0</v>
      </c>
      <c r="C36" t="s">
        <v>125</v>
      </c>
    </row>
    <row r="37" spans="1:3" ht="15">
      <c r="A37">
        <v>34971.30832757962</v>
      </c>
      <c r="B37">
        <v>700.2805521296405</v>
      </c>
      <c r="C37">
        <v>0.020024431044158967</v>
      </c>
    </row>
    <row r="38" spans="1:3" ht="15">
      <c r="A38">
        <v>35186.07096542991</v>
      </c>
      <c r="B38">
        <v>708.5527638498801</v>
      </c>
      <c r="C38">
        <v>0.020137308440775572</v>
      </c>
    </row>
    <row r="39" spans="1:3" ht="15">
      <c r="A39">
        <v>35402.048777458665</v>
      </c>
      <c r="B39">
        <v>716.9938442786605</v>
      </c>
      <c r="C39">
        <v>0.02025289126021395</v>
      </c>
    </row>
    <row r="40" spans="1:3" ht="15">
      <c r="A40">
        <v>35611.11636090802</v>
      </c>
      <c r="B40">
        <v>723.9778476980204</v>
      </c>
      <c r="C40">
        <v>0.020330108170738635</v>
      </c>
    </row>
    <row r="41" spans="1:3" ht="15">
      <c r="A41">
        <v>35825.86618359052</v>
      </c>
      <c r="B41">
        <v>731.5589092105197</v>
      </c>
      <c r="C41">
        <v>0.020419852669063973</v>
      </c>
    </row>
    <row r="42" spans="1:3" ht="15">
      <c r="A42">
        <v>36041.00376091801</v>
      </c>
      <c r="B42">
        <v>740.0508014779995</v>
      </c>
      <c r="C42">
        <v>0.020533579097497076</v>
      </c>
    </row>
    <row r="43" spans="1:3" ht="15">
      <c r="A43">
        <v>36253.70879007659</v>
      </c>
      <c r="B43">
        <v>747.9917567766211</v>
      </c>
      <c r="C43">
        <v>0.02063214445473127</v>
      </c>
    </row>
    <row r="44" spans="1:3" ht="15">
      <c r="A44">
        <v>36470.08349949881</v>
      </c>
      <c r="B44">
        <v>756.2754873188213</v>
      </c>
      <c r="C44">
        <v>0.020736872931185212</v>
      </c>
    </row>
    <row r="45" spans="1:3" ht="15">
      <c r="A45">
        <v>36676.9908603754</v>
      </c>
      <c r="B45">
        <v>763.8032171253809</v>
      </c>
      <c r="C45">
        <v>0.020825133120464592</v>
      </c>
    </row>
    <row r="46" spans="1:3" ht="15">
      <c r="A46">
        <v>36890.8750082436</v>
      </c>
      <c r="B46">
        <v>771.8487445636199</v>
      </c>
      <c r="C46">
        <v>0.020922484066619274</v>
      </c>
    </row>
    <row r="47" spans="1:3" ht="15">
      <c r="A47">
        <v>37107.42946387304</v>
      </c>
      <c r="B47">
        <v>780.239678543041</v>
      </c>
      <c r="C47">
        <v>0.02102650843283728</v>
      </c>
    </row>
    <row r="49" spans="2:3" ht="15">
      <c r="B49" t="s">
        <v>2</v>
      </c>
      <c r="C49">
        <v>0.020481480525544854</v>
      </c>
    </row>
  </sheetData>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topLeftCell="A1">
      <selection activeCell="G28" sqref="G28"/>
    </sheetView>
  </sheetViews>
  <sheetFormatPr defaultColWidth="9.140625" defaultRowHeight="15"/>
  <cols>
    <col min="2" max="2" width="18.7109375" style="0" bestFit="1" customWidth="1"/>
    <col min="3" max="3" width="10.57421875" style="0" bestFit="1" customWidth="1"/>
    <col min="10" max="10" width="15.28125" style="0" bestFit="1" customWidth="1"/>
    <col min="12" max="12" width="14.28125" style="0" bestFit="1" customWidth="1"/>
  </cols>
  <sheetData>
    <row r="1" spans="1:12" ht="15">
      <c r="A1" s="3" t="s">
        <v>5</v>
      </c>
      <c r="B1" s="3" t="s">
        <v>6</v>
      </c>
      <c r="C1" s="4" t="s">
        <v>7</v>
      </c>
      <c r="D1" s="3" t="s">
        <v>8</v>
      </c>
      <c r="E1" s="3" t="s">
        <v>9</v>
      </c>
      <c r="F1" s="3" t="s">
        <v>10</v>
      </c>
      <c r="G1" s="3" t="s">
        <v>11</v>
      </c>
      <c r="H1" s="3" t="s">
        <v>12</v>
      </c>
      <c r="I1" s="3" t="s">
        <v>13</v>
      </c>
      <c r="J1" s="3" t="s">
        <v>14</v>
      </c>
      <c r="K1" s="3" t="s">
        <v>15</v>
      </c>
      <c r="L1" s="3" t="s">
        <v>16</v>
      </c>
    </row>
    <row r="2" spans="1:12" ht="15">
      <c r="A2">
        <v>272500</v>
      </c>
      <c r="B2" t="s">
        <v>17</v>
      </c>
      <c r="C2" s="5">
        <v>43466</v>
      </c>
      <c r="D2" s="6" t="s">
        <v>18</v>
      </c>
      <c r="E2" s="6">
        <v>744</v>
      </c>
      <c r="F2" s="6">
        <v>16924903</v>
      </c>
      <c r="G2" s="6">
        <v>10000892</v>
      </c>
      <c r="H2" s="6">
        <v>6924011</v>
      </c>
      <c r="I2" s="6">
        <v>28498</v>
      </c>
      <c r="J2" t="s">
        <v>19</v>
      </c>
      <c r="K2" s="6">
        <v>17238</v>
      </c>
      <c r="L2" t="s">
        <v>20</v>
      </c>
    </row>
    <row r="3" spans="1:12" ht="15">
      <c r="A3">
        <v>272500</v>
      </c>
      <c r="B3" t="s">
        <v>17</v>
      </c>
      <c r="C3" s="5">
        <v>43497</v>
      </c>
      <c r="D3" s="6" t="s">
        <v>18</v>
      </c>
      <c r="E3" s="6">
        <v>672</v>
      </c>
      <c r="F3" s="6">
        <v>14903409</v>
      </c>
      <c r="G3" s="6">
        <v>9006924</v>
      </c>
      <c r="H3" s="6">
        <v>5896485</v>
      </c>
      <c r="I3" s="6">
        <v>29002</v>
      </c>
      <c r="J3" t="s">
        <v>21</v>
      </c>
      <c r="K3" s="6">
        <v>17261</v>
      </c>
      <c r="L3" t="s">
        <v>22</v>
      </c>
    </row>
    <row r="4" spans="1:12" ht="15">
      <c r="A4">
        <v>272500</v>
      </c>
      <c r="B4" t="s">
        <v>17</v>
      </c>
      <c r="C4" s="5">
        <v>43525</v>
      </c>
      <c r="D4" s="6" t="s">
        <v>18</v>
      </c>
      <c r="E4" s="6">
        <v>743</v>
      </c>
      <c r="F4" s="6">
        <v>15853585</v>
      </c>
      <c r="G4" s="6">
        <v>9269527</v>
      </c>
      <c r="H4" s="6">
        <v>6584058</v>
      </c>
      <c r="I4" s="6">
        <v>27822</v>
      </c>
      <c r="J4" t="s">
        <v>23</v>
      </c>
      <c r="K4" s="6">
        <v>16365</v>
      </c>
      <c r="L4" t="s">
        <v>24</v>
      </c>
    </row>
    <row r="5" spans="1:12" ht="15">
      <c r="A5">
        <v>272500</v>
      </c>
      <c r="B5" t="s">
        <v>17</v>
      </c>
      <c r="C5" s="5">
        <v>43556</v>
      </c>
      <c r="D5" s="6" t="s">
        <v>18</v>
      </c>
      <c r="E5" s="6">
        <v>720</v>
      </c>
      <c r="F5" s="6">
        <v>14511557</v>
      </c>
      <c r="G5" s="6">
        <v>8768138</v>
      </c>
      <c r="H5" s="6">
        <v>5743419</v>
      </c>
      <c r="I5" s="6">
        <v>25392</v>
      </c>
      <c r="J5" t="s">
        <v>25</v>
      </c>
      <c r="K5" s="6">
        <v>15517</v>
      </c>
      <c r="L5" t="s">
        <v>26</v>
      </c>
    </row>
    <row r="6" spans="1:12" ht="15">
      <c r="A6">
        <v>272500</v>
      </c>
      <c r="B6" t="s">
        <v>17</v>
      </c>
      <c r="C6" s="5">
        <v>43586</v>
      </c>
      <c r="D6" s="6" t="s">
        <v>18</v>
      </c>
      <c r="E6" s="6">
        <v>744</v>
      </c>
      <c r="F6" s="6">
        <v>14439953</v>
      </c>
      <c r="G6" s="6">
        <v>8439000</v>
      </c>
      <c r="H6" s="6">
        <v>6000953</v>
      </c>
      <c r="I6" s="6">
        <v>23940</v>
      </c>
      <c r="J6" t="s">
        <v>27</v>
      </c>
      <c r="K6" s="6">
        <v>14683</v>
      </c>
      <c r="L6" t="s">
        <v>28</v>
      </c>
    </row>
    <row r="7" spans="1:12" ht="15">
      <c r="A7">
        <v>272500</v>
      </c>
      <c r="B7" t="s">
        <v>17</v>
      </c>
      <c r="C7" s="5">
        <v>43617</v>
      </c>
      <c r="D7" s="6" t="s">
        <v>18</v>
      </c>
      <c r="E7" s="6">
        <v>720</v>
      </c>
      <c r="F7" s="6">
        <v>14674802</v>
      </c>
      <c r="G7" s="6">
        <v>8708250</v>
      </c>
      <c r="H7" s="6">
        <v>5966552</v>
      </c>
      <c r="I7" s="6">
        <v>27168</v>
      </c>
      <c r="J7" t="s">
        <v>29</v>
      </c>
      <c r="K7" s="6">
        <v>14593</v>
      </c>
      <c r="L7" t="s">
        <v>30</v>
      </c>
    </row>
    <row r="8" spans="1:12" ht="15">
      <c r="A8">
        <v>272500</v>
      </c>
      <c r="B8" t="s">
        <v>17</v>
      </c>
      <c r="C8" s="5">
        <v>43647</v>
      </c>
      <c r="D8" s="6" t="s">
        <v>18</v>
      </c>
      <c r="E8" s="6">
        <v>744</v>
      </c>
      <c r="F8" s="6">
        <v>15638360</v>
      </c>
      <c r="G8" s="6">
        <v>9506507</v>
      </c>
      <c r="H8" s="6">
        <v>6131853</v>
      </c>
      <c r="I8" s="6">
        <v>28563</v>
      </c>
      <c r="J8" t="s">
        <v>31</v>
      </c>
      <c r="K8" s="6">
        <v>14192</v>
      </c>
      <c r="L8" t="s">
        <v>32</v>
      </c>
    </row>
    <row r="9" spans="1:12" ht="15">
      <c r="A9">
        <v>272500</v>
      </c>
      <c r="B9" t="s">
        <v>17</v>
      </c>
      <c r="C9" s="5">
        <v>43678</v>
      </c>
      <c r="D9" s="6" t="s">
        <v>18</v>
      </c>
      <c r="E9" s="6">
        <v>744</v>
      </c>
      <c r="F9" s="6">
        <v>15867145</v>
      </c>
      <c r="G9" s="6">
        <v>9905653</v>
      </c>
      <c r="H9" s="6">
        <v>5961492</v>
      </c>
      <c r="I9" s="6">
        <v>29405</v>
      </c>
      <c r="J9" t="s">
        <v>33</v>
      </c>
      <c r="K9" s="6">
        <v>15352</v>
      </c>
      <c r="L9" t="s">
        <v>34</v>
      </c>
    </row>
    <row r="10" spans="1:12" ht="15">
      <c r="A10">
        <v>272500</v>
      </c>
      <c r="B10" t="s">
        <v>17</v>
      </c>
      <c r="C10" s="5">
        <v>43709</v>
      </c>
      <c r="D10" s="6" t="s">
        <v>18</v>
      </c>
      <c r="E10" s="6">
        <v>720</v>
      </c>
      <c r="F10" s="6">
        <v>14005421</v>
      </c>
      <c r="G10" s="6">
        <v>7893954</v>
      </c>
      <c r="H10" s="6">
        <v>6111467</v>
      </c>
      <c r="I10" s="6">
        <v>28430</v>
      </c>
      <c r="J10" t="s">
        <v>35</v>
      </c>
      <c r="K10" s="6">
        <v>14840</v>
      </c>
      <c r="L10" t="s">
        <v>36</v>
      </c>
    </row>
    <row r="11" spans="1:12" ht="15">
      <c r="A11">
        <v>272500</v>
      </c>
      <c r="B11" t="s">
        <v>17</v>
      </c>
      <c r="C11" s="5">
        <v>43739</v>
      </c>
      <c r="D11" s="6" t="s">
        <v>18</v>
      </c>
      <c r="E11" s="6">
        <v>744</v>
      </c>
      <c r="F11" s="6">
        <v>13289389</v>
      </c>
      <c r="G11" s="6">
        <v>8162555</v>
      </c>
      <c r="H11" s="6">
        <v>5126834</v>
      </c>
      <c r="I11" s="6">
        <v>23660</v>
      </c>
      <c r="J11" t="s">
        <v>37</v>
      </c>
      <c r="K11" s="6">
        <v>13140</v>
      </c>
      <c r="L11" t="s">
        <v>38</v>
      </c>
    </row>
    <row r="12" spans="1:12" ht="15">
      <c r="A12">
        <v>272500</v>
      </c>
      <c r="B12" t="s">
        <v>17</v>
      </c>
      <c r="C12" s="5">
        <v>43770</v>
      </c>
      <c r="D12" s="6" t="s">
        <v>18</v>
      </c>
      <c r="E12" s="6">
        <v>721</v>
      </c>
      <c r="F12" s="6">
        <v>15145904</v>
      </c>
      <c r="G12" s="6">
        <v>8772231</v>
      </c>
      <c r="H12" s="6">
        <v>6373673</v>
      </c>
      <c r="I12" s="6">
        <v>27484</v>
      </c>
      <c r="J12" t="s">
        <v>39</v>
      </c>
      <c r="K12" s="6">
        <v>15709</v>
      </c>
      <c r="L12" t="s">
        <v>40</v>
      </c>
    </row>
    <row r="13" spans="1:12" ht="15">
      <c r="A13">
        <v>272500</v>
      </c>
      <c r="B13" t="s">
        <v>17</v>
      </c>
      <c r="C13" s="5">
        <v>43800</v>
      </c>
      <c r="D13" s="6" t="s">
        <v>18</v>
      </c>
      <c r="E13" s="6">
        <v>744</v>
      </c>
      <c r="F13" s="6">
        <v>16100926</v>
      </c>
      <c r="G13" s="6">
        <v>9275981</v>
      </c>
      <c r="H13" s="6">
        <v>6824945</v>
      </c>
      <c r="I13" s="6">
        <v>27660</v>
      </c>
      <c r="J13" t="s">
        <v>41</v>
      </c>
      <c r="K13" s="6">
        <v>16227</v>
      </c>
      <c r="L13" t="s">
        <v>42</v>
      </c>
    </row>
    <row r="14" spans="1:12" ht="15">
      <c r="A14">
        <v>272500</v>
      </c>
      <c r="B14" t="s">
        <v>17</v>
      </c>
      <c r="C14" s="5">
        <v>43831</v>
      </c>
      <c r="D14" s="6" t="s">
        <v>18</v>
      </c>
      <c r="E14" s="6">
        <v>744</v>
      </c>
      <c r="F14" s="6">
        <v>17395635</v>
      </c>
      <c r="G14" s="6">
        <v>10273779</v>
      </c>
      <c r="H14" s="6">
        <v>7121856</v>
      </c>
      <c r="I14" s="6">
        <v>28666</v>
      </c>
      <c r="J14" t="s">
        <v>43</v>
      </c>
      <c r="K14" s="6">
        <v>17963</v>
      </c>
      <c r="L14" t="s">
        <v>44</v>
      </c>
    </row>
    <row r="15" spans="1:12" ht="15">
      <c r="A15">
        <v>272500</v>
      </c>
      <c r="B15" t="s">
        <v>17</v>
      </c>
      <c r="C15" s="5">
        <v>43862</v>
      </c>
      <c r="D15" s="6" t="s">
        <v>18</v>
      </c>
      <c r="E15" s="6">
        <v>696</v>
      </c>
      <c r="F15" s="6">
        <v>17227357</v>
      </c>
      <c r="G15" s="6">
        <v>10180514</v>
      </c>
      <c r="H15" s="6">
        <v>7046843</v>
      </c>
      <c r="I15" s="6">
        <v>30781</v>
      </c>
      <c r="J15" t="s">
        <v>45</v>
      </c>
      <c r="K15" s="6">
        <v>20187</v>
      </c>
      <c r="L15" t="s">
        <v>46</v>
      </c>
    </row>
    <row r="16" spans="1:12" ht="15">
      <c r="A16">
        <v>272500</v>
      </c>
      <c r="B16" t="s">
        <v>17</v>
      </c>
      <c r="C16" s="5">
        <v>43891</v>
      </c>
      <c r="D16" s="6" t="s">
        <v>18</v>
      </c>
      <c r="E16" s="6">
        <v>743</v>
      </c>
      <c r="F16" s="6">
        <v>15662474</v>
      </c>
      <c r="G16" s="6">
        <v>9141363</v>
      </c>
      <c r="H16" s="6">
        <v>6521111</v>
      </c>
      <c r="I16" s="6">
        <v>29059</v>
      </c>
      <c r="J16" t="s">
        <v>47</v>
      </c>
      <c r="K16" s="6">
        <v>16142</v>
      </c>
      <c r="L16" t="s">
        <v>48</v>
      </c>
    </row>
    <row r="17" spans="1:12" ht="15">
      <c r="A17">
        <v>272500</v>
      </c>
      <c r="B17" t="s">
        <v>17</v>
      </c>
      <c r="C17" s="5">
        <v>43922</v>
      </c>
      <c r="D17" s="6" t="s">
        <v>18</v>
      </c>
      <c r="E17" s="6">
        <v>720</v>
      </c>
      <c r="F17" s="6">
        <v>13543747</v>
      </c>
      <c r="G17" s="6">
        <v>8127290</v>
      </c>
      <c r="H17" s="6">
        <v>5416457</v>
      </c>
      <c r="I17" s="6">
        <v>24929</v>
      </c>
      <c r="J17" t="s">
        <v>49</v>
      </c>
      <c r="K17" s="6">
        <v>13595</v>
      </c>
      <c r="L17" t="s">
        <v>50</v>
      </c>
    </row>
    <row r="18" spans="1:12" ht="15">
      <c r="A18">
        <v>272500</v>
      </c>
      <c r="B18" t="s">
        <v>17</v>
      </c>
      <c r="C18" s="5">
        <v>43952</v>
      </c>
      <c r="D18" s="6" t="s">
        <v>18</v>
      </c>
      <c r="E18" s="6">
        <v>744</v>
      </c>
      <c r="F18" s="6">
        <v>16347003</v>
      </c>
      <c r="G18" s="6">
        <v>8965653</v>
      </c>
      <c r="H18" s="6">
        <v>7381350</v>
      </c>
      <c r="I18" s="6">
        <v>27667</v>
      </c>
      <c r="J18" t="s">
        <v>51</v>
      </c>
      <c r="K18" s="6">
        <v>16516</v>
      </c>
      <c r="L18" t="s">
        <v>52</v>
      </c>
    </row>
    <row r="19" spans="1:12" ht="15">
      <c r="A19">
        <v>272500</v>
      </c>
      <c r="B19" t="s">
        <v>17</v>
      </c>
      <c r="C19" s="5">
        <v>43983</v>
      </c>
      <c r="D19" s="6" t="s">
        <v>18</v>
      </c>
      <c r="E19" s="6">
        <v>720</v>
      </c>
      <c r="F19" s="6">
        <v>16387017</v>
      </c>
      <c r="G19" s="6">
        <v>9781059</v>
      </c>
      <c r="H19" s="6">
        <v>6605958</v>
      </c>
      <c r="I19" s="6">
        <v>28554</v>
      </c>
      <c r="J19" t="s">
        <v>53</v>
      </c>
      <c r="K19" s="6">
        <v>18827</v>
      </c>
      <c r="L19" t="s">
        <v>54</v>
      </c>
    </row>
    <row r="20" spans="1:12" ht="15">
      <c r="A20">
        <v>272500</v>
      </c>
      <c r="B20" t="s">
        <v>17</v>
      </c>
      <c r="C20" s="5">
        <v>44013</v>
      </c>
      <c r="D20" s="6" t="s">
        <v>18</v>
      </c>
      <c r="E20" s="6">
        <v>744</v>
      </c>
      <c r="F20" s="6">
        <v>18290998</v>
      </c>
      <c r="G20" s="6">
        <v>10675916</v>
      </c>
      <c r="H20" s="6">
        <v>7615082</v>
      </c>
      <c r="I20" s="6">
        <v>30093</v>
      </c>
      <c r="J20" t="s">
        <v>55</v>
      </c>
      <c r="K20" s="6">
        <v>18336</v>
      </c>
      <c r="L20" t="s">
        <v>56</v>
      </c>
    </row>
    <row r="21" spans="1:12" ht="15">
      <c r="A21">
        <v>272500</v>
      </c>
      <c r="B21" t="s">
        <v>17</v>
      </c>
      <c r="C21" s="5">
        <v>44044</v>
      </c>
      <c r="D21" s="6" t="s">
        <v>18</v>
      </c>
      <c r="E21" s="6">
        <v>744</v>
      </c>
      <c r="F21" s="6">
        <v>17835753</v>
      </c>
      <c r="G21" s="6">
        <v>10539271</v>
      </c>
      <c r="H21" s="6">
        <v>7296482</v>
      </c>
      <c r="I21" s="6">
        <v>30425</v>
      </c>
      <c r="J21" t="s">
        <v>57</v>
      </c>
      <c r="K21" s="6">
        <v>18451</v>
      </c>
      <c r="L21" t="s">
        <v>58</v>
      </c>
    </row>
    <row r="22" spans="1:12" ht="15">
      <c r="A22">
        <v>272500</v>
      </c>
      <c r="B22" t="s">
        <v>17</v>
      </c>
      <c r="C22" s="5">
        <v>44075</v>
      </c>
      <c r="D22" s="6" t="s">
        <v>18</v>
      </c>
      <c r="E22" s="6">
        <v>720</v>
      </c>
      <c r="F22" s="6">
        <v>14399521</v>
      </c>
      <c r="G22" s="6">
        <v>8471773</v>
      </c>
      <c r="H22" s="6">
        <v>5927748</v>
      </c>
      <c r="I22" s="6">
        <v>27634</v>
      </c>
      <c r="J22" t="s">
        <v>59</v>
      </c>
      <c r="K22" s="6">
        <v>14762</v>
      </c>
      <c r="L22" t="s">
        <v>60</v>
      </c>
    </row>
    <row r="23" spans="1:12" ht="15">
      <c r="A23">
        <v>272500</v>
      </c>
      <c r="B23" t="s">
        <v>17</v>
      </c>
      <c r="C23" s="5">
        <v>44105</v>
      </c>
      <c r="D23" s="6" t="s">
        <v>18</v>
      </c>
      <c r="E23" s="6">
        <v>744</v>
      </c>
      <c r="F23" s="6">
        <v>14504042</v>
      </c>
      <c r="G23" s="6">
        <v>8909890</v>
      </c>
      <c r="H23" s="6">
        <v>5594152</v>
      </c>
      <c r="I23" s="6">
        <v>25278</v>
      </c>
      <c r="J23" t="s">
        <v>61</v>
      </c>
      <c r="K23" s="6">
        <v>14833</v>
      </c>
      <c r="L23" t="s">
        <v>62</v>
      </c>
    </row>
    <row r="24" spans="1:12" ht="15">
      <c r="A24">
        <v>272500</v>
      </c>
      <c r="B24" t="s">
        <v>17</v>
      </c>
      <c r="C24" s="5">
        <v>44136</v>
      </c>
      <c r="D24" s="6" t="s">
        <v>18</v>
      </c>
      <c r="E24" s="6">
        <v>721</v>
      </c>
      <c r="F24" s="6">
        <v>15981194</v>
      </c>
      <c r="G24" s="6">
        <v>8923116</v>
      </c>
      <c r="H24" s="6">
        <v>7058078</v>
      </c>
      <c r="I24" s="6">
        <v>28062</v>
      </c>
      <c r="J24" t="s">
        <v>63</v>
      </c>
      <c r="K24" s="6">
        <v>16752</v>
      </c>
      <c r="L24" t="s">
        <v>64</v>
      </c>
    </row>
    <row r="25" spans="1:12" ht="15">
      <c r="A25">
        <v>272500</v>
      </c>
      <c r="B25" t="s">
        <v>17</v>
      </c>
      <c r="C25" s="5">
        <v>44166</v>
      </c>
      <c r="D25" s="6" t="s">
        <v>18</v>
      </c>
      <c r="E25" s="6">
        <v>744</v>
      </c>
      <c r="F25" s="6">
        <v>17512083</v>
      </c>
      <c r="G25" s="6">
        <v>10219454</v>
      </c>
      <c r="H25" s="6">
        <v>7292629</v>
      </c>
      <c r="I25" s="6">
        <v>28247</v>
      </c>
      <c r="J25" t="s">
        <v>65</v>
      </c>
      <c r="K25" s="6">
        <v>18168</v>
      </c>
      <c r="L25" t="s">
        <v>66</v>
      </c>
    </row>
    <row r="26" spans="1:12" ht="15">
      <c r="A26">
        <v>272500</v>
      </c>
      <c r="B26" t="s">
        <v>17</v>
      </c>
      <c r="C26" s="5">
        <v>44197</v>
      </c>
      <c r="D26" s="6" t="s">
        <v>18</v>
      </c>
      <c r="E26" s="6">
        <v>744</v>
      </c>
      <c r="F26" s="6">
        <v>18104167</v>
      </c>
      <c r="G26" s="6">
        <v>10254289</v>
      </c>
      <c r="H26" s="6">
        <v>7849878</v>
      </c>
      <c r="I26" s="6">
        <v>29313</v>
      </c>
      <c r="J26" t="s">
        <v>67</v>
      </c>
      <c r="K26" s="6">
        <v>18299</v>
      </c>
      <c r="L26" t="s">
        <v>68</v>
      </c>
    </row>
    <row r="27" spans="1:12" ht="15">
      <c r="A27">
        <v>272500</v>
      </c>
      <c r="B27" t="s">
        <v>17</v>
      </c>
      <c r="C27" s="5">
        <v>44228</v>
      </c>
      <c r="D27" s="6" t="s">
        <v>18</v>
      </c>
      <c r="E27" s="6">
        <v>672</v>
      </c>
      <c r="F27" s="6">
        <v>15870851</v>
      </c>
      <c r="G27" s="6">
        <v>9407492</v>
      </c>
      <c r="H27" s="6">
        <v>6463359</v>
      </c>
      <c r="I27" s="6">
        <v>29116</v>
      </c>
      <c r="J27" t="s">
        <v>69</v>
      </c>
      <c r="K27" s="6">
        <v>16707</v>
      </c>
      <c r="L27" t="s">
        <v>70</v>
      </c>
    </row>
    <row r="28" spans="1:12" ht="15">
      <c r="A28">
        <v>272500</v>
      </c>
      <c r="B28" t="s">
        <v>17</v>
      </c>
      <c r="C28" s="5">
        <v>44256</v>
      </c>
      <c r="D28" s="6" t="s">
        <v>18</v>
      </c>
      <c r="E28" s="6">
        <v>743</v>
      </c>
      <c r="F28" s="6">
        <v>15472929</v>
      </c>
      <c r="G28" s="6">
        <v>9202907</v>
      </c>
      <c r="H28" s="6">
        <v>6270022</v>
      </c>
      <c r="I28" s="6">
        <v>28218</v>
      </c>
      <c r="J28" t="s">
        <v>71</v>
      </c>
      <c r="K28" s="6">
        <v>14985</v>
      </c>
      <c r="L28" t="s">
        <v>72</v>
      </c>
    </row>
    <row r="29" spans="1:12" ht="15">
      <c r="A29">
        <v>272500</v>
      </c>
      <c r="B29" t="s">
        <v>17</v>
      </c>
      <c r="C29" s="5">
        <v>44287</v>
      </c>
      <c r="D29" s="6" t="s">
        <v>18</v>
      </c>
      <c r="E29" s="6">
        <v>720</v>
      </c>
      <c r="F29" s="6">
        <v>12614814</v>
      </c>
      <c r="G29" s="6">
        <v>7607360</v>
      </c>
      <c r="H29" s="6">
        <v>5007454</v>
      </c>
      <c r="I29" s="6">
        <v>24092</v>
      </c>
      <c r="J29" t="s">
        <v>73</v>
      </c>
      <c r="K29" s="6">
        <v>12358</v>
      </c>
      <c r="L29" t="s">
        <v>74</v>
      </c>
    </row>
    <row r="30" spans="1:12" ht="15">
      <c r="A30">
        <v>272500</v>
      </c>
      <c r="B30" t="s">
        <v>17</v>
      </c>
      <c r="C30" s="5">
        <v>44317</v>
      </c>
      <c r="D30" s="6" t="s">
        <v>18</v>
      </c>
      <c r="E30" s="6">
        <v>744</v>
      </c>
      <c r="F30" s="6">
        <v>13742830</v>
      </c>
      <c r="G30" s="6">
        <v>7706473</v>
      </c>
      <c r="H30" s="6">
        <v>6036357</v>
      </c>
      <c r="I30" s="6">
        <v>24184</v>
      </c>
      <c r="J30" t="s">
        <v>75</v>
      </c>
      <c r="K30" s="6">
        <v>13695</v>
      </c>
      <c r="L30" t="s">
        <v>76</v>
      </c>
    </row>
    <row r="31" spans="1:12" ht="15">
      <c r="A31">
        <v>272500</v>
      </c>
      <c r="B31" t="s">
        <v>17</v>
      </c>
      <c r="C31" s="5">
        <v>44348</v>
      </c>
      <c r="D31" s="6" t="s">
        <v>18</v>
      </c>
      <c r="E31" s="6">
        <v>720</v>
      </c>
      <c r="F31" s="6">
        <v>15526913</v>
      </c>
      <c r="G31" s="6">
        <v>9304389</v>
      </c>
      <c r="H31" s="6">
        <v>6222524</v>
      </c>
      <c r="I31" s="6">
        <v>28419</v>
      </c>
      <c r="J31" t="s">
        <v>77</v>
      </c>
      <c r="K31" s="6">
        <v>13808</v>
      </c>
      <c r="L31" t="s">
        <v>78</v>
      </c>
    </row>
    <row r="32" spans="1:12" ht="15">
      <c r="A32">
        <v>272500</v>
      </c>
      <c r="B32" t="s">
        <v>17</v>
      </c>
      <c r="C32" s="5">
        <v>44378</v>
      </c>
      <c r="D32" s="6" t="s">
        <v>18</v>
      </c>
      <c r="E32" s="6">
        <v>744</v>
      </c>
      <c r="F32" s="6">
        <v>16085844</v>
      </c>
      <c r="G32" s="6">
        <v>9450182</v>
      </c>
      <c r="H32" s="6">
        <v>6635662</v>
      </c>
      <c r="I32" s="6">
        <v>29379</v>
      </c>
      <c r="J32" t="s">
        <v>79</v>
      </c>
      <c r="K32" s="6">
        <v>14587</v>
      </c>
      <c r="L32" t="s">
        <v>80</v>
      </c>
    </row>
    <row r="33" spans="1:12" ht="15">
      <c r="A33">
        <v>272500</v>
      </c>
      <c r="B33" t="s">
        <v>17</v>
      </c>
      <c r="C33" s="5">
        <v>44409</v>
      </c>
      <c r="D33" s="6" t="s">
        <v>18</v>
      </c>
      <c r="E33" s="6">
        <v>744</v>
      </c>
      <c r="F33" s="6">
        <v>15448303</v>
      </c>
      <c r="G33" s="6">
        <v>9225879</v>
      </c>
      <c r="H33" s="6">
        <v>6222424</v>
      </c>
      <c r="I33" s="6">
        <v>27683</v>
      </c>
      <c r="J33" t="s">
        <v>81</v>
      </c>
      <c r="K33" s="6">
        <v>14491</v>
      </c>
      <c r="L33" t="s">
        <v>82</v>
      </c>
    </row>
    <row r="34" spans="1:12" ht="15">
      <c r="A34">
        <v>272500</v>
      </c>
      <c r="B34" t="s">
        <v>17</v>
      </c>
      <c r="C34" s="5">
        <v>44440</v>
      </c>
      <c r="D34" s="6" t="s">
        <v>18</v>
      </c>
      <c r="E34" s="6">
        <v>720</v>
      </c>
      <c r="F34" s="6">
        <v>13567076</v>
      </c>
      <c r="G34" s="6">
        <v>8051453</v>
      </c>
      <c r="H34" s="6">
        <v>5515623</v>
      </c>
      <c r="I34" s="6">
        <v>24921</v>
      </c>
      <c r="J34" t="s">
        <v>83</v>
      </c>
      <c r="K34" s="6">
        <v>13370</v>
      </c>
      <c r="L34" t="s">
        <v>84</v>
      </c>
    </row>
    <row r="35" spans="1:12" ht="15">
      <c r="A35">
        <v>272500</v>
      </c>
      <c r="B35" t="s">
        <v>17</v>
      </c>
      <c r="C35" s="5">
        <v>44470</v>
      </c>
      <c r="D35" s="6" t="s">
        <v>18</v>
      </c>
      <c r="E35" s="6">
        <v>744</v>
      </c>
      <c r="F35" s="6">
        <v>13242901</v>
      </c>
      <c r="G35" s="6">
        <v>7862191</v>
      </c>
      <c r="H35" s="6">
        <v>5380710</v>
      </c>
      <c r="I35" s="6">
        <v>23599</v>
      </c>
      <c r="J35" t="s">
        <v>85</v>
      </c>
      <c r="K35" s="6">
        <v>13066</v>
      </c>
      <c r="L35" t="s">
        <v>86</v>
      </c>
    </row>
    <row r="36" spans="1:12" ht="15">
      <c r="A36">
        <v>272500</v>
      </c>
      <c r="B36" t="s">
        <v>17</v>
      </c>
      <c r="C36" s="5">
        <v>44501</v>
      </c>
      <c r="D36" s="6" t="s">
        <v>18</v>
      </c>
      <c r="E36" s="6">
        <v>721</v>
      </c>
      <c r="F36" s="6">
        <v>15036490</v>
      </c>
      <c r="G36" s="6">
        <v>8769386</v>
      </c>
      <c r="H36" s="6">
        <v>6267104</v>
      </c>
      <c r="I36" s="6">
        <v>27221</v>
      </c>
      <c r="J36" t="s">
        <v>87</v>
      </c>
      <c r="K36" s="6">
        <v>15083</v>
      </c>
      <c r="L36" t="s">
        <v>88</v>
      </c>
    </row>
    <row r="37" spans="1:12" ht="15">
      <c r="A37">
        <v>272500</v>
      </c>
      <c r="B37" t="s">
        <v>17</v>
      </c>
      <c r="C37" s="5">
        <v>44531</v>
      </c>
      <c r="D37" s="6" t="s">
        <v>18</v>
      </c>
      <c r="E37" s="6">
        <v>744</v>
      </c>
      <c r="F37" s="6">
        <v>18860920</v>
      </c>
      <c r="G37" s="6">
        <v>10986265</v>
      </c>
      <c r="H37" s="6">
        <v>7874655</v>
      </c>
      <c r="I37" s="6">
        <v>31627</v>
      </c>
      <c r="J37" t="s">
        <v>89</v>
      </c>
      <c r="K37" s="6">
        <v>18578</v>
      </c>
      <c r="L37" t="s">
        <v>90</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topLeftCell="A1">
      <selection activeCell="A3" sqref="A3"/>
    </sheetView>
  </sheetViews>
  <sheetFormatPr defaultColWidth="9.140625" defaultRowHeight="15"/>
  <sheetData>
    <row r="1" ht="15">
      <c r="A1" t="s">
        <v>95</v>
      </c>
    </row>
    <row r="2" ht="15">
      <c r="A2" t="s">
        <v>97</v>
      </c>
    </row>
    <row r="5" ht="15">
      <c r="A5" t="s">
        <v>98</v>
      </c>
    </row>
    <row r="6" spans="1:6" ht="15">
      <c r="A6" t="s">
        <v>103</v>
      </c>
      <c r="F6">
        <f>AVERAGE('3yrs TTSL'!F2/'3yrs TTSL'!E2,'3yrs TTSL'!F3/'3yrs TTSL'!E3,'3yrs TTSL'!F13/'3yrs TTSL'!E13,'3yrs TTSL'!F14/'3yrs TTSL'!E14,'3yrs TTSL'!F15/'3yrs TTSL'!E15,'3yrs TTSL'!F25/'3yrs TTSL'!E25,'3yrs TTSL'!F26/'3yrs TTSL'!E26,'3yrs TTSL'!F27/'3yrs TTSL'!E27,'3yrs TTSL'!F37/'3yrs TTSL'!E37)</f>
        <v>23504.418567661894</v>
      </c>
    </row>
    <row r="7" spans="1:6" ht="15">
      <c r="A7" t="s">
        <v>102</v>
      </c>
      <c r="F7" s="10">
        <f>AVERAGE('Loss Factor Equations'!A37:A47)</f>
        <v>36039.68199981383</v>
      </c>
    </row>
    <row r="8" spans="6:7" ht="15">
      <c r="F8">
        <f>F7/F6</f>
        <v>1.533315189059743</v>
      </c>
      <c r="G8" t="s">
        <v>96</v>
      </c>
    </row>
    <row r="9" ht="15">
      <c r="A9" t="s">
        <v>99</v>
      </c>
    </row>
    <row r="10" spans="1:6" ht="15">
      <c r="A10" t="s">
        <v>104</v>
      </c>
      <c r="F10">
        <f>AVERAGE('3yrs TTSL'!F4/'3yrs TTSL'!E4,'3yrs TTSL'!F5/'3yrs TTSL'!E5,'3yrs TTSL'!F6/'3yrs TTSL'!E6,'3yrs TTSL'!F16/'3yrs TTSL'!E16,'3yrs TTSL'!F17/'3yrs TTSL'!E17,'3yrs TTSL'!F18/'3yrs TTSL'!E18,'3yrs TTSL'!F28/'3yrs TTSL'!E28,'3yrs TTSL'!F29/'3yrs TTSL'!E29,'3yrs TTSL'!F30/'3yrs TTSL'!E30)</f>
        <v>19953.375872902165</v>
      </c>
    </row>
    <row r="11" spans="1:6" ht="15">
      <c r="A11" t="s">
        <v>105</v>
      </c>
      <c r="F11" s="10">
        <f>AVERAGE('Loss Factor Equations'!A3:A13)</f>
        <v>30751.07388229683</v>
      </c>
    </row>
    <row r="12" spans="6:7" ht="15">
      <c r="F12">
        <f>F11/F10</f>
        <v>1.541146424453346</v>
      </c>
      <c r="G12" t="s">
        <v>96</v>
      </c>
    </row>
    <row r="13" ht="15">
      <c r="A13" t="s">
        <v>100</v>
      </c>
    </row>
    <row r="14" spans="1:6" ht="15">
      <c r="A14" t="s">
        <v>106</v>
      </c>
      <c r="F14">
        <f>AVERAGE('3yrs TTSL'!F7/'3yrs TTSL'!E7,'3yrs TTSL'!F8/'3yrs TTSL'!E8,'3yrs TTSL'!F9/'3yrs TTSL'!E9,'3yrs TTSL'!F19/'3yrs TTSL'!E19,'3yrs TTSL'!F20/'3yrs TTSL'!E20,'3yrs TTSL'!F21/'3yrs TTSL'!E21,'3yrs TTSL'!F31/'3yrs TTSL'!E31,'3yrs TTSL'!F32/'3yrs TTSL'!E32,'3yrs TTSL'!F33/'3yrs TTSL'!E33)</f>
        <v>21999.416477499002</v>
      </c>
    </row>
    <row r="15" spans="1:6" ht="15">
      <c r="A15" t="s">
        <v>107</v>
      </c>
      <c r="F15" s="10">
        <f>AVERAGE('Loss Factor Equations'!A20:A30)</f>
        <v>39257.189175194646</v>
      </c>
    </row>
    <row r="16" spans="6:7" ht="15">
      <c r="F16">
        <f>F15/F14</f>
        <v>1.7844650204857428</v>
      </c>
      <c r="G16" t="s">
        <v>96</v>
      </c>
    </row>
    <row r="17" ht="15">
      <c r="A17" t="s">
        <v>101</v>
      </c>
    </row>
    <row r="18" spans="1:6" ht="15">
      <c r="A18" t="s">
        <v>108</v>
      </c>
      <c r="F18">
        <f>AVERAGE('3yrs TTSL'!F10/'3yrs TTSL'!E10,'3yrs TTSL'!F11/'3yrs TTSL'!E11,'3yrs TTSL'!F12/'3yrs TTSL'!E12,'3yrs TTSL'!F22/'3yrs TTSL'!E22,'3yrs TTSL'!F23/'3yrs TTSL'!E23,'3yrs TTSL'!F24/'3yrs TTSL'!E24,'3yrs TTSL'!F34/'3yrs TTSL'!E34,'3yrs TTSL'!F35/'3yrs TTSL'!E35,'3yrs TTSL'!F36/'3yrs TTSL'!E36)</f>
        <v>19719.777497996336</v>
      </c>
    </row>
    <row r="19" spans="1:6" ht="15">
      <c r="A19" t="s">
        <v>105</v>
      </c>
      <c r="F19" s="10">
        <f>AVERAGE('Loss Factor Equations'!A3:A13)</f>
        <v>30751.07388229683</v>
      </c>
    </row>
    <row r="20" spans="6:7" ht="15">
      <c r="F20">
        <f>F19/F18</f>
        <v>1.5594026801479555</v>
      </c>
      <c r="G20" t="s">
        <v>96</v>
      </c>
    </row>
    <row r="22" spans="6:7" ht="15">
      <c r="F22">
        <f>AVERAGE(F8,F12,F16,F20)</f>
        <v>1.6045823285366967</v>
      </c>
      <c r="G22" t="s">
        <v>121</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B3A8392E48EA42BA17C9B9F77FBE82" ma:contentTypeVersion="1" ma:contentTypeDescription="Create a new document." ma:contentTypeScope="" ma:versionID="144dccbb8a67596dce86e131ba9ca104">
  <xsd:schema xmlns:xsd="http://www.w3.org/2001/XMLSchema" xmlns:xs="http://www.w3.org/2001/XMLSchema" xmlns:p="http://schemas.microsoft.com/office/2006/metadata/properties" xmlns:ns2="http://schemas.microsoft.com/sharepoint/v4" targetNamespace="http://schemas.microsoft.com/office/2006/metadata/properties" ma:root="true" ma:fieldsID="c79c8594d4fa4c9fd200c91a62336472" ns2:_="">
    <xsd:import namespace="http://schemas.microsoft.com/sharepoint/v4"/>
    <xsd:element name="properties">
      <xsd:complexType>
        <xsd:sequence>
          <xsd:element name="documentManagement">
            <xsd:complexType>
              <xsd:all>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4666D1-59AF-4253-A564-2C893AB674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7EAA08-62AC-4918-B286-71493CC6E199}">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microsoft.com/sharepoint/v4"/>
    <ds:schemaRef ds:uri="http://www.w3.org/XML/1998/namespace"/>
  </ds:schemaRefs>
</ds:datastoreItem>
</file>

<file path=customXml/itemProps3.xml><?xml version="1.0" encoding="utf-8"?>
<ds:datastoreItem xmlns:ds="http://schemas.openxmlformats.org/officeDocument/2006/customXml" ds:itemID="{6618699E-92D3-4F14-8593-EA5C80AF51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Randall,Cherilyn C (BPA) - TPCV-TPP-4</dc:creator>
  <cp:keywords/>
  <dc:description/>
  <cp:lastModifiedBy>Bonneville Power Administration</cp:lastModifiedBy>
  <dcterms:created xsi:type="dcterms:W3CDTF">2020-04-21T23:03:24Z</dcterms:created>
  <dcterms:modified xsi:type="dcterms:W3CDTF">2022-06-27T15:21:49Z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0x0101003DB3A8392E48EA42BA17C9B9F77FBE82</vt:lpwstr>
  </property>
</Properties>
</file>