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hidePivotFieldList="1" defaultThemeVersion="124226"/>
  <bookViews>
    <workbookView xWindow="65521" yWindow="345" windowWidth="14415" windowHeight="12990" tabRatio="747" activeTab="0"/>
  </bookViews>
  <sheets>
    <sheet name="T1 - Summary" sheetId="3" r:id="rId1"/>
    <sheet name="T1 - Chart" sheetId="9" r:id="rId2"/>
    <sheet name="T2 - Investment" sheetId="2" r:id="rId3"/>
    <sheet name="T3.1 - Future Plant" sheetId="7" r:id="rId4"/>
    <sheet name="T3.2 - Future PIS" sheetId="14" r:id="rId5"/>
    <sheet name="T4.1 - OperMaint" sheetId="6" r:id="rId6"/>
    <sheet name="T4.2 - O&amp;M by Category" sheetId="11" r:id="rId7"/>
    <sheet name="T4.3 - O&amp;M Detail" sheetId="15" r:id="rId8"/>
    <sheet name="T5 - COE_BOR" sheetId="17" r:id="rId9"/>
    <sheet name="Appendix A - Detail" sheetId="8" r:id="rId10"/>
    <sheet name="Appendix B - Multi" sheetId="16" r:id="rId11"/>
  </sheets>
  <definedNames>
    <definedName name="_xlnm.Print_Area" localSheetId="9">'Appendix A - Detail'!$B$4:$G$2811</definedName>
    <definedName name="_xlnm.Print_Area" localSheetId="10">'Appendix B - Multi'!$B$5:$G$354</definedName>
    <definedName name="_xlnm.Print_Area" localSheetId="0">'T1 - Summary'!$B$2:$G$39</definedName>
    <definedName name="_xlnm.Print_Area" localSheetId="2">'T2 - Investment'!$B$2:$K$78</definedName>
    <definedName name="_xlnm.Print_Area" localSheetId="3">'T3.1 - Future Plant'!$B$2:$J$28</definedName>
    <definedName name="_xlnm.Print_Area" localSheetId="4">'T3.2 - Future PIS'!$B$2:$O$83</definedName>
    <definedName name="_xlnm.Print_Area" localSheetId="5">'T4.1 - OperMaint'!$B$2:$J$31</definedName>
    <definedName name="_xlnm.Print_Area" localSheetId="6">'T4.2 - O&amp;M by Category'!$B$2:$K$48</definedName>
    <definedName name="_xlnm.Print_Area" localSheetId="7">'T4.3 - O&amp;M Detail'!$B$2:$K$26</definedName>
    <definedName name="_xlnm.Print_Area" localSheetId="8">'T5 - COE_BOR'!$B$2:$F$12</definedName>
    <definedName name="_xlnm.Print_Titles" localSheetId="9">'Appendix A - Detail'!$1:$3</definedName>
    <definedName name="_xlnm.Print_Titles" localSheetId="10">'Appendix B - Multi'!$1:$6</definedName>
  </definedNames>
  <calcPr calcId="145621"/>
</workbook>
</file>

<file path=xl/sharedStrings.xml><?xml version="1.0" encoding="utf-8"?>
<sst xmlns="http://schemas.openxmlformats.org/spreadsheetml/2006/main" count="4477" uniqueCount="2374">
  <si>
    <t>NORTH BEND SUBSTATION</t>
  </si>
  <si>
    <t>NORTH BROOKINGS SUBSTATION</t>
  </si>
  <si>
    <t>NORTH LEWISTON SUBSTATION</t>
  </si>
  <si>
    <t>NORTH PASCO SUBSTATION</t>
  </si>
  <si>
    <t>NORTH POWDER SUBSTATION</t>
  </si>
  <si>
    <t>NOTI CREEK SUBSTATION</t>
  </si>
  <si>
    <t>NOXON CONSTRUCTION SUBSTATION</t>
  </si>
  <si>
    <t>NOXON DAM POWERHOUSE</t>
  </si>
  <si>
    <t>NOXON SWITCHYARD</t>
  </si>
  <si>
    <t>OAK KNOLL SUBSTATION</t>
  </si>
  <si>
    <t>ODESSA SUBSTATION</t>
  </si>
  <si>
    <t>O'GARA SUBSTATION</t>
  </si>
  <si>
    <t>OHOP SUBSTATION</t>
  </si>
  <si>
    <t>OKANOGAN SUBSTATION</t>
  </si>
  <si>
    <t>OLD LOWER GENERATING PLANT</t>
  </si>
  <si>
    <t>OLINDA SUBSTATION</t>
  </si>
  <si>
    <t>OLNEY METERING POINT</t>
  </si>
  <si>
    <t>OLYMPIA SUBSTATION</t>
  </si>
  <si>
    <t>OLYMPIC PIPELINE</t>
  </si>
  <si>
    <t>OMAK SUBSTATION</t>
  </si>
  <si>
    <t>OPHIR SUBSTATION</t>
  </si>
  <si>
    <t>OPPORTUNITY SUBSTATION</t>
  </si>
  <si>
    <t>OREGON CITY SUBSTATION</t>
  </si>
  <si>
    <t>OREMET SUBSTATION</t>
  </si>
  <si>
    <t>OSTRANDER SUBSTATION</t>
  </si>
  <si>
    <t>OTHELLO SUBSTATION</t>
  </si>
  <si>
    <t>OVANDO SUBSTATION</t>
  </si>
  <si>
    <t>PACIFIC SUBSTATION</t>
  </si>
  <si>
    <t>PACKWOOD POWERHOUSE</t>
  </si>
  <si>
    <t>PACKWOOD SUBSTATION</t>
  </si>
  <si>
    <t>PARKDALE SUBSTATION</t>
  </si>
  <si>
    <t>PARKLAND SUBSTATION</t>
  </si>
  <si>
    <t>PASCO SUBSTATION</t>
  </si>
  <si>
    <t>PATEROS SUBSTATION</t>
  </si>
  <si>
    <t>PATERSON SUBSTATION</t>
  </si>
  <si>
    <t>PATTON VALLEY METERING POINT</t>
  </si>
  <si>
    <t>PAUL SUBSTATION</t>
  </si>
  <si>
    <t>PEARL SUBSTATION</t>
  </si>
  <si>
    <t>PENDERGAST SUBSTATION</t>
  </si>
  <si>
    <t>PENDLETON SUBSTATION</t>
  </si>
  <si>
    <t>PHILLIPS SUBSTATION</t>
  </si>
  <si>
    <t>PIHL ROAD METERING POINT</t>
  </si>
  <si>
    <t>PIKE METERING POINT</t>
  </si>
  <si>
    <t>PILOT ROCK SUBSTATION</t>
  </si>
  <si>
    <t>PINE HOLLOW SUBSTATION</t>
  </si>
  <si>
    <t>PIONEER SUBSTATION</t>
  </si>
  <si>
    <t>PLEASANT HILL SUBSTATION</t>
  </si>
  <si>
    <t>PLEASANT VIEW SUBSTATION</t>
  </si>
  <si>
    <t>PLUMMER SUBSTATION</t>
  </si>
  <si>
    <t>PLYMOUTH SUBSTATION</t>
  </si>
  <si>
    <t>POINT OF ROCKS SUBSTATION</t>
  </si>
  <si>
    <t>POPCORN HILL METERING POINT</t>
  </si>
  <si>
    <t>PORT ORFORD SUBSTATION</t>
  </si>
  <si>
    <t>PORT TOWNSEND SUBSTATION</t>
  </si>
  <si>
    <t>POTHOLES EAST CANAL GENERATING PLANT</t>
  </si>
  <si>
    <t>POTHOLES SUBSTATION</t>
  </si>
  <si>
    <t>POWERLINE SUBSTATION</t>
  </si>
  <si>
    <t>PURDY SUBSTATION</t>
  </si>
  <si>
    <t>PYRAMID SUBSTATION</t>
  </si>
  <si>
    <t>QUINCY SUBSTATION</t>
  </si>
  <si>
    <t>RADAR PUMPING PLANT</t>
  </si>
  <si>
    <t>RAFT SUBSTATION</t>
  </si>
  <si>
    <t>RAINIER SUBSTATION</t>
  </si>
  <si>
    <t>RANDLE SUBSTATION</t>
  </si>
  <si>
    <t>RATHDRUM SUBSTATION</t>
  </si>
  <si>
    <t>RAVER SUBSTATION</t>
  </si>
  <si>
    <t>RAYMOND SUBSTATION</t>
  </si>
  <si>
    <t>RED MOUNTAIN SUBSTATION</t>
  </si>
  <si>
    <t>REPUBLIC SUBSTATION</t>
  </si>
  <si>
    <t>RESTON SUBSTATION</t>
  </si>
  <si>
    <t>RICHLAND SUBSTATION</t>
  </si>
  <si>
    <t>RILEY SUBSTATION</t>
  </si>
  <si>
    <t>RIVERFRONT SUBSTATION</t>
  </si>
  <si>
    <t>RIVERGATE SUBSTATION</t>
  </si>
  <si>
    <t>ROBBINS ROAD METERING POINT</t>
  </si>
  <si>
    <t>ROCK CREEK SUBSTATION</t>
  </si>
  <si>
    <t>ROCKY BROOK POWERHOUSE</t>
  </si>
  <si>
    <t>ROCKY REACH SUBSTATION</t>
  </si>
  <si>
    <t>ROE'S CORNER SUBSTATION</t>
  </si>
  <si>
    <t>ROGUE SUBSTATION</t>
  </si>
  <si>
    <t>ROSALIA SUBSTATION</t>
  </si>
  <si>
    <t>ROSS SUBSTATION</t>
  </si>
  <si>
    <t>ROUND VALLEY SUBSTATION</t>
  </si>
  <si>
    <t>ROUNDUP SUBSTATION</t>
  </si>
  <si>
    <t>ROXBORO SUBSTATION</t>
  </si>
  <si>
    <t>ROY L ZIMMERMAN SUBSTATION</t>
  </si>
  <si>
    <t>ROZA SUBSTATION</t>
  </si>
  <si>
    <t>RUSSELL SMITH POWERHOUSE</t>
  </si>
  <si>
    <t>SACHEEN SUBSTATION</t>
  </si>
  <si>
    <t>SAGEHILL SUBSTATION</t>
  </si>
  <si>
    <t>SAMMAMISH SUBSTATION</t>
  </si>
  <si>
    <t>SAMUELS SUBSTATION</t>
  </si>
  <si>
    <t>SAND CREEK SUBSTATION</t>
  </si>
  <si>
    <t>SAND DUNES SUBSTATION</t>
  </si>
  <si>
    <t>SAND HILL CRANE SUBSTATION</t>
  </si>
  <si>
    <t>SAPPHO SUBSTATION</t>
  </si>
  <si>
    <t>SATUS 2 SUBSTATION</t>
  </si>
  <si>
    <t>SATUS 3 SUBSTATION</t>
  </si>
  <si>
    <t>SCAPPOOSE SUBSTATION</t>
  </si>
  <si>
    <t>SCHULTZ SUBSTATION</t>
  </si>
  <si>
    <t>SCOGGINS VALLEY METERING POINT</t>
  </si>
  <si>
    <t>SCOOTENEY SUBSTATION</t>
  </si>
  <si>
    <t>SEDRO WOOLLEY SUBSTATION</t>
  </si>
  <si>
    <t>SETTERS SUBSTATION</t>
  </si>
  <si>
    <t>SHANO SUBSTATION</t>
  </si>
  <si>
    <t>SHELTON SUBSTATION</t>
  </si>
  <si>
    <t>SHORT MOUNTAIN GENERATING PLANT</t>
  </si>
  <si>
    <t>SICKLER SUBSTATION</t>
  </si>
  <si>
    <t>SIFTON SUBSTATION</t>
  </si>
  <si>
    <t>SILVER BOW SUBSTATION</t>
  </si>
  <si>
    <t>SILVER CREEK SUBSTATION</t>
  </si>
  <si>
    <t>SILVER STAR SUBSTATION</t>
  </si>
  <si>
    <t>SKOOKUM SUBSTATION</t>
  </si>
  <si>
    <t>SLATT SUBSTATION</t>
  </si>
  <si>
    <t>SNIPES SUBSTATION</t>
  </si>
  <si>
    <t>SNIPTION SUBSTATION</t>
  </si>
  <si>
    <t>SNOHOMISH SUBSTATION</t>
  </si>
  <si>
    <t>SNO-KING SUBSTATION</t>
  </si>
  <si>
    <t>SNYDER SUBSTATION</t>
  </si>
  <si>
    <t>SODA SPRINGS SUBSTATION</t>
  </si>
  <si>
    <t>SOUTH BUTTE SUBSTATION</t>
  </si>
  <si>
    <t>SOUTH CUT BANK SUBSTATION</t>
  </si>
  <si>
    <t>SOUTH ELMA SUBSTATION</t>
  </si>
  <si>
    <t>SOUTH FORK SUBSTATION</t>
  </si>
  <si>
    <t>SOUTH SLOPE SUBSTATION</t>
  </si>
  <si>
    <t>SOUTH TACOMA SUBSTATION</t>
  </si>
  <si>
    <t>SPALDING SUBSTATION</t>
  </si>
  <si>
    <t>SPANGLE SUBSTATION</t>
  </si>
  <si>
    <t>SPAR CANYON SUBSTATION</t>
  </si>
  <si>
    <t>SPAW SUBSTATION</t>
  </si>
  <si>
    <t>SPRING CREEK SUBSTATION</t>
  </si>
  <si>
    <t>ST. HELENS SUBSTATION</t>
  </si>
  <si>
    <t>ST. JOHNS SUBSTATION</t>
  </si>
  <si>
    <t>STEVENSON SUBSTATION</t>
  </si>
  <si>
    <t>STEVENSVILLE SUBSTATION</t>
  </si>
  <si>
    <t>SUBSTATION FG</t>
  </si>
  <si>
    <t>SUGAR MILL SUBSTATION</t>
  </si>
  <si>
    <t>SUMAS SUBSTATION</t>
  </si>
  <si>
    <t>SUMMER LAKE SUBSTATION</t>
  </si>
  <si>
    <t>SUMNER SUBSTATION</t>
  </si>
  <si>
    <t>SUN HEAVEN NO. 2 SUBSTATION</t>
  </si>
  <si>
    <t>SUNNYSIDE PORT SUBSTATION</t>
  </si>
  <si>
    <t>SWAN VALLEY SUBSTATION</t>
  </si>
  <si>
    <t>SWEETWATER SUBSTATION</t>
  </si>
  <si>
    <t>TACOMA SUBSTATION</t>
  </si>
  <si>
    <t>TAFT SUBSTATION</t>
  </si>
  <si>
    <t>TAHKENITCH SUBSTATION</t>
  </si>
  <si>
    <t>TAPTEAL SUBSTATION</t>
  </si>
  <si>
    <t>TARBELL SUBSTATION</t>
  </si>
  <si>
    <t>TARGHEE SUBSTATION</t>
  </si>
  <si>
    <t>TARGHEE TAP SWITCHING STATION</t>
  </si>
  <si>
    <t>TAYLOR FLATS SUBSTATION</t>
  </si>
  <si>
    <t>TEANAWAY SUBSTATION</t>
  </si>
  <si>
    <t>TECOMA METERING POINT</t>
  </si>
  <si>
    <t>TETON SUBSTATION</t>
  </si>
  <si>
    <t>THE DALLES SUBSTATION</t>
  </si>
  <si>
    <t>THOMPSON FALLS SUBSTATION</t>
  </si>
  <si>
    <t>THURSTON SUBSTATION</t>
  </si>
  <si>
    <t>TIDE FLATS SUBSTATION</t>
  </si>
  <si>
    <t>TILLAMOOK SUBSTATION</t>
  </si>
  <si>
    <t>TIMBER SUBSTATION</t>
  </si>
  <si>
    <t>TINCUP SUBSTATION</t>
  </si>
  <si>
    <t>TOLEDO SUBSTATION</t>
  </si>
  <si>
    <t>TOSTON SUBSTATION</t>
  </si>
  <si>
    <t>TOWNSEND METERING POINT</t>
  </si>
  <si>
    <t>TRASK RIVER SUBSTATION</t>
  </si>
  <si>
    <t>TRENTWOOD SUBSTATION</t>
  </si>
  <si>
    <t>TROUT CREEK SUBSTATION</t>
  </si>
  <si>
    <t>TROY SUBSTATION</t>
  </si>
  <si>
    <t>TRUMBULL CREEK SUBSTATION</t>
  </si>
  <si>
    <t>TUCANNON RIVER SUBSTATION</t>
  </si>
  <si>
    <t>TUM TUM SUBSTATION</t>
  </si>
  <si>
    <t>TWILIGHT SUBSTATION</t>
  </si>
  <si>
    <t>TWISP SUBSTATION</t>
  </si>
  <si>
    <t>TYEE SUBSTATION</t>
  </si>
  <si>
    <t>U. S. PLYWOOD SUBSTATION</t>
  </si>
  <si>
    <t>UKIAH SUBSTATION</t>
  </si>
  <si>
    <t>UNDERWOOD SUBSTATION</t>
  </si>
  <si>
    <t>UNDERWOOD TAP AUTO-SECTIONALIZING STATION</t>
  </si>
  <si>
    <t>UPPER GENERATING PLANT</t>
  </si>
  <si>
    <t>VALHALLA SUBSTATION</t>
  </si>
  <si>
    <t>VANCOUVER SHIPYARD SUBSTATION</t>
  </si>
  <si>
    <t>VANTAGE STATE PARK METERING POINT</t>
  </si>
  <si>
    <t>VANTAGE SUBSTATION</t>
  </si>
  <si>
    <t>VAUGHN SUBSTATION</t>
  </si>
  <si>
    <t>VIEW SUBSTATION</t>
  </si>
  <si>
    <t>VINSON METERING POINT</t>
  </si>
  <si>
    <t>VISTA SUBSTATION</t>
  </si>
  <si>
    <t>WAGNER LAKE SUBSTATION</t>
  </si>
  <si>
    <t>WAHLUKE SUBSTATION</t>
  </si>
  <si>
    <t>WALTON SUBSTATION</t>
  </si>
  <si>
    <t>WARDEN POLE METERING POINT</t>
  </si>
  <si>
    <t>WARDEN POLE NO 2 METERING POINT</t>
  </si>
  <si>
    <t>WARNER SUBSTATION</t>
  </si>
  <si>
    <t>WARREN SUBSTATION</t>
  </si>
  <si>
    <t>WAUTOMA SUBSTATION</t>
  </si>
  <si>
    <t>WEIPPE SUBSTATION</t>
  </si>
  <si>
    <t>WENDSON SUBSTATION</t>
  </si>
  <si>
    <t>WEST JOHN DAY SUBSTATION</t>
  </si>
  <si>
    <t>WEST REXBURG METERING POINT</t>
  </si>
  <si>
    <t>WEST WELLS SUBSTATION</t>
  </si>
  <si>
    <t>WEST WENDOVER METERING POINT</t>
  </si>
  <si>
    <t>WESTMORELAND SUBSTATION</t>
  </si>
  <si>
    <t>WHEELER SUBSTATION</t>
  </si>
  <si>
    <t>WHITCOMB SUBSTATION</t>
  </si>
  <si>
    <t>WHITE BLUFFS SUBSTATION</t>
  </si>
  <si>
    <t>WHITE RIVER SUBSTATION</t>
  </si>
  <si>
    <t>WHITEHALL SUBSTATION</t>
  </si>
  <si>
    <t>WILLAKENZIE SUBSTATION</t>
  </si>
  <si>
    <t>WILSON RIVER SUBSTATION</t>
  </si>
  <si>
    <t>WINCHESTER SUBSTATION</t>
  </si>
  <si>
    <t>WINDISHAR SUBSTATION</t>
  </si>
  <si>
    <t>WINE COUNTRY SUBSTATION</t>
  </si>
  <si>
    <t>WINNEMUCCA SUBSTATION</t>
  </si>
  <si>
    <t>WINTHROP SUBSTATION</t>
  </si>
  <si>
    <t>WOODLAND SWITCHING STATION</t>
  </si>
  <si>
    <t>WREN SUBSTATION</t>
  </si>
  <si>
    <t>WYNOOCHEE HYDRO PLANT</t>
  </si>
  <si>
    <t>ZEPHYR HEIGHTS SUBSTATION</t>
  </si>
  <si>
    <t>Southern Intertie Facilities</t>
  </si>
  <si>
    <t>ALVEY-DIXONVILLE NO 1</t>
  </si>
  <si>
    <t>BIG EDDY 500/230KV TIE NO 1</t>
  </si>
  <si>
    <t>BIG EDDY-CELILO NO 1</t>
  </si>
  <si>
    <t>BIG EDDY-CELILO NO 2</t>
  </si>
  <si>
    <t>BIG EDDY-CELILO NO 3</t>
  </si>
  <si>
    <t>BIG EDDY-CELILO NO 4</t>
  </si>
  <si>
    <t>CAPTAIN JACK-MALIN NO 1</t>
  </si>
  <si>
    <t>CAPTAIN JACK-OLINDA NO 1</t>
  </si>
  <si>
    <t>CELILO-SYLMAR NO 1</t>
  </si>
  <si>
    <t>DIXONVILLE-MERIDIAN</t>
  </si>
  <si>
    <t>GRIZZLY-CAPTAIN JACK NO 1</t>
  </si>
  <si>
    <t>JOHN DAY-BIG EDDY NO 1</t>
  </si>
  <si>
    <t>JOHN DAY-GRIZZLY NO 1</t>
  </si>
  <si>
    <t>JOHN DAY-GRIZZLY NO 2</t>
  </si>
  <si>
    <t>BAKEOVEN COMPENSATION STATION</t>
  </si>
  <si>
    <t>BIG EDDY 500 KV SWITCHYARD</t>
  </si>
  <si>
    <t>CAPTAIN JACK SUBSTATION</t>
  </si>
  <si>
    <t>CELILO DC CONVERTER STATION</t>
  </si>
  <si>
    <t>DIXONVILLE SUBSTATION</t>
  </si>
  <si>
    <t>FORT ROCK COMPENSATION STATION</t>
  </si>
  <si>
    <t>GRIZZLY SUBSTATION</t>
  </si>
  <si>
    <t>MALIN SUBSTATION</t>
  </si>
  <si>
    <t>SAND SPRING COMPENSATION STATION</t>
  </si>
  <si>
    <t>SYCAN COMPENSATION STATION</t>
  </si>
  <si>
    <t>SYLMAR DC CONVERTER STATION</t>
  </si>
  <si>
    <t>Total Southern Intertie</t>
  </si>
  <si>
    <t>Eastern Intertie Facilities</t>
  </si>
  <si>
    <t>BROADVIEW-GARRISON NO 1</t>
  </si>
  <si>
    <t>BROADVIEW-GARRISON NO 2</t>
  </si>
  <si>
    <t>COLSTRIP SUBSTATION</t>
  </si>
  <si>
    <t>Total Eastern Intertie</t>
  </si>
  <si>
    <t>Utility Delivery Facilities</t>
  </si>
  <si>
    <t>ALBANY-BUREAU OF MINES NO 1</t>
  </si>
  <si>
    <t>HOOD RIVER-COOP SERVICE NO 1</t>
  </si>
  <si>
    <t>ACTON SUBSTATION</t>
  </si>
  <si>
    <t>ALDERWOOD SUBSTATION</t>
  </si>
  <si>
    <t>BURBANK SUBSTATION</t>
  </si>
  <si>
    <t>BURNT WOODS SUBSTATION</t>
  </si>
  <si>
    <t>CASCADE LOCKS SUBSTATION</t>
  </si>
  <si>
    <t>DAVIS CREEK SUBSTATION</t>
  </si>
  <si>
    <t>DIXIE SUBSTATION</t>
  </si>
  <si>
    <t>EAGLE LAKE SUBSTATION</t>
  </si>
  <si>
    <t>EAST GRANGEVILLE SUBSTATION</t>
  </si>
  <si>
    <t>GARDINER SUBSTATION</t>
  </si>
  <si>
    <t>GLADE SUBSTATION</t>
  </si>
  <si>
    <t>HARRISBURG SUBSTATION</t>
  </si>
  <si>
    <t>LACLEDE SUBSTATION</t>
  </si>
  <si>
    <t>LANGLOIS SUBSTATION</t>
  </si>
  <si>
    <t>LYNCH CREEK SUBSTATION</t>
  </si>
  <si>
    <t>MINIDOKA SUBSTATION</t>
  </si>
  <si>
    <t>MONMOUTH SUBSTATION</t>
  </si>
  <si>
    <t>MOUNTAIN AVENUE SUBSTATION</t>
  </si>
  <si>
    <t>MOYIE SUBSTATION</t>
  </si>
  <si>
    <t>NECANICUM SUBSTATION</t>
  </si>
  <si>
    <t>NORTH BENCH SUBSTATION</t>
  </si>
  <si>
    <t>NORTH BUTTE SUBSTATION</t>
  </si>
  <si>
    <t>NORWAY SUBSTATION</t>
  </si>
  <si>
    <t>RINGOLD SUBSTATION</t>
  </si>
  <si>
    <t>SELLE SUBSTATION</t>
  </si>
  <si>
    <t>STATELINE SUBSTATION</t>
  </si>
  <si>
    <t>STEILACOOM SUBSTATION</t>
  </si>
  <si>
    <t>SURPRISE LAKE SUBSTATION</t>
  </si>
  <si>
    <t>TUMBLE CREEK SUBSTATION</t>
  </si>
  <si>
    <t>TWO MILE ROAD SUBSTATION</t>
  </si>
  <si>
    <t>YAAK SUBSTATION</t>
  </si>
  <si>
    <t>Total Utility Delivery</t>
  </si>
  <si>
    <t>DSI Delivery Facilities</t>
  </si>
  <si>
    <t>None</t>
  </si>
  <si>
    <t>Total DSI Delivery</t>
  </si>
  <si>
    <t>Unsegmented Facilities (segmented pro-rata)</t>
  </si>
  <si>
    <t>BALD MOUNTAIN-CONDIT FIBER SYSTEM</t>
  </si>
  <si>
    <t>BELLINGHAM-CUSTER FIBER SYSTEM</t>
  </si>
  <si>
    <t>BELL-NOXON FIBER SYSTEM</t>
  </si>
  <si>
    <t>BPA SYSTEM-LINES</t>
  </si>
  <si>
    <t>COVINGTON-BELL FIBER SYSTEM</t>
  </si>
  <si>
    <t>COVINGTON-MAPLE VALLEY FIBER SYSTEM</t>
  </si>
  <si>
    <t>FRANKLIN-MUNRO FIBER SYSTEM</t>
  </si>
  <si>
    <t>GRAND COULEE 115KV-GRAND COULEE RS FIBER SEG</t>
  </si>
  <si>
    <t>KEELER-ALVEY FIBER SYSTEM</t>
  </si>
  <si>
    <t>KEELER-COVINGTON FIBER SYSTEM</t>
  </si>
  <si>
    <t>NOXON-TAFT FIBER SYSTEM</t>
  </si>
  <si>
    <t>PEARL-TROUTDALE FIBER SYSTEM</t>
  </si>
  <si>
    <t>REEDSPORT-TAHKENITCH FIBER SYSTEM</t>
  </si>
  <si>
    <t>ROSS-FRANKLIN FIBER SYSTEM</t>
  </si>
  <si>
    <t>ROSS-MALIN FIBER SYSTEM</t>
  </si>
  <si>
    <t>TUMBLE CREEK-HALL RIDGE NO.1</t>
  </si>
  <si>
    <t>VANTAGE-HANFORD NO 1</t>
  </si>
  <si>
    <t>SYSTEM WIDE</t>
  </si>
  <si>
    <t>ALVEY MAINTENANCE HEADQUARTERS</t>
  </si>
  <si>
    <t>AUGSPURGER MOUNTAIN RADIO STATION</t>
  </si>
  <si>
    <t>BALD MOUNTAIN RADIO STATION</t>
  </si>
  <si>
    <t>BELL MAINTENANCE HEADQUARTERS</t>
  </si>
  <si>
    <t>BIDDLE BUTTE RADIO STATION</t>
  </si>
  <si>
    <t>BLUE RIDGE RADIO STATION</t>
  </si>
  <si>
    <t>BLYN RADIO STATION</t>
  </si>
  <si>
    <t>BOISTFORT PEAK RADIO STATION(WEYERHOUSER)</t>
  </si>
  <si>
    <t>BPA SYSTEM</t>
  </si>
  <si>
    <t>BPA SYSTEM-MICROWAVE &amp;RADIO STATIONS</t>
  </si>
  <si>
    <t>BPA SYSTEM-NON ELECTRIC PLANT&amp; MISC</t>
  </si>
  <si>
    <t>BURLEY MAINTENANCE HEADQUARTERS</t>
  </si>
  <si>
    <t>CHEHALIS MAINTENANCE HEADQUARTERS</t>
  </si>
  <si>
    <t>COVINGTON MAINTENANCE HEADQUARTERS</t>
  </si>
  <si>
    <t>CULDESAC RADIO STATION</t>
  </si>
  <si>
    <t>DEL RIO RADIO STATION</t>
  </si>
  <si>
    <t>DITTMER BPA SYSTEM CONTROL CENTER</t>
  </si>
  <si>
    <t>EUGENE C. STARR COMPLEX</t>
  </si>
  <si>
    <t>GRAND COULEE RADIO STATION</t>
  </si>
  <si>
    <t>GRANITE MOUNTAIN RADIO STATION</t>
  </si>
  <si>
    <t>GREEN MOUNTAIN PASSIVE REPEATER SITE</t>
  </si>
  <si>
    <t>HORSE ROCK RADIO STATION</t>
  </si>
  <si>
    <t>KALISPELL MAINTENANCE HEADQUARTERS</t>
  </si>
  <si>
    <t>KENNEWICK RADIO STATION</t>
  </si>
  <si>
    <t>LAKESIDE RADIO STATION</t>
  </si>
  <si>
    <t>LEWISTON MAINTENANCE HEADQUARTERS</t>
  </si>
  <si>
    <t>LONGVIEW ANNEX I</t>
  </si>
  <si>
    <t>LONGVIEW MAINTENANCE HEADQUARTERS</t>
  </si>
  <si>
    <t>LOWELL BUTTE RADIO STATION</t>
  </si>
  <si>
    <t>MALAGA RADIO STATION</t>
  </si>
  <si>
    <t>MALIN MAINTENANCE HEADQUARTERS</t>
  </si>
  <si>
    <t>MARYS PEAK RADIO STATION</t>
  </si>
  <si>
    <t>MEGLER RADIO STATION</t>
  </si>
  <si>
    <t>MILLER PEAK RADIO STATION</t>
  </si>
  <si>
    <t>MT. HEBO RADIO STATION</t>
  </si>
  <si>
    <t>MUNRO BPA SYSTEM CONTROL CENTER</t>
  </si>
  <si>
    <t>NASELLE RIDGE RADIO STATION</t>
  </si>
  <si>
    <t>NORTH BEND MAINTENANCE HEADQUARTERS</t>
  </si>
  <si>
    <t>NORTH BONNEVILLE ANNEX</t>
  </si>
  <si>
    <t>ODELL BUTTE RADIO STATION</t>
  </si>
  <si>
    <t>OLYMPIA MAINTENANCE HEADQUARTERS</t>
  </si>
  <si>
    <t>OSTRANDER PASSIVE REPEATER SITE</t>
  </si>
  <si>
    <t>PASCO MAINTENANCE HEADQUARTERS</t>
  </si>
  <si>
    <t>REDMOND MAINTENANCE HEADQUARTERS</t>
  </si>
  <si>
    <t>ROCKDALE PASSIVE REPEATER N1 SITE</t>
  </si>
  <si>
    <t>ROCKY RIDGE RADIO STATION</t>
  </si>
  <si>
    <t>ROOSEVELT RADIO STATION</t>
  </si>
  <si>
    <t>ROSS AMPERE BUILDING</t>
  </si>
  <si>
    <t>ROSS COMPLEX</t>
  </si>
  <si>
    <t>ROSS FOG TEST BUILDING</t>
  </si>
  <si>
    <t>ROSS HEATLINE</t>
  </si>
  <si>
    <t>SCHULTZ MAINTENANCE HEADQUARTERS</t>
  </si>
  <si>
    <t>SEATTLE RADIO STATION</t>
  </si>
  <si>
    <t>SICKLER MAINTENANCE HEADQUARTERS</t>
  </si>
  <si>
    <t>SNOHOMISH MAINTENANCE HEADQUARTERS</t>
  </si>
  <si>
    <t>SOUTH MOUNTAIN RADIO STATION</t>
  </si>
  <si>
    <t>SPOKANE HANGAR</t>
  </si>
  <si>
    <t>SQUAK MOUNTAIN RADIO STATION</t>
  </si>
  <si>
    <t>TACOMA PUBLIC UTILITIES DISPATCH CENTER</t>
  </si>
  <si>
    <t>WALKER MOUNTAIN RADIO STATION</t>
  </si>
  <si>
    <t>Subtotal Other</t>
  </si>
  <si>
    <t>ROSS WAREHOUSE</t>
  </si>
  <si>
    <t>Subtotal Emergency Stock</t>
  </si>
  <si>
    <t>HAYSTACK BUTTE RADIO STATION</t>
  </si>
  <si>
    <t>HOT SPRINGS-GARRISON FIBER SYSTEM</t>
  </si>
  <si>
    <t>APPLEGATE BUTTE RADIO STATION</t>
  </si>
  <si>
    <t>ELLIS RADIO STATION</t>
  </si>
  <si>
    <t>SICKLER PASSIVE REPEATER SITE</t>
  </si>
  <si>
    <t>SEVEN MILE HILL METEOROLOGICAL TOWER</t>
  </si>
  <si>
    <t>Ancillary Service Facilities</t>
  </si>
  <si>
    <t>Communication and Control Equipment ***</t>
  </si>
  <si>
    <t>ADEL RADIO STATION</t>
  </si>
  <si>
    <t>BONNEVILLE BUILDING PORTLAND</t>
  </si>
  <si>
    <t>BPA HEADQUARTERS BUILDING</t>
  </si>
  <si>
    <t>BUCK BUTTE RADIO STATION</t>
  </si>
  <si>
    <t>CHEHALIS RADIO STATION</t>
  </si>
  <si>
    <t>COLUMBIA FALLS ALUMINUM COMPANY SUBSTATION</t>
  </si>
  <si>
    <t>EASTERN CONTROL CENTER</t>
  </si>
  <si>
    <t>IONA BUTTE RADIO STATION</t>
  </si>
  <si>
    <t>ROCKY REACH SWITCHYARD</t>
  </si>
  <si>
    <t>SWAN VALLEY RADIO STATION</t>
  </si>
  <si>
    <t>TACOMA RADIO STATION</t>
  </si>
  <si>
    <t>TEAKEAN BUTTE RADIO STATION</t>
  </si>
  <si>
    <t>VANSYCLE RIDGE WIND GENERATION FACILITY</t>
  </si>
  <si>
    <t>WEST PORTLAND RADIO STATION</t>
  </si>
  <si>
    <t>Total Ancillary Service</t>
  </si>
  <si>
    <t>General Plant Facilities</t>
  </si>
  <si>
    <t>ALBION BUTTE RADIO STATION</t>
  </si>
  <si>
    <t>ASHE MAINTENANCE HEADQUARTERS</t>
  </si>
  <si>
    <t>ASHTON HILL RADIO STATION</t>
  </si>
  <si>
    <t>BALD PEAK RADIO STATION</t>
  </si>
  <si>
    <t>BENNETT MOUNTAIN RADIO STATION</t>
  </si>
  <si>
    <t>BEVERLY RADIO STATION</t>
  </si>
  <si>
    <t>BIRCH CREEK RADIO STATION</t>
  </si>
  <si>
    <t>BLACK MOUNTAIN RADIO STATION</t>
  </si>
  <si>
    <t>BLACKTAIL PEAK RADIO STATION</t>
  </si>
  <si>
    <t>BRADFORD ISLAND RADIO STATION</t>
  </si>
  <si>
    <t>BURNS RADIO STATION</t>
  </si>
  <si>
    <t>CABBAGE HILL RADIO STATION</t>
  </si>
  <si>
    <t>CELILO MAINTENANCE HEADQUARTERS</t>
  </si>
  <si>
    <t>CHEMAWA MAINTENANCE HEADQUARTERS</t>
  </si>
  <si>
    <t>COBURG RADIO STATION</t>
  </si>
  <si>
    <t>COBURG SUBSTATION</t>
  </si>
  <si>
    <t>COLSTRIP SES</t>
  </si>
  <si>
    <t>COLUMBIA GENERATING STATION-ASHE FIBER SYSTEM</t>
  </si>
  <si>
    <t>COYOTE HILLS RADIO STATION</t>
  </si>
  <si>
    <t>CUSTER MAINTENANCE HEADQUARTERS</t>
  </si>
  <si>
    <t>DAVENPORT RADIO STATION</t>
  </si>
  <si>
    <t>DECATUR SUBSTATION</t>
  </si>
  <si>
    <t>DEVILS MOUNTAIN RADIO STATION</t>
  </si>
  <si>
    <t>DOUGLAS SWITCHYARD</t>
  </si>
  <si>
    <t>EASTON RADIO STATION</t>
  </si>
  <si>
    <t>ECHO LAKE-MONROE-SNOHOMISH FIBER SYSTEM</t>
  </si>
  <si>
    <t>ELLIS MOUNTAIN RADIO STATION</t>
  </si>
  <si>
    <t>FOSTER CREEK RADIO STATION</t>
  </si>
  <si>
    <t>FRANKLIN MAINTENANCE HEADQUARTERS</t>
  </si>
  <si>
    <t>GARRISON MAINTENANCE HEADQUARTERS</t>
  </si>
  <si>
    <t>GOODWIN PEAK RADIO STATION</t>
  </si>
  <si>
    <t>GRAND COULEE MAINTENANCE BUILDING</t>
  </si>
  <si>
    <t>GRAND COULEE PASSIVE REPEATERSITE</t>
  </si>
  <si>
    <t>GRAND COULEE THIRD POWERHOUSE</t>
  </si>
  <si>
    <t>GRASSY MOUNTAIN RADIO STATION</t>
  </si>
  <si>
    <t>GRAZZINI SUBSTATION</t>
  </si>
  <si>
    <t>GREENBERRY SUBSTATION</t>
  </si>
  <si>
    <t>GRIZZLY MOUNTAIN RADIO STATION</t>
  </si>
  <si>
    <t>GROUSE PEAK RADIO STATION</t>
  </si>
  <si>
    <t>HALL RIDGE RADIO STATION</t>
  </si>
  <si>
    <t>HAMPTON BUTTE RADIO STATION</t>
  </si>
  <si>
    <t>HAUSER-NORTH BEND MAINTENANCE HQ FIBER SYSTEM</t>
  </si>
  <si>
    <t>HOLCOMB RADIO STATION</t>
  </si>
  <si>
    <t>HUNGRY HORSE RADIO STATION</t>
  </si>
  <si>
    <t>IDAHO FALLS DISTRICT OFFICE AND MAINTENANCE HEADQUARTERS</t>
  </si>
  <si>
    <t>IDAHO FALLS STORAGE YARD</t>
  </si>
  <si>
    <t>KAHLOTUS RADIO STATION</t>
  </si>
  <si>
    <t>KENYON MOUNTAIN RADIO STATION</t>
  </si>
  <si>
    <t>LENEVE RADIO STATION</t>
  </si>
  <si>
    <t>LINES CREEK RADIO STATION</t>
  </si>
  <si>
    <t>LITTLE GOOSE POWERHOUSE</t>
  </si>
  <si>
    <t>LOOKOUT MOUNTAIN RADIO STATION</t>
  </si>
  <si>
    <t>MALIN PASSIVE REPEATER S SITE</t>
  </si>
  <si>
    <t>MALONEY RIDGE RADIO STATION</t>
  </si>
  <si>
    <t>MAPLE VALLEY-SNOHOMISH FIBER SYSTEM</t>
  </si>
  <si>
    <t>MARION-SANTIAM FIBER SYSTEM</t>
  </si>
  <si>
    <t>MCNARY MAINTENANCE HEADQUARTERS</t>
  </si>
  <si>
    <t>MEAD SUBSTATION</t>
  </si>
  <si>
    <t>MERRITT RADIO STATION</t>
  </si>
  <si>
    <t>METALINE RADIO STATION</t>
  </si>
  <si>
    <t>MICA PEAK RADIO STATION</t>
  </si>
  <si>
    <t>MILES CITY SUBSTATION</t>
  </si>
  <si>
    <t>MINIDOKA RADIO STATION</t>
  </si>
  <si>
    <t>MOBILE COMMUNICATIONS</t>
  </si>
  <si>
    <t>MT. EMILY RADIO STATION</t>
  </si>
  <si>
    <t>NORTH BEND RADIO STATION</t>
  </si>
  <si>
    <t>NOTI RADIO STATION</t>
  </si>
  <si>
    <t>NOXON RADIO STATION</t>
  </si>
  <si>
    <t>NOXON-KALISPELL FIBER SYSTEM</t>
  </si>
  <si>
    <t>OLYMPIA-ABERDEEN FIBER SYSTEM</t>
  </si>
  <si>
    <t>OLYMPIA-PORT ANGELES FIBER SYSTEM</t>
  </si>
  <si>
    <t>PACIFIC GAS AND ELECTRIC OPERATIONS CENTER</t>
  </si>
  <si>
    <t>PATRICKS KNOB RADIO STATION</t>
  </si>
  <si>
    <t>PINE MOUNTAIN RADIO STATION</t>
  </si>
  <si>
    <t>PLUM RADIO STATION</t>
  </si>
  <si>
    <t>POMEROY RADIO STATION</t>
  </si>
  <si>
    <t>PORTLAND INTERNATIONAL AIRPORT HANGAR</t>
  </si>
  <si>
    <t>PROSPECT HILL RADIO STATION</t>
  </si>
  <si>
    <t>RAINIER RADIO STATION</t>
  </si>
  <si>
    <t>RAVER-ECHO LAKE FIBER SYSTEM</t>
  </si>
  <si>
    <t>RAYMOND HILL RADIO STATION</t>
  </si>
  <si>
    <t>REDMOND BPA HANGAR SITE</t>
  </si>
  <si>
    <t>ROSS CONSTRUCTION AND SERVICES BUILDING</t>
  </si>
  <si>
    <t>ROSS EHV LABORATORY</t>
  </si>
  <si>
    <t>ROSS RADIO STATION</t>
  </si>
  <si>
    <t>SALEM PASSIVE REPEATER SITE</t>
  </si>
  <si>
    <t>SAWTELL RADIO STATION</t>
  </si>
  <si>
    <t>SCOTT MOUNTAIN RADIO STATION</t>
  </si>
  <si>
    <t>SHANIKO RADIO STATION</t>
  </si>
  <si>
    <t>SKYROCKET RADIO STATION</t>
  </si>
  <si>
    <t>SNOHOMISH CO. PUD DISPATCH CENTER</t>
  </si>
  <si>
    <t>STAMPEDE PASS RADIO STATION</t>
  </si>
  <si>
    <t>SUMMER LAKE HOUSING</t>
  </si>
  <si>
    <t>SUNNYSIDE RADIO STATION</t>
  </si>
  <si>
    <t>SWAN LAKE POINT RADIO STATION</t>
  </si>
  <si>
    <t>TEANAWAY RADIO STATION</t>
  </si>
  <si>
    <t>THE DALLES FISHWAY HYDRO PLANT</t>
  </si>
  <si>
    <t>THE DALLES MAINTENANCE HEADQUARTERS</t>
  </si>
  <si>
    <t>THOMPSON FALLS RADIO STATION</t>
  </si>
  <si>
    <t>TUNK MOUNTAIN RADIO STATION</t>
  </si>
  <si>
    <t>TWO PARK PLACE</t>
  </si>
  <si>
    <t>WALLA WALLA-WALLA WALLA (PACW) NO 1</t>
  </si>
  <si>
    <t>WASCO RADIO STATION</t>
  </si>
  <si>
    <t>WATERVILLE RADIO STATION</t>
  </si>
  <si>
    <t>WAUNA PAPER MILL</t>
  </si>
  <si>
    <t>WAUTOMA-COLUMBIA FIBER SYSTEM</t>
  </si>
  <si>
    <t>WEISER SUBSTATION</t>
  </si>
  <si>
    <t>WHISKEY RIDGE RADIO STATION</t>
  </si>
  <si>
    <t>WINDY DEVIL RADIO STATION</t>
  </si>
  <si>
    <t>WOLF MOUNTAIN RADIO STATION</t>
  </si>
  <si>
    <t>Total General Plant</t>
  </si>
  <si>
    <t>Total</t>
  </si>
  <si>
    <t>Lines</t>
  </si>
  <si>
    <t>Category</t>
  </si>
  <si>
    <t>EMERGENCY MINIMUM STOCK</t>
  </si>
  <si>
    <t>FEE LAND IN SERVICE</t>
  </si>
  <si>
    <t>GENERAL PLANT IN SERVICE</t>
  </si>
  <si>
    <t>INTANGIBLES</t>
  </si>
  <si>
    <t>LEASED ASSETS</t>
  </si>
  <si>
    <t>MASTER LEASE</t>
  </si>
  <si>
    <t>TRANSMISSION PLANT IN SERVICE</t>
  </si>
  <si>
    <t>Grand Total</t>
  </si>
  <si>
    <t>Network</t>
  </si>
  <si>
    <t>DSI Delivery</t>
  </si>
  <si>
    <t>Substations</t>
  </si>
  <si>
    <t>A</t>
  </si>
  <si>
    <t>B</t>
  </si>
  <si>
    <t>C</t>
  </si>
  <si>
    <t>D</t>
  </si>
  <si>
    <t>F</t>
  </si>
  <si>
    <t>G</t>
  </si>
  <si>
    <t>H</t>
  </si>
  <si>
    <t>E</t>
  </si>
  <si>
    <t>Corporate Plant in Service</t>
  </si>
  <si>
    <t>PS Plant in Service</t>
  </si>
  <si>
    <t>Funded in Advance</t>
  </si>
  <si>
    <t>Graphed Summary</t>
  </si>
  <si>
    <t>Ancillary Service</t>
  </si>
  <si>
    <t>Non-Transmission Plant</t>
  </si>
  <si>
    <t>Unsegmented</t>
  </si>
  <si>
    <t>Validation Check</t>
  </si>
  <si>
    <t>Segmented Lines &amp; Subs</t>
  </si>
  <si>
    <t>General Plant</t>
  </si>
  <si>
    <t>TPLNT (inc Leases) less PFIA</t>
  </si>
  <si>
    <t>Metering Locations</t>
  </si>
  <si>
    <t>CAPITAL LEASES</t>
  </si>
  <si>
    <t>Total Stations</t>
  </si>
  <si>
    <t>Total Lines</t>
  </si>
  <si>
    <t>Segmented</t>
  </si>
  <si>
    <t>($000)</t>
  </si>
  <si>
    <t>Other Transmission Plant</t>
  </si>
  <si>
    <t>DEPRECIABLE FEE LAND</t>
  </si>
  <si>
    <t>Transmission Plant</t>
  </si>
  <si>
    <t>Communication Equipment (397)</t>
  </si>
  <si>
    <t>Control Equipment (353.1, 391.2, 391.3)</t>
  </si>
  <si>
    <t>Other General Plant</t>
  </si>
  <si>
    <t>Subtotals</t>
  </si>
  <si>
    <t>PFIA Stations</t>
  </si>
  <si>
    <t>PFIA Lines</t>
  </si>
  <si>
    <t>Land Stations</t>
  </si>
  <si>
    <t>Land Lines</t>
  </si>
  <si>
    <t>GPLNT less PFIA</t>
  </si>
  <si>
    <t>Table 1</t>
  </si>
  <si>
    <t>Emergency minimum stock</t>
  </si>
  <si>
    <t>Land</t>
  </si>
  <si>
    <t>Gen. Plant (Unseg)</t>
  </si>
  <si>
    <t>Trans. Plant (Unseg)</t>
  </si>
  <si>
    <t>Intangibles</t>
  </si>
  <si>
    <t>I</t>
  </si>
  <si>
    <t>Table 2</t>
  </si>
  <si>
    <t>Unseg.Allocation</t>
  </si>
  <si>
    <t>Emergency Stock</t>
  </si>
  <si>
    <t>Subtotal</t>
  </si>
  <si>
    <t>% of Segmented Total</t>
  </si>
  <si>
    <t>Communications</t>
  </si>
  <si>
    <t>Control</t>
  </si>
  <si>
    <t>Depreciable Land</t>
  </si>
  <si>
    <t>Other Facilities</t>
  </si>
  <si>
    <t>Other</t>
  </si>
  <si>
    <t>Stations</t>
  </si>
  <si>
    <t>Lines &amp; Subs</t>
  </si>
  <si>
    <t>FY 2015</t>
  </si>
  <si>
    <t>Appendix A</t>
  </si>
  <si>
    <t>Generation Integration Facilities</t>
  </si>
  <si>
    <t>Transmission Lines</t>
  </si>
  <si>
    <t>Multi %</t>
  </si>
  <si>
    <t>ANDERSON RANCH-MOUNTAIN HOME NO 1</t>
  </si>
  <si>
    <t>BIG CLIFF-DETROIT PH NO 1</t>
  </si>
  <si>
    <t>BIG CLIFF-DETROIT PH NO 2</t>
  </si>
  <si>
    <t>BLACK CANYON-EMMETT NO 1</t>
  </si>
  <si>
    <t>BONNEVILLE PH 1-NORTH BONNEVILLE NO 1</t>
  </si>
  <si>
    <t>BONNEVILLE PH 1-NORTH BONNEVILLE NO 2</t>
  </si>
  <si>
    <t>BONNEVILLE PH 2-NORTH BONNEVILLE NO 3</t>
  </si>
  <si>
    <t>BONNEVILLE PH 2-NORTH BONNEVILLE NO 4</t>
  </si>
  <si>
    <t>CHIEF JOSEPH PH-CHIEF JOSEPH NO 1</t>
  </si>
  <si>
    <t>CHIEF JOSEPH PH-CHIEF JOSEPH NO 2</t>
  </si>
  <si>
    <t>CHIEF JOSEPH PH-CHIEF JOSEPH NO 3</t>
  </si>
  <si>
    <t>CHIEF JOSEPH PH-CHIEF JOSEPH NO 4</t>
  </si>
  <si>
    <t>CHIEF JOSEPH PH-CHIEF JOSEPH NO 5</t>
  </si>
  <si>
    <t>CHIEF JOSEPH PH-CHIEF JOSEPH NO 6</t>
  </si>
  <si>
    <t>COLUMBIA GENERATING STATION-ASHE NO 1</t>
  </si>
  <si>
    <t>COLUMBIA GENERATING STATION-ASHE NO 2</t>
  </si>
  <si>
    <t>COUGAR-THURSTON NO 1</t>
  </si>
  <si>
    <t>DETROIT PH-DETROIT NO 1</t>
  </si>
  <si>
    <t>DETROIT PH-DETROIT NO 2</t>
  </si>
  <si>
    <t>DETROIT-SANTIAM NO 1</t>
  </si>
  <si>
    <t>DWORSHAK PH-DWORSHAK NO 1</t>
  </si>
  <si>
    <t>GREEN PETER-LEBANON NO 1</t>
  </si>
  <si>
    <t>HILLS CREEK-LOOKOUT POINT NO 1</t>
  </si>
  <si>
    <t>ICE HARBOR-FRANKLIN NO 3</t>
  </si>
  <si>
    <t>JOHN DAY PH-JOHN DAY NO 1</t>
  </si>
  <si>
    <t>JOHN DAY PH-JOHN DAY NO 2</t>
  </si>
  <si>
    <t>JOHN DAY PH-JOHN DAY NO 3</t>
  </si>
  <si>
    <t>JOHN DAY PH-JOHN DAY NO 4</t>
  </si>
  <si>
    <t>LIBBY PH-LIBBY NO 1</t>
  </si>
  <si>
    <t>LIBBY PH-LIBBY NO 2</t>
  </si>
  <si>
    <t>LITTLE GOOSE PH-LITTLE GOOSE NO 1</t>
  </si>
  <si>
    <t>LOOKOUT POINT PH-LOOKOUT POINT NO 1</t>
  </si>
  <si>
    <t>LOWER GRANITE PH-LOWER GRANITE NO 1</t>
  </si>
  <si>
    <t>LOWER MONUMENTAL PH-LOWER MONUMENTAL NO 1</t>
  </si>
  <si>
    <t>MCNARY PH-MCNARY 3&amp;4 NO 3</t>
  </si>
  <si>
    <t>MCNARY PH-MCNARY NO 1</t>
  </si>
  <si>
    <t>MCNARY PH-MCNARY NO 2</t>
  </si>
  <si>
    <t>MCNARY PH-MCNARY NO 5</t>
  </si>
  <si>
    <t>MCNARY PH-MCNARY NO 6</t>
  </si>
  <si>
    <t>THE DALLES PH-BIG EDDY NO 1</t>
  </si>
  <si>
    <t>THE DALLES PH-BIG EDDY NO 2</t>
  </si>
  <si>
    <t>THE DALLES PH-BIG EDDY NO 3</t>
  </si>
  <si>
    <t>THE DALLES PH-BIG EDDY NO 4</t>
  </si>
  <si>
    <t>THE DALLES PH-BIG EDDY NO 5</t>
  </si>
  <si>
    <t>THE DALLES PH-BIG EDDY NO 6</t>
  </si>
  <si>
    <t>Subtotal Lines</t>
  </si>
  <si>
    <t>ALBENI FALLS SUBSTATION</t>
  </si>
  <si>
    <t>ASHE SUBSTATION</t>
  </si>
  <si>
    <t>BIG EDDY SUBSTATION</t>
  </si>
  <si>
    <t>BONNEVILLE POWERHOUSE #1</t>
  </si>
  <si>
    <t>CHIEF JOSEPH POWERHOUSE</t>
  </si>
  <si>
    <t>CHIEF JOSEPH SUBSTATION</t>
  </si>
  <si>
    <t>COUGAR SUBSTATION</t>
  </si>
  <si>
    <t>DETROIT SUBSTATION</t>
  </si>
  <si>
    <t>DWORSHAK POWERHOUSE</t>
  </si>
  <si>
    <t>DWORSHAK SUBSTATION</t>
  </si>
  <si>
    <t>FOSTER SUBSTATION</t>
  </si>
  <si>
    <t>FRANKLIN SUBSTATION</t>
  </si>
  <si>
    <t>GRAND COULEE 115 KV SWITCHYARD</t>
  </si>
  <si>
    <t>GRAND COULEE 230 KV SWITCHYARD</t>
  </si>
  <si>
    <t>GRAND COULEE 500 KV SWITCHYARD</t>
  </si>
  <si>
    <t>GREEN PETER SUBSTATION</t>
  </si>
  <si>
    <t>HANFORD NO.2 CONSTRUCTION SUBSTATION</t>
  </si>
  <si>
    <t>HILLS CREEK SUBSTATION</t>
  </si>
  <si>
    <t>HUNGRY HORSE POWERHOUSE</t>
  </si>
  <si>
    <t>HUNGRY HORSE SWITCHYARD</t>
  </si>
  <si>
    <t>ICE HARBOR POWERHOUSE</t>
  </si>
  <si>
    <t>JOHN DAY POWERHOUSE</t>
  </si>
  <si>
    <t>JOHN DAY SUBSTATION</t>
  </si>
  <si>
    <t>LIBBY POWERHOUSE</t>
  </si>
  <si>
    <t>LITTLE GOOSE SUBSTATION</t>
  </si>
  <si>
    <t>LOOKOUT POINT POWERHOUSE</t>
  </si>
  <si>
    <t>LOOKOUT POINT SUBSTATION</t>
  </si>
  <si>
    <t>LOWER GRANITE POWERHOUSE</t>
  </si>
  <si>
    <t>LOWER GRANITE SUBSTATION</t>
  </si>
  <si>
    <t>LOWER MONUMENTAL POWERHOUSE</t>
  </si>
  <si>
    <t>LOWER MONUMENTAL SUBSTATION</t>
  </si>
  <si>
    <t>MCNARY POWERHOUSE</t>
  </si>
  <si>
    <t>MCNARY SUBSTATION</t>
  </si>
  <si>
    <t>MINIDOKA POWERHOUSE</t>
  </si>
  <si>
    <t>NORTH BONNEVILLE SUBSTATION</t>
  </si>
  <si>
    <t>PALISADES POWERHOUSE</t>
  </si>
  <si>
    <t>ROZA POWERHOUSE</t>
  </si>
  <si>
    <t>SACAJAWEA SUBSTATION</t>
  </si>
  <si>
    <t>SANTIAM SUBSTATION</t>
  </si>
  <si>
    <t>THE DALLES POWERHOUSE</t>
  </si>
  <si>
    <t>WPPSS NO. 2 POWERHOUSE</t>
  </si>
  <si>
    <t>Total Generation Integration</t>
  </si>
  <si>
    <t>ABERDEEN TAP TO SATSOP PARK-COSMOPOLIS NO 1</t>
  </si>
  <si>
    <t>ADDY-COLVILLE NO 1</t>
  </si>
  <si>
    <t>ADDY-CUSICK NO 1</t>
  </si>
  <si>
    <t>ALBANY-BURNT WOODS NO 1</t>
  </si>
  <si>
    <t>ALBANY-EUGENE NO 1</t>
  </si>
  <si>
    <t>ALBANY-LEBANON NO 1</t>
  </si>
  <si>
    <t>ALBENI FALLS-PINE STREET NO 1</t>
  </si>
  <si>
    <t>ALBENI FALLS-SAND CREEK NO 1</t>
  </si>
  <si>
    <t>Account 352</t>
  </si>
  <si>
    <t>FERC Account Summary</t>
  </si>
  <si>
    <t>Account 353</t>
  </si>
  <si>
    <t>Account 354</t>
  </si>
  <si>
    <t>Account 355</t>
  </si>
  <si>
    <t>Account 356</t>
  </si>
  <si>
    <t>Account 358</t>
  </si>
  <si>
    <t>Account 359</t>
  </si>
  <si>
    <t>Account 390</t>
  </si>
  <si>
    <t>Substation total</t>
  </si>
  <si>
    <t>Account 391</t>
  </si>
  <si>
    <t>Intangibles (Account 303)</t>
  </si>
  <si>
    <t>Line total</t>
  </si>
  <si>
    <t>Account 392</t>
  </si>
  <si>
    <t>Account 393</t>
  </si>
  <si>
    <t>Account 394</t>
  </si>
  <si>
    <t>Account 395</t>
  </si>
  <si>
    <t>Account 396</t>
  </si>
  <si>
    <t>Account 398</t>
  </si>
  <si>
    <t>Other total</t>
  </si>
  <si>
    <t>Leased (no account)</t>
  </si>
  <si>
    <t>Lines &amp; Subs Total</t>
  </si>
  <si>
    <t>Segmented Investment</t>
  </si>
  <si>
    <t>ALCOA-FELIDA NO 1</t>
  </si>
  <si>
    <t>ALLSTON-CLATSOP NO 1</t>
  </si>
  <si>
    <t>ALLSTON-DRISCOLL NO 1</t>
  </si>
  <si>
    <t>ALLSTON-DRISCOLL NO 2</t>
  </si>
  <si>
    <t>ALVEY 500/230 KV TIE LINE NO 1</t>
  </si>
  <si>
    <t>ALVEY-FAIRVIEW NO 1</t>
  </si>
  <si>
    <t>ALVEY-LANE NO 1</t>
  </si>
  <si>
    <t>ALVEY-MARTIN CREEK NO 1</t>
  </si>
  <si>
    <t>ANACONDA-SILVER BOW NO 1</t>
  </si>
  <si>
    <t>ASHE TAP TO MIDWAY-HEW NO 2</t>
  </si>
  <si>
    <t>ASHE-HANFORD NO 1</t>
  </si>
  <si>
    <t>ASHE-MARION NO 2</t>
  </si>
  <si>
    <t>ASHE-SLATT NO 1</t>
  </si>
  <si>
    <t>ASHE-WHITE BLUFFS NO 1</t>
  </si>
  <si>
    <t>BADGER CANYON-REATA NO 1</t>
  </si>
  <si>
    <t>BADGER CANYON-RICHLAND NO 1</t>
  </si>
  <si>
    <t>BALD MOUNTAIN TAP TO UNDERWOOD TAP</t>
  </si>
  <si>
    <t>BANDON SUBSTATION TRANSFORMER TIE 1</t>
  </si>
  <si>
    <t>BANDON-ROGUE NO 1</t>
  </si>
  <si>
    <t>BELL-ADDY NO 1</t>
  </si>
  <si>
    <t>BELL-BOUNDARY NO 1</t>
  </si>
  <si>
    <t>BELL-BOUNDARY NO 3</t>
  </si>
  <si>
    <t>BELLINGHAM-CUSTER NO 1</t>
  </si>
  <si>
    <t>BELL-LANCASTER NO 1</t>
  </si>
  <si>
    <t>BELL-TRENTWOOD NO 1</t>
  </si>
  <si>
    <t>BELL-TRENTWOOD NO 2</t>
  </si>
  <si>
    <t>BELL-USK NO 1</t>
  </si>
  <si>
    <t>BENTON-451B NO 1</t>
  </si>
  <si>
    <t>BENTON-DOE B3-S4 NO 1</t>
  </si>
  <si>
    <t>BENTON-FRANKLIN NO 1</t>
  </si>
  <si>
    <t>BENTON-FRANKLIN NO 2</t>
  </si>
  <si>
    <t>BENTON-OTHELLO NO 1</t>
  </si>
  <si>
    <t>BENTON-SCOOTENEY NO 1</t>
  </si>
  <si>
    <t>BERTELSEN-WILLOW CREEK NO 1</t>
  </si>
  <si>
    <t>BETTAS ROAD-COLUMBIA NO 1</t>
  </si>
  <si>
    <t>BIG EDDY-CHEMAWA NO 1</t>
  </si>
  <si>
    <t>BIG EDDY-CHENOWETH NO 1</t>
  </si>
  <si>
    <t>BIG EDDY-CHENOWETH NO 2</t>
  </si>
  <si>
    <t>BIG EDDY-DE MOSS NO 1</t>
  </si>
  <si>
    <t>BIG EDDY-MCLOUGHLIN 1&amp;2 NO 1</t>
  </si>
  <si>
    <t>BIG EDDY-MCLOUGHLIN 1&amp;2 NO 2</t>
  </si>
  <si>
    <t>BIG EDDY-OSTRANDER NO 1</t>
  </si>
  <si>
    <t>BIG EDDY-REDMOND NO 1</t>
  </si>
  <si>
    <t>BIG EDDY-SPRING CREEK NO 1</t>
  </si>
  <si>
    <t>BIG EDDY-THE DALLES FISHWAY HYDRO PLANT</t>
  </si>
  <si>
    <t>BIG EDDY-TROUTDALE NO 1</t>
  </si>
  <si>
    <t>BLUE RIVER TAP TO COUGAR-THURSTON NO 1</t>
  </si>
  <si>
    <t>BOARDMAN TAP TO MCNARY-JONES CANYON NO 1</t>
  </si>
  <si>
    <t>BOARDMAN-IONE NO 1</t>
  </si>
  <si>
    <t>BOARDMAN-TOWER ROAD NO 1</t>
  </si>
  <si>
    <t>BONNEVILLE PH 1-HOOD RIVER NO 1</t>
  </si>
  <si>
    <t>BONNEVILLE PH 1-NORTH CAMAS NO 1</t>
  </si>
  <si>
    <t>BONNEVILLE PH1-ALCOA 1&amp;2</t>
  </si>
  <si>
    <t>BOTHELL-SNO-KING NO 1</t>
  </si>
  <si>
    <t>BOTHELL-SNO-KING NO 2</t>
  </si>
  <si>
    <t>BOUNDARY-NELWAY 1</t>
  </si>
  <si>
    <t>BOUNDARY-WANETA 1</t>
  </si>
  <si>
    <t>BOYER-TILLAMOOK NO 1</t>
  </si>
  <si>
    <t>BRASADA-HARNEY NO 1</t>
  </si>
  <si>
    <t>BRONX-SAND CREEK NO 1</t>
  </si>
  <si>
    <t>BUCKLEY-GRIZZLY NO 1</t>
  </si>
  <si>
    <t>BUCKLEY-MARION NO 1</t>
  </si>
  <si>
    <t>CALPINE-MCNARY NO 1</t>
  </si>
  <si>
    <t>CANAL-SECOND LIFT NO 1</t>
  </si>
  <si>
    <t>CANAL-SECOND LIFT NO 2</t>
  </si>
  <si>
    <t>CANBY TAP TO MALIN-HILLTOP NO1</t>
  </si>
  <si>
    <t>CARDWELL-COWLITZ NO 1</t>
  </si>
  <si>
    <t>CARLTON-MCMINNVILLE NO 1</t>
  </si>
  <si>
    <t>CARLTON-SHERWOOD NO 1</t>
  </si>
  <si>
    <t>CARLTON-TILLAMOOK NO 1</t>
  </si>
  <si>
    <t>CARSON TAP TO UNDERWOOD TAP</t>
  </si>
  <si>
    <t>CASCADE LOCKS TAP TO BONNEVILLE PH 1-HOOD RIVER NO 1</t>
  </si>
  <si>
    <t>CENTRALIA TAP TO CHEHALIS-COVINGTON NO 1</t>
  </si>
  <si>
    <t>CHEHALIS-CENTRALIA NO 1</t>
  </si>
  <si>
    <t>CHEHALIS-CENTRALIA NO 2</t>
  </si>
  <si>
    <t>CHEHALIS-COVINGTON NO 1</t>
  </si>
  <si>
    <t>CHEHALIS-MAYFIELD NO 1</t>
  </si>
  <si>
    <t>CHEHALIS-OLYMPIA NO 1</t>
  </si>
  <si>
    <t>CHEHALIS-RAYMOND NO 1</t>
  </si>
  <si>
    <t>CHEMAWA-SALEM ALUMINA NO 1</t>
  </si>
  <si>
    <t>CHEMAWA-SALEM NO 1</t>
  </si>
  <si>
    <t>CHEMAWA-SALEM NO 2</t>
  </si>
  <si>
    <t>CHENEY TAP TO SILVER LAKE-SUNSET</t>
  </si>
  <si>
    <t>CHENOWETH-GOLDENDALE NO 1</t>
  </si>
  <si>
    <t>CHENOWETH-HARVEY NO 1</t>
  </si>
  <si>
    <t>CHENOWETH-HARVEY NO 2</t>
  </si>
  <si>
    <t>CHIEF JOSEPH-EAST OMAK NO 1</t>
  </si>
  <si>
    <t>CHIEF JOSEPH-MONROE NO 1</t>
  </si>
  <si>
    <t>CHIEF JOSEPH-SICKLER NO 1</t>
  </si>
  <si>
    <t>CHIEF JOSEPH-SNOHOMISH NO 3</t>
  </si>
  <si>
    <t>CHIEF JOSEPH-SNOHOMISH NO 4</t>
  </si>
  <si>
    <t>CHRISTMAS VALLEY TAP TO BRASADA-HARNEY NO 1</t>
  </si>
  <si>
    <t>COLUMBIA FALLS-CONKELLEY NO 1</t>
  </si>
  <si>
    <t>COLUMBIA FALLS-FLATHEAD NO 1</t>
  </si>
  <si>
    <t>COLUMBIA FALLS-KALISPELL NO 1</t>
  </si>
  <si>
    <t>COLUMBIA FALLS-TREGO NO 1</t>
  </si>
  <si>
    <t>COLUMBIA-ELLENSBURG NO 1</t>
  </si>
  <si>
    <t>COLUMBIA-GRAND COULEE NO 1</t>
  </si>
  <si>
    <t>COLUMBIA-GRAND COULEE NO 3</t>
  </si>
  <si>
    <t>COLUMBIA-VALHALLA NO 1</t>
  </si>
  <si>
    <t>COLUMBIA-VALHALLA NO 2</t>
  </si>
  <si>
    <t>COLVILLE-BOUNDARY NO 1</t>
  </si>
  <si>
    <t>COLVILLE-REPUBLIC NO 1</t>
  </si>
  <si>
    <t>CONNELL TAP TO BENTON-SCOOTENEY NO 1</t>
  </si>
  <si>
    <t>COSMOPOLIS-ABERDEEN NO 1</t>
  </si>
  <si>
    <t>COVINGTON SUBSTATION TIE NO 2</t>
  </si>
  <si>
    <t>COVINGTON-BETTAS ROAD NO 1</t>
  </si>
  <si>
    <t>COVINGTON-CRESTON SCL NO 1</t>
  </si>
  <si>
    <t>COVINGTON-DUWAMISH NO 1</t>
  </si>
  <si>
    <t>COVINGTON-MAPLE VALLEY NO 2</t>
  </si>
  <si>
    <t>COVINGTON-WHITE RIVER NO 1</t>
  </si>
  <si>
    <t>COWLITZ TAP TO CHEHALIS-COVINGTON NO 1</t>
  </si>
  <si>
    <t>COYOTE SPRINGS-SLATT NO 1</t>
  </si>
  <si>
    <t>CRESTON-BELL NO 1</t>
  </si>
  <si>
    <t>CRESWELL TAP TO ALVEY-MARTIN CREEK NO 1</t>
  </si>
  <si>
    <t>CUSTER-INGLEDOW NO 1</t>
  </si>
  <si>
    <t>CUSTER-INGLEDOW NO 2</t>
  </si>
  <si>
    <t>CUSTER-INTALCO NO 1</t>
  </si>
  <si>
    <t>CUSTER-INTALCO NO 2</t>
  </si>
  <si>
    <t>DAVIS CREEK TAP TO MILE-HI-ALTURAS</t>
  </si>
  <si>
    <t>DE MOSS-FOSSIL NO 1</t>
  </si>
  <si>
    <t>DEXTER TAP TO LOOKOUT POINT-ALVEY NO 1</t>
  </si>
  <si>
    <t>DISCOVERY-CHENOWETH NO 1</t>
  </si>
  <si>
    <t>DORENA TAP TO ALVEY-MARTIN CREEK NO. 1</t>
  </si>
  <si>
    <t>DRAIN-ELKTON NO 1</t>
  </si>
  <si>
    <t>DRAIN-OAKLAND NO 1</t>
  </si>
  <si>
    <t>DRISCOLL TAP TO ALLSTON-CLATSOP NO 1</t>
  </si>
  <si>
    <t>DRISCOLL-NASELLE NO 1</t>
  </si>
  <si>
    <t>DRISCOLL-WAUNA NO 1</t>
  </si>
  <si>
    <t>DRUMMOND - MACKS INN NO 1</t>
  </si>
  <si>
    <t>DUTCH CANYON TAP TO ST JOHNS-ST HELENS NO 1</t>
  </si>
  <si>
    <t>DWORSHAK PH-OROFINO NO 1</t>
  </si>
  <si>
    <t>DWORSHAK-TAFT NO 1</t>
  </si>
  <si>
    <t>EAST OMAK TAP TO GRAND COULEE-FOSTER CREEK NO 1</t>
  </si>
  <si>
    <t>EAST OMAK-OROVILLE NO 1</t>
  </si>
  <si>
    <t>EAST OMAK-TONASKET NO 2</t>
  </si>
  <si>
    <t>ECHO LAKE-MONROE NO 1</t>
  </si>
  <si>
    <t>ELBE TAP TO ALDER-LAGRANDE NO1,2</t>
  </si>
  <si>
    <t>ELLENSBURG-MOXEE NO 1</t>
  </si>
  <si>
    <t>ELTOPIA TAP TO SMITH CANYON-REDD</t>
  </si>
  <si>
    <t>EUGENE-ALDERWOOD NO 1</t>
  </si>
  <si>
    <t>EUGENE-ALVEY NO 2</t>
  </si>
  <si>
    <t>EUGENE-BERTELSEN NO 1</t>
  </si>
  <si>
    <t>EUGENE-LANE NO 1</t>
  </si>
  <si>
    <t>FAIRMOUNT-PORT ANGELES NO 1</t>
  </si>
  <si>
    <t>FAIRMOUNT-PORT ANGELES NO 2</t>
  </si>
  <si>
    <t>FAIRVIEW-BANDON NO 1</t>
  </si>
  <si>
    <t>FAIRVIEW-BANDON NO 2</t>
  </si>
  <si>
    <t>FAIRVIEW-ROGUE NO 1</t>
  </si>
  <si>
    <t>FIDALGO-LOPEZ ISLAND NO 3</t>
  </si>
  <si>
    <t>FIDALGO-LOPEZ ISLAND NO 4</t>
  </si>
  <si>
    <t>FIDALGO-LOPEZ ISLAND NO 5</t>
  </si>
  <si>
    <t>FILBERT TAP TO FOREST GROVE-MCMINNVILLE NO 1</t>
  </si>
  <si>
    <t>FLATHEAD-HOT SPRINGS NO 1</t>
  </si>
  <si>
    <t>FORDS PRAIRIE TAP TO CHEHALIS-CENTRALIA NO 2</t>
  </si>
  <si>
    <t>FOREST GROVE-MCMINNVILLE NO 1</t>
  </si>
  <si>
    <t>FOSTER TAP TO GREEN PETER-LEBANON NO 1</t>
  </si>
  <si>
    <t>FRANKLIN-BADGER CANYON NO 1</t>
  </si>
  <si>
    <t>FRANKLIN-BADGER CANYON NO 2</t>
  </si>
  <si>
    <t>FRANKLIN-HEDGES NO 1</t>
  </si>
  <si>
    <t>FRANKLIN-RUBY STREET NO 1</t>
  </si>
  <si>
    <t>FRANKLIN-WALLA WALLA NO 1</t>
  </si>
  <si>
    <t>FROMAN TAP TO ALBANY-LEBANON NO 1</t>
  </si>
  <si>
    <t>GARRISON-ANACONDA NO 1</t>
  </si>
  <si>
    <t>GARRISON-TAFT NO 1</t>
  </si>
  <si>
    <t>GARRISON-TAFT NO 2</t>
  </si>
  <si>
    <t>GLADE TAP TO BENTON-FRANKLIN NO 2</t>
  </si>
  <si>
    <t>GOSHEN-DRUMMOND NO 1</t>
  </si>
  <si>
    <t>GRAND COULEE-BELL NO 3</t>
  </si>
  <si>
    <t>GRAND COULEE-BELL NO 5</t>
  </si>
  <si>
    <t>GRAND COULEE-BELL NO 6</t>
  </si>
  <si>
    <t>GRAND COULEE-CHIEF JOSEPH NO 1</t>
  </si>
  <si>
    <t>GRAND COULEE-CHIEF JOSEPH NO 2</t>
  </si>
  <si>
    <t>GRAND COULEE-CHIEF JOSEPH NO 3</t>
  </si>
  <si>
    <t>GRAND COULEE-CRESTON NO 1</t>
  </si>
  <si>
    <t>GRAND COULEE-FOSTER CREEK NO 1</t>
  </si>
  <si>
    <t>GRAND COULEE-HANFORD NO 1</t>
  </si>
  <si>
    <t>GRAND COULEE-OKANOGAN NO 2</t>
  </si>
  <si>
    <t>GRAND COULEE-SCHULTZ NO 1</t>
  </si>
  <si>
    <t>GRAND COULEE-SCHULTZ NO 2</t>
  </si>
  <si>
    <t>GRAND COULEE-WESTSIDE(AVA) NO 1</t>
  </si>
  <si>
    <t>GRANDE ROND-BOYER NO 1</t>
  </si>
  <si>
    <t>GRANDVIEW-RED MOUNTAIN NO 1</t>
  </si>
  <si>
    <t>GREEN BLUFF TAP TO BELL-TRENTWOOD NO 2</t>
  </si>
  <si>
    <t>GRIZZLY-SUMMER LAKE NO 1</t>
  </si>
  <si>
    <t>Grouse Creek-Tecoma Transmission Lines &amp; Substation</t>
  </si>
  <si>
    <t>HANFORD-WAUTOMA NO 1</t>
  </si>
  <si>
    <t>HANFORD-WAUTOMA NO 2</t>
  </si>
  <si>
    <t>HARRISBURG TAP TO ALBANY-EUGENE NO 1</t>
  </si>
  <si>
    <t>HARVALUM-BIG EDDY NO 1</t>
  </si>
  <si>
    <t>HAT ROCK TAP TO MCNARY-WALLULA</t>
  </si>
  <si>
    <t>HATTON TAP TO CONNELL TAP</t>
  </si>
  <si>
    <t>HATWAI-DWORSHAK NO 1</t>
  </si>
  <si>
    <t>HAWKINS-ALVEY NO 1</t>
  </si>
  <si>
    <t>HEBO TAP TO BOYER-TILLAMOOK NO 1</t>
  </si>
  <si>
    <t>HEYBURN-ADELAIDE NO 1</t>
  </si>
  <si>
    <t>HIDEAWAY TAP TO HAWKINS-ALVEY NO 1</t>
  </si>
  <si>
    <t>HILLTOP-WARNER NO 1</t>
  </si>
  <si>
    <t>HOLCOMB TAP TO CHEHALIS-RAYMOND NO 1</t>
  </si>
  <si>
    <t>HOLCOMB-NASELLE NO 1</t>
  </si>
  <si>
    <t>HOOD RIVER-THE DALLES NO 1</t>
  </si>
  <si>
    <t>HORN BUTTE TAP TO TOWER ROAD-ALKALI NO 1</t>
  </si>
  <si>
    <t>HORSE HEAVEN-HARVALUM NO 1</t>
  </si>
  <si>
    <t>HORSE RANCH TAP TO MONROE-SNOHOMISH NO 1&amp;2</t>
  </si>
  <si>
    <t>HOT SPRINGS 500-230KV TIE NO 1</t>
  </si>
  <si>
    <t>HOT SPRINGS-RATTLESNAKE NO 1</t>
  </si>
  <si>
    <t>HUNGRY HORSE-COLUMBIA FALLS NO 1</t>
  </si>
  <si>
    <t>HUNGRY HORSE-CONKELLEY NO 1</t>
  </si>
  <si>
    <t>ICE HARBOR-FRANKLIN NO 1</t>
  </si>
  <si>
    <t>ICE HARBOR-FRANKLIN NO 2</t>
  </si>
  <si>
    <t>JACKSON TAP TO CANAL-SECOND LIFT NO. 2</t>
  </si>
  <si>
    <t>JOHN DAY-BIG EDDY NO 2</t>
  </si>
  <si>
    <t>JOHN DAY-MARION NO 1</t>
  </si>
  <si>
    <t>JONES CANYON-SANTIAM NO 1</t>
  </si>
  <si>
    <t>JUNCTION CITY TAP TO ALBANY-EUGENE NO 1</t>
  </si>
  <si>
    <t>KALISPELL-KERR NO 1</t>
  </si>
  <si>
    <t>KEELER-ALLSTON NO 1</t>
  </si>
  <si>
    <t>KEELER-FOREST GROVE NO 1</t>
  </si>
  <si>
    <t>KEELER-FOREST GROVE NO 2</t>
  </si>
  <si>
    <t>KEELER-OREGON CITY NO 2</t>
  </si>
  <si>
    <t>KELLER TAP TO GRAND COULEE-OKANOGAN NO 2</t>
  </si>
  <si>
    <t>KENNEWICK TAP TO FRANKLIN-BADGER CANYON NO 2</t>
  </si>
  <si>
    <t>KERR SUB TIE TO US ITS MP CO.115KV</t>
  </si>
  <si>
    <t>KITSAP-BANGOR NO 1</t>
  </si>
  <si>
    <t>KITSAP-STATION X  NO 1</t>
  </si>
  <si>
    <t>KLONDIKE SCHOOLHOUSE-JOHN DAY NO 1</t>
  </si>
  <si>
    <t>LA PINE-CHILOQUIN NO 1</t>
  </si>
  <si>
    <t>LA PINE-FORT ROCK NO 1</t>
  </si>
  <si>
    <t>LANCASTER-NOXON NO 1</t>
  </si>
  <si>
    <t>LANE-WENDSON NO 1</t>
  </si>
  <si>
    <t>LANE-WENDSON NO 2</t>
  </si>
  <si>
    <t>LANGLOIS TAP TO BANDON-ROGUE NO 1</t>
  </si>
  <si>
    <t>LATHAM TAP TO ALVEY-MARTIN CREEK NO 1</t>
  </si>
  <si>
    <t>LEXINGTON-DELAMETER NO 1</t>
  </si>
  <si>
    <t>LEXINGTON-LONGVIEW NO 1</t>
  </si>
  <si>
    <t>LEXINGTON-LONGVIEW NO 2</t>
  </si>
  <si>
    <t>LIBBY-BONNERS FERRY NO 1</t>
  </si>
  <si>
    <t>LIBBY-CONKELLEY NO 1</t>
  </si>
  <si>
    <t>LITTLE GOOSE-CENTRAL FERRY NO 2</t>
  </si>
  <si>
    <t>LONGVIEW-ALLSTON NO 1</t>
  </si>
  <si>
    <t>LONGVIEW-ALLSTON NO 2</t>
  </si>
  <si>
    <t>LONGVIEW-ALLSTON NO 3</t>
  </si>
  <si>
    <t>LONGVIEW-ALLSTON NO 4</t>
  </si>
  <si>
    <t>LONGVIEW-COWLITZ NO 1</t>
  </si>
  <si>
    <t>LOOKOUT POINT-ALVEY NO 1</t>
  </si>
  <si>
    <t>LOOKOUT POINT-ALVEY NO 2</t>
  </si>
  <si>
    <t>LOPEZ ISLAND-DECATUR NO 1</t>
  </si>
  <si>
    <t>LOST RIVER-SPAR CANYON NO 1</t>
  </si>
  <si>
    <t>LOWER GRANITE-HATWAI NO 1</t>
  </si>
  <si>
    <t>LOWER MONUMENTAL-ASHE NO 1</t>
  </si>
  <si>
    <t>LOWER MONUMENTAL-HANFORD NO 1</t>
  </si>
  <si>
    <t>LOWER MONUMENTAL-LITTLE GOOSENO 1</t>
  </si>
  <si>
    <t>LOWER MONUMENTAL-LITTLE GOOSENO 2</t>
  </si>
  <si>
    <t>LOWER MONUMENTAL-MCNARY NO 1</t>
  </si>
  <si>
    <t>MACKS INN-MADISON NO 1</t>
  </si>
  <si>
    <t>MALIN-HILLTOP NO 1</t>
  </si>
  <si>
    <t>MAPLE VALLEY-DUWAMISH NO 1</t>
  </si>
  <si>
    <t>MAPLE VALLEY-MASSACHUSETTS NO 1</t>
  </si>
  <si>
    <t>MARION-ALVEY NO 1</t>
  </si>
  <si>
    <t>MARION-LANE NO 1</t>
  </si>
  <si>
    <t>MARION-SANTIAM NO 1</t>
  </si>
  <si>
    <t>MARTIN CREEK TAP TO ALVEY-FAIRVIEW NO 1</t>
  </si>
  <si>
    <t>MARTIN CREEK-DRAIN NO 1</t>
  </si>
  <si>
    <t>MAUPIN-TYGH VALLEY NO 1</t>
  </si>
  <si>
    <t>MCCULLOUGH TAP TO COWLITZ-LAGRANDE NO 1,2</t>
  </si>
  <si>
    <t>MCNARY-BADGER CANYON NO 1</t>
  </si>
  <si>
    <t>MCNARY-FRANKLIN NO 2</t>
  </si>
  <si>
    <t>MCNARY-HORSE HEAVEN NO 1</t>
  </si>
  <si>
    <t>MCNARY-ROSS NO 1</t>
  </si>
  <si>
    <t>MCNARY-ROUNDUP NO 1</t>
  </si>
  <si>
    <t>MIDWAY-BENTON NO 1</t>
  </si>
  <si>
    <t>MIDWAY-BENTON NO 2</t>
  </si>
  <si>
    <t>MIDWAY-GRANDVIEW NO 1</t>
  </si>
  <si>
    <t>MIDWAY-MOXEE NO 1</t>
  </si>
  <si>
    <t>MIDWAY-POTHOLES NO 1</t>
  </si>
  <si>
    <t>MIDWAY-ROCKY FORD NO 1</t>
  </si>
  <si>
    <t>MIDWAY-VANTAGE NO 1</t>
  </si>
  <si>
    <t>MILTON TAP TO WALLA WALLA-PENDLETON NO 1</t>
  </si>
  <si>
    <t>MINIDOKA PH-UNITY NO 1</t>
  </si>
  <si>
    <t>MINIDOKA SUB TAP TO DUFN43</t>
  </si>
  <si>
    <t>MIST TAP TO ALLSTON-DRISCOLL NO 2</t>
  </si>
  <si>
    <t>MONROE-CUSTER NO 1</t>
  </si>
  <si>
    <t>MONROE-CUSTER NO 2</t>
  </si>
  <si>
    <t>MONROE-NOVELTY HILL NO.1</t>
  </si>
  <si>
    <t>MOSSYROCK-CHEHALIS NO 1</t>
  </si>
  <si>
    <t>MOUNTAIN AVENUE TAP TO (PACIFICORP) ASHLAND-OAK KNOLL</t>
  </si>
  <si>
    <t>MOXEE-ROZA NO 1</t>
  </si>
  <si>
    <t>MT. VERNON TAP TO LOOKOUT POINT-ALVEY NO 2</t>
  </si>
  <si>
    <t>MURRAY-CUSTER NO 1</t>
  </si>
  <si>
    <t>NAPAVINE-ALLSTON NO 1</t>
  </si>
  <si>
    <t>NASELLE-TARLETT NO 1</t>
  </si>
  <si>
    <t>NASELLE-TARLETT NO 2</t>
  </si>
  <si>
    <t>NESPELEM TAP TO GRAND COULEE-OKANOGAN</t>
  </si>
  <si>
    <t>NINE MILE TAP TO FRANKLIN-WALLA WALLA NO 1</t>
  </si>
  <si>
    <t>NORTH BONNEVILLE-MIDWAY NO 1</t>
  </si>
  <si>
    <t>NORTH BONNEVILLE-ROSS NO 1</t>
  </si>
  <si>
    <t>NORTH BONNEVILLE-ROSS NO 2</t>
  </si>
  <si>
    <t>NORTH BONNEVILLE-TROUTDALE NO1</t>
  </si>
  <si>
    <t>NORTH BONNEVILLE-TROUTDALE NO2</t>
  </si>
  <si>
    <t>NORTH CAMAS-OAK PARK NO 1</t>
  </si>
  <si>
    <t>NORTH CAMAS-SIFTON NO 1</t>
  </si>
  <si>
    <t>NORTH MOUNTAIN-SNOHOMISH NO 1</t>
  </si>
  <si>
    <t>NOXON-HOT SPRINGS NO 1</t>
  </si>
  <si>
    <t>NOXON-LIBBY NO 1</t>
  </si>
  <si>
    <t>OLYMPIA-GRAND COULEE NO 1</t>
  </si>
  <si>
    <t>OLYMPIA-SATSOP NO 2</t>
  </si>
  <si>
    <t>OLYMPIA-SATSOP NO 3</t>
  </si>
  <si>
    <t>OLYMPIA-SHELTON NO 1</t>
  </si>
  <si>
    <t>OLYMPIA-SHELTON NO 2</t>
  </si>
  <si>
    <t>OLYMPIA-SHELTON NO 3</t>
  </si>
  <si>
    <t>OLYMPIA-SHELTON NO 4</t>
  </si>
  <si>
    <t>OLYMPIA-SHELTON NO 5</t>
  </si>
  <si>
    <t>OLYMPIA-SOUTH ELMA NO 1</t>
  </si>
  <si>
    <t>OREGON CITY-CANBY PGE NO 1</t>
  </si>
  <si>
    <t>OREGON CITY-CHEMAWA NO 1</t>
  </si>
  <si>
    <t>OREGON CITY-CHEMAWA NO 2</t>
  </si>
  <si>
    <t>OSTRANDER-MCLOUGHLIN NO 1</t>
  </si>
  <si>
    <t>OSTRANDER-PEARL NO 1</t>
  </si>
  <si>
    <t>OSTRANDER-TROUTDALE NO 1</t>
  </si>
  <si>
    <t>PALISADES-CATTLE CREEK NO 1</t>
  </si>
  <si>
    <t>PALISADES-SWAN VALLEY NO 1</t>
  </si>
  <si>
    <t>PARKER TAP TO EUGENE-ALDERWOOD NO 1</t>
  </si>
  <si>
    <t>PAUL D. JOHNSON TAP TO ROSS-VANCOUVER SHIPYARD NO. 1</t>
  </si>
  <si>
    <t>PAUL-ALLSTON NO 2</t>
  </si>
  <si>
    <t>PAUL-NAPAVINE NO 1</t>
  </si>
  <si>
    <t>PAUL-OLYMPIA NO 1</t>
  </si>
  <si>
    <t>PAUL-SATSOP NO 1</t>
  </si>
  <si>
    <t>PEARL-KEELER NO 1</t>
  </si>
  <si>
    <t>PEARL-MARION NO 1</t>
  </si>
  <si>
    <t>PILOT BUTTE-LA PINE NO 1</t>
  </si>
  <si>
    <t>PINE HOLLOW TAP TO THE DALLES-TYGH VALLEY NO 1</t>
  </si>
  <si>
    <t>POMEROY TAP TO TUCANNON RIVER-NORTH LEWISTON NO 1</t>
  </si>
  <si>
    <t>PONDEROSA-PILOT BUTTE NO 1</t>
  </si>
  <si>
    <t>PORT ANGELES-SAPPHO NO 1</t>
  </si>
  <si>
    <t>POTHOLES-GRAND COULEE NO 1</t>
  </si>
  <si>
    <t>POTLATCH TAP TO SHELTON-FAIRMOUNT NO 1</t>
  </si>
  <si>
    <t>POWERLINE TAPS TO DIAMOND HILL-COBURG</t>
  </si>
  <si>
    <t>PRIEST RIVER TAP TO ALBENI FALLS-SAND CREEK NO 1</t>
  </si>
  <si>
    <t>PROSSER TAP TO GRANDVIEW-RED MOUNTAIN NO 1</t>
  </si>
  <si>
    <t>RAINBOW VALLEY TAP TO LANE-WENDSON NO 1</t>
  </si>
  <si>
    <t>RALSTON TAP TO EAST COLFAX-LIND</t>
  </si>
  <si>
    <t>RATTLESNAKE-GARRISON NO 1</t>
  </si>
  <si>
    <t>RAVER TAP TO SCHULTZ-ECHO LAKE NO 1</t>
  </si>
  <si>
    <t>RAVER-COVINGTON NO 1</t>
  </si>
  <si>
    <t>RAVER-COVINGTON NO 2</t>
  </si>
  <si>
    <t>RAVER-ECHO LAKE NO 1</t>
  </si>
  <si>
    <t>RAVER-PAUL NO 1</t>
  </si>
  <si>
    <t>RAYMOND-COSMOPOLIS NO 1</t>
  </si>
  <si>
    <t>RAYMOND-HENKLE ST. NO 1</t>
  </si>
  <si>
    <t>RAYMOND-WILLAPA RIVER NO 1</t>
  </si>
  <si>
    <t>RED MOUNTAIN-RICHLAND NO 1</t>
  </si>
  <si>
    <t>RED MOUNTAIN-WHITE BLUFFS NO 1</t>
  </si>
  <si>
    <t>REDMOND-BRASADA NO 1</t>
  </si>
  <si>
    <t>REDMOND-PILOT BUTTE NO 1</t>
  </si>
  <si>
    <t>REEDSPORT-FAIRVIEW NO 1</t>
  </si>
  <si>
    <t>RESTON-FAIRVIEW NO 2</t>
  </si>
  <si>
    <t>RIVERLAND-MIDWAY NO 1</t>
  </si>
  <si>
    <t>ROCK CREEK-JOHN DAY NO 1</t>
  </si>
  <si>
    <t>ROCKY FORD-GRAND COULEE NO 1</t>
  </si>
  <si>
    <t>ROCKY REACH-COLUMBIA NO 1</t>
  </si>
  <si>
    <t>ROCKY REACH-MAPLE VALLEY NO 1</t>
  </si>
  <si>
    <t>ROE'S CORNER TAP TO HEYBURN-ADELAIDE NO 1</t>
  </si>
  <si>
    <t>ROGUE-GOLD BEACH NO 1</t>
  </si>
  <si>
    <t>ROGUE-GOLD BEACH NO 2</t>
  </si>
  <si>
    <t>ROSS-ALCOA NO 3</t>
  </si>
  <si>
    <t>ROSS-CARBORUNDUM NO 1</t>
  </si>
  <si>
    <t>ROSS-LEXINGTON NO 1</t>
  </si>
  <si>
    <t>ROSS-RIVERGATE NO 1</t>
  </si>
  <si>
    <t>ROSS-ST JOHNS NO 1</t>
  </si>
  <si>
    <t>ROSS-VANCOUVER SHIPYARD NO 1</t>
  </si>
  <si>
    <t>ROUNDUP-LAGRANDE NO 1</t>
  </si>
  <si>
    <t>SACAJAWEA TAP TO ICE HARBOR-FRANKLIN NO 2</t>
  </si>
  <si>
    <t>SACAJAWEA TAP TO LOWER MONUMENTAL-MCNARY NO 1</t>
  </si>
  <si>
    <t>SACAJAWEA-SUN HARBOR NO 1</t>
  </si>
  <si>
    <t>SACHEEN-ALBENI FALLS NO 1</t>
  </si>
  <si>
    <t>SALEM-ALBANY NO 1</t>
  </si>
  <si>
    <t>SALEM-ALBANY NO 2</t>
  </si>
  <si>
    <t>SALEM-GRAND RONDE NO 1</t>
  </si>
  <si>
    <t>SAMMAMISH-MAPLE VALLEY NO 1</t>
  </si>
  <si>
    <t>SANTIAM SUBSTATION TRANSF BAYTAP TO SANTIAM-ALBANY NO 1</t>
  </si>
  <si>
    <t>SANTIAM-ALBANY NO 1</t>
  </si>
  <si>
    <t>SANTIAM-ALVEY 1 &amp; 2, S-A 1 SECT</t>
  </si>
  <si>
    <t>SANTIAM-ALVEY 1 &amp; 2, S-A 2 SECT</t>
  </si>
  <si>
    <t>SANTIAM-BETHEL NO 1</t>
  </si>
  <si>
    <t>SANTIAM-CHEMAWA NO 1</t>
  </si>
  <si>
    <t>SANTIAM-LYONS UHV XFMR 1</t>
  </si>
  <si>
    <t>SANTIAM-TOLEDO NO 1</t>
  </si>
  <si>
    <t>SATSOP PARK-COSMOPOLIS NO 1</t>
  </si>
  <si>
    <t>SATSOP-ABERDEEN NO 2</t>
  </si>
  <si>
    <t>SATSOP-ABERDEEN NO 3</t>
  </si>
  <si>
    <t>SCHRAG TAP TO RUFF-WARDEN</t>
  </si>
  <si>
    <t>SCHULTZ-ECHO LAKE NO 1</t>
  </si>
  <si>
    <t>SCHULTZ-RAVER NO 1</t>
  </si>
  <si>
    <t>SCHULTZ-RAVER NO 3</t>
  </si>
  <si>
    <t>SCHULTZ-RAVER NO 4</t>
  </si>
  <si>
    <t>SCHULTZ-WAUTOMA NO 1</t>
  </si>
  <si>
    <t>SCOOTENEY TAP TO MIDWAY-BENTON NO 1</t>
  </si>
  <si>
    <t>SHELTON-FAIRMOUNT NO 1</t>
  </si>
  <si>
    <t>SHELTON-FAIRMOUNT NO 2</t>
  </si>
  <si>
    <t>SHELTON-FAIRMOUNT NO 3</t>
  </si>
  <si>
    <t>SHELTON-FAIRMOUNT NO 4</t>
  </si>
  <si>
    <t>SHELTON-KITSAP NO 2</t>
  </si>
  <si>
    <t>SHELTON-KITSAP NO 4</t>
  </si>
  <si>
    <t>SHELTON-SOUTH BREMERTON NO 1</t>
  </si>
  <si>
    <t>SICKLER-SCHULTZ NO 1</t>
  </si>
  <si>
    <t>SIFTON TAP TO N. BONN-ROSS 2</t>
  </si>
  <si>
    <t>SIFTON TAP TO NORTH BONNEVILLE-ROSS NO 1</t>
  </si>
  <si>
    <t>SIFTON-FISHERS ROAD NO 1</t>
  </si>
  <si>
    <t>SIFTON-LACAMAS NO 1</t>
  </si>
  <si>
    <t>SIFTON-ROSS NO 1</t>
  </si>
  <si>
    <t>SLATT-BUCKLEY NO 1</t>
  </si>
  <si>
    <t>SLATT-JOHN DAY NO 1</t>
  </si>
  <si>
    <t>SNOHOMISH-BEVERLY PARK NO 3</t>
  </si>
  <si>
    <t>SNOHOMISH-BEVERLY PARK NO 4</t>
  </si>
  <si>
    <t>SNOHOMISH-BOTHELL NO 1</t>
  </si>
  <si>
    <t>SNOHOMISH-BOTHELL NO 2</t>
  </si>
  <si>
    <t>SNOHOMISH-EVERETT</t>
  </si>
  <si>
    <t>SNOHOMISH-MURRAY NO 1</t>
  </si>
  <si>
    <t>SNOHOMISH-PUD NO 9</t>
  </si>
  <si>
    <t>SNOHOMISH-PUD NO. 8</t>
  </si>
  <si>
    <t>SNO-KING TAP TO ECHO LAKE-MONROE NO 1</t>
  </si>
  <si>
    <t>SNO-KING-MAPLE VALLEY NO 1</t>
  </si>
  <si>
    <t>SNO-KING-MAPLE VALLEY NO. 2</t>
  </si>
  <si>
    <t>SOUTH ELMA-SATSOP PARK NO 1</t>
  </si>
  <si>
    <t>SOUTH FORK TAP TO FOREST GROVE-TILLAMOOK NO 1</t>
  </si>
  <si>
    <t>SOUTH TACOMA-WHITE RIVER NO 1</t>
  </si>
  <si>
    <t>SPAR CANYON - ROUND VALLEY</t>
  </si>
  <si>
    <t>SPEARFISH TAP TO CHENOWETH-GOLDENDALE NO 1</t>
  </si>
  <si>
    <t>SPIRIT TAP TO COLVILLE-BOUNDARY NO 1</t>
  </si>
  <si>
    <t>SPRING CREEK-WINE COUNTRY NO 1</t>
  </si>
  <si>
    <t>ST HELENS-ALLSTON NO 1</t>
  </si>
  <si>
    <t>ST JOHNS TAP TO KEELER-OREGONCITY NO 2</t>
  </si>
  <si>
    <t>ST JOHNS-KEELER NO 2</t>
  </si>
  <si>
    <t>ST JOHNS-ST HELENS NO 1</t>
  </si>
  <si>
    <t>SWAN VALLEY-GOSHEN NO 1</t>
  </si>
  <si>
    <t>SWAN VALLEY-TETON NO 1</t>
  </si>
  <si>
    <t>SWAN VALLEY-TETON NO 2</t>
  </si>
  <si>
    <t>TACOMA-COVINGTON NO 2</t>
  </si>
  <si>
    <t>TACOMA-COVINGTON NO 3</t>
  </si>
  <si>
    <t>TACOMA-COVINGTON NO 4</t>
  </si>
  <si>
    <t>TAFT-BELL NO 1</t>
  </si>
  <si>
    <t>TAFT-HOT SPRINGS NO 1</t>
  </si>
  <si>
    <t>TAHKENITCH-GARDINER NO 1</t>
  </si>
  <si>
    <t>TAHKENITCH-REEDSPORT NO 1</t>
  </si>
  <si>
    <t>TARGHEE TAP TO SWAN VALLEY-TETON NO 1</t>
  </si>
  <si>
    <t>TARGHEE-DRUMMOND NO 1</t>
  </si>
  <si>
    <t>THATCHER JUNCTION TAP TO FOREST GROVE-TILLAMOOK NO 1</t>
  </si>
  <si>
    <t>THE DALLES-DISCOVERY NO 1</t>
  </si>
  <si>
    <t>THURSTON-MCKENZIE NO 1</t>
  </si>
  <si>
    <t>TILLAMOOK-TRASK RIVER NO 1</t>
  </si>
  <si>
    <t>TIMBER TAP TO FOREST GROVE-TILLAMOOK NO 1</t>
  </si>
  <si>
    <t>TOLEDO-WENDSON NO 1</t>
  </si>
  <si>
    <t>TOWER ROAD-ALKALI NO 1</t>
  </si>
  <si>
    <t>TRENTWOOD-VALLEY WAY NO 1</t>
  </si>
  <si>
    <t>TROJAN-ALLSTON NO 1</t>
  </si>
  <si>
    <t>TROJAN-ALLSTON NO 2</t>
  </si>
  <si>
    <t>TUCANNON RIVER-NORTH LEWISTON NO 1</t>
  </si>
  <si>
    <t>UNITY-HEYBURN NO 1</t>
  </si>
  <si>
    <t>UNITY-WEST BURLEY NO 1</t>
  </si>
  <si>
    <t>USK-BOUNDARY NO 1</t>
  </si>
  <si>
    <t>VANTAGE-COLUMBIA NO 1</t>
  </si>
  <si>
    <t>VANTAGE-SCHULTZ NO 1</t>
  </si>
  <si>
    <t>VERA TAP TO TRENTWOOD-VALLEY WAY NO 1</t>
  </si>
  <si>
    <t>VICTOR TAP TO TARGHEE TAP</t>
  </si>
  <si>
    <t>WAGNER LAKE TAP TO WILBUR TAP</t>
  </si>
  <si>
    <t>WALLA WALLA-FREEWATER</t>
  </si>
  <si>
    <t>WALLA WALLA-PENDLETON NO 1</t>
  </si>
  <si>
    <t>WALNUT CITY TAP TO FOREST-GROVE-MCMINNVILLE NO 1</t>
  </si>
  <si>
    <t>WAUTOMA-OSTRANDER NO 1</t>
  </si>
  <si>
    <t>WAUTOMA-ROCK CREEK NO 1</t>
  </si>
  <si>
    <t>WENDSON-TAHKENITCH NO 1</t>
  </si>
  <si>
    <t>WENDSON-TAHKENITCH NO 2</t>
  </si>
  <si>
    <t>WESTSIDE (AVA)-BELL NO 1</t>
  </si>
  <si>
    <t>WHITE BLUFFS-451B NO 1</t>
  </si>
  <si>
    <t>WHITE BLUFFS-RICHLAND NO 1</t>
  </si>
  <si>
    <t>WILLOW CREEK-HAWKINS #1</t>
  </si>
  <si>
    <t>WINE COUNTRY-MIDWAY NO 1</t>
  </si>
  <si>
    <t>WINTHROP TAP TO TWISP-OKANOGAN</t>
  </si>
  <si>
    <t>WNP1-ASHE NO 2</t>
  </si>
  <si>
    <t>XADAIR TAP TO SALEM-ALBANY NO2</t>
  </si>
  <si>
    <t>ABERDEEN SUBSTATION</t>
  </si>
  <si>
    <t>ADDY SUBSTATION</t>
  </si>
  <si>
    <t>AFTON COGENERATION POWER PLANT</t>
  </si>
  <si>
    <t>AHSAHKA SUBSTATION</t>
  </si>
  <si>
    <t>AIRWAY HEIGHTS SUBSTATION</t>
  </si>
  <si>
    <t>ALBANY SUBSTATION</t>
  </si>
  <si>
    <t>ALCOA SUBSTATION</t>
  </si>
  <si>
    <t>ALDER METERING POINT</t>
  </si>
  <si>
    <t>ALFALFA SUBSTATION</t>
  </si>
  <si>
    <t>ALKALI SUBSTATION</t>
  </si>
  <si>
    <t>ALLSTON SUBSTATION</t>
  </si>
  <si>
    <t>ALTURAS SUBSTATION</t>
  </si>
  <si>
    <t>ALVEY SUBSTATION</t>
  </si>
  <si>
    <t>AMES LAKE SUBSTATION</t>
  </si>
  <si>
    <t>ANACONDA SUBSTATION</t>
  </si>
  <si>
    <t>APPLEWAY SUBSTATION</t>
  </si>
  <si>
    <t>ARIEL SUBSTATION</t>
  </si>
  <si>
    <t>ARTONDALE SUBSTATION</t>
  </si>
  <si>
    <t>ASHLAND SUBSTATION</t>
  </si>
  <si>
    <t>AUSTIN SWITCHYARD</t>
  </si>
  <si>
    <t>BADGER CANYON SUBSTATION</t>
  </si>
  <si>
    <t>BALD MOUNTAIN SUBSTATION</t>
  </si>
  <si>
    <t>BANDON SUBSTATION</t>
  </si>
  <si>
    <t>BANGOR SUBSTATION</t>
  </si>
  <si>
    <t>BANNACK SUBSTATION</t>
  </si>
  <si>
    <t>BEACON SUBSTATION</t>
  </si>
  <si>
    <t>BEAVER SUBSTATION (PGE)</t>
  </si>
  <si>
    <t>BELL SUBSTATION</t>
  </si>
  <si>
    <t>BENTON SUBSTATION</t>
  </si>
  <si>
    <t>BERRIAN SUBSTATION</t>
  </si>
  <si>
    <t>BERTELSEN SUBSTATION</t>
  </si>
  <si>
    <t>BETHEL SUBSTATION</t>
  </si>
  <si>
    <t>BETTAS ROAD SUBSTATION</t>
  </si>
  <si>
    <t>BEVERLY PARK SUBSTATION</t>
  </si>
  <si>
    <t>BIG PASCO</t>
  </si>
  <si>
    <t>BLACKROCK SUBSTATION</t>
  </si>
  <si>
    <t>BLAINE SUBSTATION</t>
  </si>
  <si>
    <t>BLAKESLEE JUNCTION SWITCHING STATION</t>
  </si>
  <si>
    <t>BLANTON ROAD SUBSTATION</t>
  </si>
  <si>
    <t>BOARDMAN SUBSTATION</t>
  </si>
  <si>
    <t>BONNER SUBSTATION</t>
  </si>
  <si>
    <t>BONNERS FERRY SUBSTATION</t>
  </si>
  <si>
    <t>BOOTH BEND SUBSTATION</t>
  </si>
  <si>
    <t>BOUNDARY SUBSTATION</t>
  </si>
  <si>
    <t>BOX CANYON POWERHOUSE</t>
  </si>
  <si>
    <t>BOYER SWITCHING STATION</t>
  </si>
  <si>
    <t>BREWSTER SUBSTATION</t>
  </si>
  <si>
    <t>BRIDGE SUBSTATION</t>
  </si>
  <si>
    <t>BRINCKEN'S CORNER SUBSTATION</t>
  </si>
  <si>
    <t>BROADMOOR SUBSTATION</t>
  </si>
  <si>
    <t>BROADVIEW SUBSTATION</t>
  </si>
  <si>
    <t>BUCKLEY SUBSTATION</t>
  </si>
  <si>
    <t>BURBANK #2 METERING POINT</t>
  </si>
  <si>
    <t>BURBANK #3 METERING POINT</t>
  </si>
  <si>
    <t>CABINET GORGE SUBSTATION</t>
  </si>
  <si>
    <t>CALPINE SUBSTATION</t>
  </si>
  <si>
    <t>CANAL SUBSTATION</t>
  </si>
  <si>
    <t>CAPE HORN SUBSTATION</t>
  </si>
  <si>
    <t>CARDWELL SUBSTATION</t>
  </si>
  <si>
    <t>CARLIN SUBSTATION</t>
  </si>
  <si>
    <t>CARLSON SUBSTATION</t>
  </si>
  <si>
    <t>CARLTON SUBSTATION</t>
  </si>
  <si>
    <t>CARMEN POWERHOUSE</t>
  </si>
  <si>
    <t>CARSON SUBSTATION</t>
  </si>
  <si>
    <t>CASCADE STEEL SUBSTATION</t>
  </si>
  <si>
    <t>CATHLAMET SUBSTATION</t>
  </si>
  <si>
    <t>CEDARVILLE CITY SUBSTATION</t>
  </si>
  <si>
    <t>CEDARVILLE JUNCTION SUBSTATION</t>
  </si>
  <si>
    <t>CENTRALIA MINES SUBSTATION</t>
  </si>
  <si>
    <t>CENTRALIA SUBSTATION</t>
  </si>
  <si>
    <t>CENTRALIA SWITCHING STATION</t>
  </si>
  <si>
    <t>CENTRALIA THERMAL POWERHOUSE</t>
  </si>
  <si>
    <t>CHALLIS SUBSTATION</t>
  </si>
  <si>
    <t>CHEHALIS SUBSTATION</t>
  </si>
  <si>
    <t>CHELATCHIE SUBSTATION</t>
  </si>
  <si>
    <t>CHEMAWA SUBSTATION</t>
  </si>
  <si>
    <t>CHEMICAL SUBSTATION</t>
  </si>
  <si>
    <t>CHENEY SUBSTATION</t>
  </si>
  <si>
    <t>CHENOWETH SUBSTATION</t>
  </si>
  <si>
    <t>CHERRY CREEK SUBSTATION</t>
  </si>
  <si>
    <t>CHEVRON SUBSTATION</t>
  </si>
  <si>
    <t>CHEWELAH SUBSTATION</t>
  </si>
  <si>
    <t>CHRISTMAS VALLEY SUBSTATION</t>
  </si>
  <si>
    <t>CITY VIEW SUBSTATION</t>
  </si>
  <si>
    <t>CLARK SUB</t>
  </si>
  <si>
    <t>CLARKSTON SUBSTATION</t>
  </si>
  <si>
    <t>CLATSOP SUBSTATION</t>
  </si>
  <si>
    <t>CLAYTON SUBSTATION</t>
  </si>
  <si>
    <t>COEUR D'ALENE 15TH STREET SUBSTATION</t>
  </si>
  <si>
    <t>COLD CREEK SUBSTATION</t>
  </si>
  <si>
    <t>COLLINS LAKE SUBSTATION</t>
  </si>
  <si>
    <t>COLLINS SUBSTATION</t>
  </si>
  <si>
    <t>COLUMBIA CREST SUBSTATION</t>
  </si>
  <si>
    <t>COLUMBIA FALLS SUBSTATION -- 115 YARD</t>
  </si>
  <si>
    <t>COLUMBIA FALLS SUBSTATION - 230 KV YARD</t>
  </si>
  <si>
    <t>COLUMBIA SUBSTATION</t>
  </si>
  <si>
    <t>COLVILLE SUBSTATION</t>
  </si>
  <si>
    <t>CONDON SUBSTATION</t>
  </si>
  <si>
    <t>CONKELLEY SUBSTATION</t>
  </si>
  <si>
    <t>CONNELL SUBSTATION</t>
  </si>
  <si>
    <t>CORVALLIS SUBSTATION</t>
  </si>
  <si>
    <t>COSMOPOLIS SUBSTATION</t>
  </si>
  <si>
    <t>COVINGTON SUBSTATION</t>
  </si>
  <si>
    <t>COWLITZ FALLS POWERHOUSE</t>
  </si>
  <si>
    <t>COYOTE SPRINGS SUBSTATION</t>
  </si>
  <si>
    <t>CRAIGMONT SUBSTATION</t>
  </si>
  <si>
    <t>CRESWELL SUBSTATION</t>
  </si>
  <si>
    <t>CURLEW SUBSTATION</t>
  </si>
  <si>
    <t>CUSICK SUBSTATION</t>
  </si>
  <si>
    <t>CUSTER SUBSTATION</t>
  </si>
  <si>
    <t>DARBY SUBSTATION</t>
  </si>
  <si>
    <t>DEER PARK SUBSTATION</t>
  </si>
  <si>
    <t>DELENA SUBSTATION</t>
  </si>
  <si>
    <t>DELIGHT SUBSTATION</t>
  </si>
  <si>
    <t>DELL SUBSTATION</t>
  </si>
  <si>
    <t>DILLARD SUBSTATION</t>
  </si>
  <si>
    <t>DILLON  SUBSTATION</t>
  </si>
  <si>
    <t>DILLON-SALMON SUBSTATION</t>
  </si>
  <si>
    <t>DISCOVERY BAY SUBSTATION</t>
  </si>
  <si>
    <t>DIVIDE SUBSTATION</t>
  </si>
  <si>
    <t>DIXON SUBSTATION</t>
  </si>
  <si>
    <t>DOE 251W SUBSTATION</t>
  </si>
  <si>
    <t>DOE 451A SUBSTATION</t>
  </si>
  <si>
    <t>DOE 451B SUBSTATION</t>
  </si>
  <si>
    <t>DONALD NYS SUBSTATION</t>
  </si>
  <si>
    <t>DORENA SUBSTATION</t>
  </si>
  <si>
    <t>DOVER SWITCHING STATION</t>
  </si>
  <si>
    <t>DOWER SUBSTATION</t>
  </si>
  <si>
    <t>DRAIN SUBSTATION</t>
  </si>
  <si>
    <t>DRISCOLL SUBSTATION</t>
  </si>
  <si>
    <t>DROP PLANT PUMPING PLANT</t>
  </si>
  <si>
    <t>DRUMMOND MONTANA SUBSTATION</t>
  </si>
  <si>
    <t>DRUMMOND SUBSTATION</t>
  </si>
  <si>
    <t>DUCKABUSH SUBSTATION</t>
  </si>
  <si>
    <t>DUTCH CANYON SUBSTATION</t>
  </si>
  <si>
    <t>EAGLE POINT METERING POINT</t>
  </si>
  <si>
    <t>EAST BENCH SUBSTATION</t>
  </si>
  <si>
    <t>EAST COLFAX SUBSTATION</t>
  </si>
  <si>
    <t>EAST FOSSIL SUBSTATION</t>
  </si>
  <si>
    <t>EAST GREENACRES #1 METERING POINT</t>
  </si>
  <si>
    <t>EAST GREENACRES #2 METERING POINT</t>
  </si>
  <si>
    <t>EAST GREENACRES #3 METERING POINT</t>
  </si>
  <si>
    <t>EAST HILLS SUBSTATION</t>
  </si>
  <si>
    <t>EAST OMAK SUBSTATION</t>
  </si>
  <si>
    <t>EAST PINE SUBSTATION</t>
  </si>
  <si>
    <t>EAST SUBSTATION</t>
  </si>
  <si>
    <t>ECHO LAKE SUBSTATION</t>
  </si>
  <si>
    <t>EGYPT SUBSTATION</t>
  </si>
  <si>
    <t>EIGHT MILE CREEK METERING POINT</t>
  </si>
  <si>
    <t>ELBE SUBSTATION</t>
  </si>
  <si>
    <t>ELLENSBURG SUBSTATION</t>
  </si>
  <si>
    <t>ELM STREET SUBSTATION</t>
  </si>
  <si>
    <t>ELMA SUBSTATION</t>
  </si>
  <si>
    <t>ELMAR SUBSTATION</t>
  </si>
  <si>
    <t>ELTOPIA BRANCH CANAL POWERHOUSE</t>
  </si>
  <si>
    <t>ELY SUBSTATION</t>
  </si>
  <si>
    <t>EMERGENCY OPERATING FACILITY</t>
  </si>
  <si>
    <t>ENDERSBY SUBSTATION</t>
  </si>
  <si>
    <t>ENTERPRISE SUBSTATION</t>
  </si>
  <si>
    <t>EUGENE SUBSTATION</t>
  </si>
  <si>
    <t>EVERGREEN PUMP STATION</t>
  </si>
  <si>
    <t>EWAN SUBSTATION</t>
  </si>
  <si>
    <t>FAIRCHILD AIR FORCE BASE NORTH SUBSTATION</t>
  </si>
  <si>
    <t>FAIRCHILD AIR FORCE BASE SOUTH SUBSTATION</t>
  </si>
  <si>
    <t>FAIRFIELD SUBSTATION</t>
  </si>
  <si>
    <t>FAIRMOUNT SUBSTATION</t>
  </si>
  <si>
    <t>FERN HILL SUBSTATION</t>
  </si>
  <si>
    <t>FERNDALE SUBSTATION</t>
  </si>
  <si>
    <t>FIDALGO SUBSTATION</t>
  </si>
  <si>
    <t>FIRST LIFT SUBSTATION</t>
  </si>
  <si>
    <t>FIRST STREET SUBSTATION</t>
  </si>
  <si>
    <t>FISHERS ROAD SUBSTATION</t>
  </si>
  <si>
    <t>FOREST GROVE SUBSTATION</t>
  </si>
  <si>
    <t>FORT ROAD METERING POINT</t>
  </si>
  <si>
    <t>FOSSIL SUBSTATION</t>
  </si>
  <si>
    <t>FOSTER WELLS SUBSTATION</t>
  </si>
  <si>
    <t>FOUR LAKES SUBSTATION</t>
  </si>
  <si>
    <t>FOURTH AND HERALD SUBSTATION</t>
  </si>
  <si>
    <t>FRANZ HOLMES SUBSTATION</t>
  </si>
  <si>
    <t>FRENCHMAN HILLS SUBSTATION</t>
  </si>
  <si>
    <t>FRENCHMAN SPRINGS SUBSTATION</t>
  </si>
  <si>
    <t>FROMAN SUBSTATION</t>
  </si>
  <si>
    <t>GARRISON SUBSTATION</t>
  </si>
  <si>
    <t>GATES OF THE MOUNTAINS METERING POINT</t>
  </si>
  <si>
    <t>GEISEL MONUMENT SUBSTATION</t>
  </si>
  <si>
    <t>GEM STATE HYDRO PLANT</t>
  </si>
  <si>
    <t>GIG HARBOR SUBSTATION</t>
  </si>
  <si>
    <t>GLASGOW SUBSTATION</t>
  </si>
  <si>
    <t>GLENOMA SUBSTATION</t>
  </si>
  <si>
    <t>GLENWOOD SUBSTATION</t>
  </si>
  <si>
    <t>GOBLE SUBSTATION</t>
  </si>
  <si>
    <t>GOLD BEACH SUBSTATION</t>
  </si>
  <si>
    <t>GRAND COULEE #2 METERING POINT</t>
  </si>
  <si>
    <t>GRAND COULEE SUBSTATION</t>
  </si>
  <si>
    <t>GRAND RONDE SUBSTATION</t>
  </si>
  <si>
    <t>GRANDVIEW SUBSTATION</t>
  </si>
  <si>
    <t>GRANGEVILLE SUBSTATION</t>
  </si>
  <si>
    <t>GRANTSDALE SUBSTATION</t>
  </si>
  <si>
    <t>GRAYS RIVER SUBSTATION</t>
  </si>
  <si>
    <t>GREEN VALLEY SUBSTATION</t>
  </si>
  <si>
    <t>GREENTIMBER SUBSTATION</t>
  </si>
  <si>
    <t>GROUSE CREEK METERING POINT</t>
  </si>
  <si>
    <t>GUM STREET SUBSTATION</t>
  </si>
  <si>
    <t>H2F SUBSTATION</t>
  </si>
  <si>
    <t>HAAKENSON SUBSTATION</t>
  </si>
  <si>
    <t>HAGEN SUBSTATION</t>
  </si>
  <si>
    <t>HAMPTON SUBSTATION</t>
  </si>
  <si>
    <t>HANFORD SUBSTATION</t>
  </si>
  <si>
    <t>HAPPY VALLEY SUBSTATION</t>
  </si>
  <si>
    <t>HARVALUM SUBSTATION</t>
  </si>
  <si>
    <t>HARVEY SUBSTATION</t>
  </si>
  <si>
    <t>HASKILL SUBSTATION</t>
  </si>
  <si>
    <t>HASKINS METERING POINT</t>
  </si>
  <si>
    <t>HAT ROCK SUBSTATION</t>
  </si>
  <si>
    <t>HATWAI SUBSTATION</t>
  </si>
  <si>
    <t>HAWK ROAD METERING POINT</t>
  </si>
  <si>
    <t>HAWKINS SUBSTATION</t>
  </si>
  <si>
    <t>HAYDEN SUBSTATION</t>
  </si>
  <si>
    <t>HEBO SUBSTATION</t>
  </si>
  <si>
    <t>HEGLAR SUBSTATION</t>
  </si>
  <si>
    <t>HEIMARK METERING POINT</t>
  </si>
  <si>
    <t>HEPPNER GENERATING STATION</t>
  </si>
  <si>
    <t>HEYBURN SUBSTATION</t>
  </si>
  <si>
    <t>HILLTOP SUBSTATION</t>
  </si>
  <si>
    <t>HILTON LAKE SUBSTATION</t>
  </si>
  <si>
    <t>HINES SUBSTATION</t>
  </si>
  <si>
    <t>HOLCOMB SUBSTATION</t>
  </si>
  <si>
    <t>HOOD RIVER SUBSTATION</t>
  </si>
  <si>
    <t>HOODOO SUBSTATION</t>
  </si>
  <si>
    <t>HOPE VALLEY METERING POINT</t>
  </si>
  <si>
    <t>HORN RAPIDS SUBSTATION</t>
  </si>
  <si>
    <t>HORSE HEAVEN SUBSTATION</t>
  </si>
  <si>
    <t>HOT SPRINGS SUBSTATION</t>
  </si>
  <si>
    <t>IDAHO FALLS SUBSTATION</t>
  </si>
  <si>
    <t>IDAHOME SUBSTATION</t>
  </si>
  <si>
    <t>INTALCO SUBSTATION</t>
  </si>
  <si>
    <t>IONE SUBSTATION</t>
  </si>
  <si>
    <t>IRBY SUBSTATION</t>
  </si>
  <si>
    <t>IRRIGRO SUBSTATION</t>
  </si>
  <si>
    <t>JENKINS SUBSTATION</t>
  </si>
  <si>
    <t>JERICHO PUMPING PLANT</t>
  </si>
  <si>
    <t>JIGGS-LEE METERING POINT</t>
  </si>
  <si>
    <t>JIM CREEK SUBSTATION</t>
  </si>
  <si>
    <t>JOHN CURTIS SUBSTATION</t>
  </si>
  <si>
    <t>JOHN DAY CONSTRUCTION SUBSTATION</t>
  </si>
  <si>
    <t>JOHN DAY SUBSTATION - 230 YARD</t>
  </si>
  <si>
    <t>JOHNS PRAIRIE SUBSTATION</t>
  </si>
  <si>
    <t>JONES CANYON SUBSTATION</t>
  </si>
  <si>
    <t>JONES SUBSTATION</t>
  </si>
  <si>
    <t>JULIAETTA SUBSTATION</t>
  </si>
  <si>
    <t>KAMIAH SUBSTATION</t>
  </si>
  <si>
    <t>KEELER SUBSTATION</t>
  </si>
  <si>
    <t>KELLER SUBSTATION</t>
  </si>
  <si>
    <t>KELTON SUBSTATION</t>
  </si>
  <si>
    <t>KENNEDY SUBSTATION</t>
  </si>
  <si>
    <t>KETTLE FALLS SUBSTATION</t>
  </si>
  <si>
    <t>KITSAP SUBSTATION</t>
  </si>
  <si>
    <t>KLONDIKE SUBSTATION</t>
  </si>
  <si>
    <t>KNAPPA SVENSEN SUBSTATION</t>
  </si>
  <si>
    <t>KOOSKIA SUBSTATION</t>
  </si>
  <si>
    <t>LA GRANDE SUBSTATION</t>
  </si>
  <si>
    <t>LA PINE SUBSTATION</t>
  </si>
  <si>
    <t>LAGOON SUBSTATION</t>
  </si>
  <si>
    <t>LAGRANDE POWERHOUSE</t>
  </si>
  <si>
    <t>LAKE BAY SUBSTATION</t>
  </si>
  <si>
    <t>LAKE GROVE SUBSTATION</t>
  </si>
  <si>
    <t>LAKE LENORE #1 IRRIGATION PUMP</t>
  </si>
  <si>
    <t>LAKE LENORE #2 IRRIGATION PUMP</t>
  </si>
  <si>
    <t>LAKESIDE SUBSTATION (CLP)</t>
  </si>
  <si>
    <t>LAKESIDE SUBSTATION (FEC)</t>
  </si>
  <si>
    <t>LAKEVIEW SUBSTATION</t>
  </si>
  <si>
    <t>LANE SUBSTATION</t>
  </si>
  <si>
    <t>LATERAL 4 METERING POINT</t>
  </si>
  <si>
    <t>LATHAM SUBSTATION</t>
  </si>
  <si>
    <t>LEBANON SUBSTATION</t>
  </si>
  <si>
    <t>LEVEY SUBSTATION</t>
  </si>
  <si>
    <t>LEWIS &amp; CLARK SUBSTATION</t>
  </si>
  <si>
    <t>LEXINGTON SUBSTATION</t>
  </si>
  <si>
    <t>LION MOUNTAIN SUBSTATION</t>
  </si>
  <si>
    <t>LOCUST SUBSTATION</t>
  </si>
  <si>
    <t>LODHOLM SUBSTATION</t>
  </si>
  <si>
    <t>LONGVIEW SUBSTATION</t>
  </si>
  <si>
    <t>LOPEZ ISLAND SUBSTATION(BPA)</t>
  </si>
  <si>
    <t>LOST RIVER SUBSTATION</t>
  </si>
  <si>
    <t>LOW GAP METERING POINT</t>
  </si>
  <si>
    <t>LOWER BULB GENERATING PLANT</t>
  </si>
  <si>
    <t>LOWER WOODCHUCK SUBSTATION</t>
  </si>
  <si>
    <t>LUHR BEACH SUBSTATION</t>
  </si>
  <si>
    <t>LUMP GULCH SUBSTATION</t>
  </si>
  <si>
    <t>LYLE SUBSTATION</t>
  </si>
  <si>
    <t>MABTON SUBSTATION</t>
  </si>
  <si>
    <t>MACKAY SUBSTATION</t>
  </si>
  <si>
    <t>MACKS INN SUBSTATION</t>
  </si>
  <si>
    <t>MADISON SUBSTATION</t>
  </si>
  <si>
    <t>MAPLE VALLEY SUBSTATION</t>
  </si>
  <si>
    <t>MAPLETON SUBSTATION</t>
  </si>
  <si>
    <t>MARENGO SUBSTATION</t>
  </si>
  <si>
    <t>MARION SUBSTATION</t>
  </si>
  <si>
    <t>MARTIN CREEK SUBSTATION</t>
  </si>
  <si>
    <t>MAUPIN SUBSTATION</t>
  </si>
  <si>
    <t>MAYFIELD POWERHOUSE</t>
  </si>
  <si>
    <t>MAYFIELD SWITCHYARD</t>
  </si>
  <si>
    <t>MCCULLOUGH SUBSTATION</t>
  </si>
  <si>
    <t>MCLOUGHLIN SUBSTATION</t>
  </si>
  <si>
    <t>MCMINNVILLE SUBSTATION</t>
  </si>
  <si>
    <t>MILAN SUBSTATION</t>
  </si>
  <si>
    <t>MILL PLAIN SUBSTATION</t>
  </si>
  <si>
    <t>MILL PRIMARY SUBSTATION</t>
  </si>
  <si>
    <t>MINT FARM SWITCHING STATION</t>
  </si>
  <si>
    <t>MISSION SUBSTATION</t>
  </si>
  <si>
    <t>MIST SUBSTATION</t>
  </si>
  <si>
    <t>MOAB SUBSTATION</t>
  </si>
  <si>
    <t>MONROE SUBSTATION</t>
  </si>
  <si>
    <t>MORRISON SUBSTATION</t>
  </si>
  <si>
    <t>MOSSYROCK SUBSTATION</t>
  </si>
  <si>
    <t>MOSSYROCK SWITCHYARD</t>
  </si>
  <si>
    <t>MOXEE SUBSTATION</t>
  </si>
  <si>
    <t>MOYIE DAM</t>
  </si>
  <si>
    <t>MT. HALL SUBSTATION</t>
  </si>
  <si>
    <t>MURRAY SUBSTATION</t>
  </si>
  <si>
    <t>NAPAVINE SUBSTATION</t>
  </si>
  <si>
    <t>NARROWS SUBSTATION</t>
  </si>
  <si>
    <t>NASELLE SUBSTATION</t>
  </si>
  <si>
    <t>NEFF ROAD METERING POINT</t>
  </si>
  <si>
    <t>SYSTEM PROTECTION CONTRL MAINT</t>
  </si>
  <si>
    <t>SUBSTATION MAINTENANCE</t>
  </si>
  <si>
    <t>POWER SYSTEM CONTROL MAINT</t>
  </si>
  <si>
    <t>NON-ELECTRIC MAINTENANCE</t>
  </si>
  <si>
    <t>SUBSTATION OPERATIONS</t>
  </si>
  <si>
    <t>POLLUTION PREVENTN &amp; ABATEMENT</t>
  </si>
  <si>
    <t>SYSTEM MAINTENANCE MANAGEMENT</t>
  </si>
  <si>
    <t>JOINT COST MAINTENANCE</t>
  </si>
  <si>
    <t>HEAVY MOBILE EQUIPMENT MAINT</t>
  </si>
  <si>
    <t>TRANSMISSION LINE MAINTENANCE</t>
  </si>
  <si>
    <t>ENVIRONMENTAL ANALYSIS</t>
  </si>
  <si>
    <t>VEGETATION MANAGEMENT</t>
  </si>
  <si>
    <t>TECHNICAL TRAINING</t>
  </si>
  <si>
    <t>ROW MAINTENANCE</t>
  </si>
  <si>
    <t>SECURITY ENHANCEMENTS EXPENSE</t>
  </si>
  <si>
    <t>MKTG TRANSMISSION SALES</t>
  </si>
  <si>
    <t>MKTG TRANSMISSION FINANCE</t>
  </si>
  <si>
    <t>MKTG TRANSMISSION BILLING</t>
  </si>
  <si>
    <t>MKTG INTERNAL OPERATIONS</t>
  </si>
  <si>
    <t>MKTG CONTRACT MANAGEMENT</t>
  </si>
  <si>
    <t>MKTG BUSINESS STRAT &amp; ASSESS</t>
  </si>
  <si>
    <t>LOGISTICS SERVICES</t>
  </si>
  <si>
    <t>LEGAL SUPPORT - EXPENSE</t>
  </si>
  <si>
    <t>GENERAL ADMINISTRATIVE</t>
  </si>
  <si>
    <t>EXECUTIVE &amp; ADMIN SERVICES</t>
  </si>
  <si>
    <t>AIRCRAFT SERVICES</t>
  </si>
  <si>
    <t>SCHED-TECHNICAL SUPPORT</t>
  </si>
  <si>
    <t>SCHED-RESERVATIONS</t>
  </si>
  <si>
    <t>SCHED-REAL-TIME SCHEDULING</t>
  </si>
  <si>
    <t>SCHED-PRE-SCHEDULING</t>
  </si>
  <si>
    <t>SCHED-MANAGE SPRVISION &amp; ADMIN</t>
  </si>
  <si>
    <t>SCHED-AFTER-THE-FACT</t>
  </si>
  <si>
    <t>TECHNICAL OPERATIONS</t>
  </si>
  <si>
    <t>POWER SYSTEM DISPATCHING</t>
  </si>
  <si>
    <t>INFORMATION TECHNOLOGY</t>
  </si>
  <si>
    <t>CONTROL CENTER SUPPORT</t>
  </si>
  <si>
    <t>AFUDC</t>
  </si>
  <si>
    <t>TSD Program Indirect</t>
  </si>
  <si>
    <t>Total Environment (PP&amp;A)</t>
  </si>
  <si>
    <t>Radio Spectrum</t>
  </si>
  <si>
    <t>TEAP Equipment</t>
  </si>
  <si>
    <t>IT Projects</t>
  </si>
  <si>
    <t>Security Enhancements</t>
  </si>
  <si>
    <t>FY 15</t>
  </si>
  <si>
    <t>TOTALS:</t>
  </si>
  <si>
    <t>Investment ($)</t>
  </si>
  <si>
    <t>O&amp;M ($)</t>
  </si>
  <si>
    <t>Depreciable Land (Account 350)</t>
  </si>
  <si>
    <t>Total (incl. Dep Land GPlant)</t>
  </si>
  <si>
    <t>ACORD TAP TO GRANDVIEW-RED MOUNTAIN NO 1</t>
  </si>
  <si>
    <t>CENTRALIA-MAY STREET NO 1</t>
  </si>
  <si>
    <t>CGS BACKUP BANK TAP TO BENTON - 451B NO 1</t>
  </si>
  <si>
    <t>FOREST GROVE-TILLAMOOK NO 1</t>
  </si>
  <si>
    <t>LYNCH CREEK TAP TO CANYON-LAGRANDE NO 1,2</t>
  </si>
  <si>
    <t>MCNARY-COYOTE SPRINGS NO 1</t>
  </si>
  <si>
    <t>MCNARY-JOHN DAY NO 2</t>
  </si>
  <si>
    <t>REDMOND SUBSTATION 230/115KV TIE NO 1</t>
  </si>
  <si>
    <t>SILVERADO TAP TO PORT ANGELES-SAPPHO NO 1</t>
  </si>
  <si>
    <t>WALLA WALLA-TUCANNON RIVER NO 1</t>
  </si>
  <si>
    <t>LANE-FAIRVIEW FIBER SYSTEM</t>
  </si>
  <si>
    <t>LOST CREEK POWERHOUSE</t>
  </si>
  <si>
    <t>ARM RELIFT SUBSTATION</t>
  </si>
  <si>
    <t>BIGLOW CANYON SUBSTATION</t>
  </si>
  <si>
    <t>CENTRAL FERRY SUBSTATION</t>
  </si>
  <si>
    <t>COASTAL ENERGY GENERATING PLANT</t>
  </si>
  <si>
    <t>COFFIN BUTTE GENERATING PLANT</t>
  </si>
  <si>
    <t>DECLO METERING POINT</t>
  </si>
  <si>
    <t>GOLD BAR SUBSTATION</t>
  </si>
  <si>
    <t>HOPKINS RIDGE SUBSTATION</t>
  </si>
  <si>
    <t>LITTLE FALLS GENERATING PLANT</t>
  </si>
  <si>
    <t>LYN PUMPS PUMPING PLANT</t>
  </si>
  <si>
    <t>PATU SUBSTATION</t>
  </si>
  <si>
    <t>RIVER ROAD GENERATION PLANT SUBSTATION</t>
  </si>
  <si>
    <t>SMITH CREEK POWERHOUSE</t>
  </si>
  <si>
    <t>CELILO CONVERTER NO 3</t>
  </si>
  <si>
    <t>CELILO CONVERTER NO 4</t>
  </si>
  <si>
    <t>ROUND MOUNTAIN SUBSTATION</t>
  </si>
  <si>
    <t>KIONA HYDROMET STATION</t>
  </si>
  <si>
    <t>KEELER MAINTENANCE HEADQUARTERS</t>
  </si>
  <si>
    <t>Substation</t>
  </si>
  <si>
    <t>Project</t>
  </si>
  <si>
    <t>Line</t>
  </si>
  <si>
    <t>Control Equipment (353.1)</t>
  </si>
  <si>
    <t>Overhead</t>
  </si>
  <si>
    <t>Unsegmented Allocation</t>
  </si>
  <si>
    <t>% Direct</t>
  </si>
  <si>
    <t>Direct Allocation</t>
  </si>
  <si>
    <t>Non-Direct Allocation</t>
  </si>
  <si>
    <t>Total Station O&amp;M</t>
  </si>
  <si>
    <t>Total Line O&amp;M</t>
  </si>
  <si>
    <t>Substations Direct Allocation</t>
  </si>
  <si>
    <t>Metering Direct Allocation</t>
  </si>
  <si>
    <t>Station Percent</t>
  </si>
  <si>
    <t>Line Percent</t>
  </si>
  <si>
    <t>(Annual Average $000)</t>
  </si>
  <si>
    <t>FY 2016</t>
  </si>
  <si>
    <t>FY 2017</t>
  </si>
  <si>
    <t>FY16</t>
  </si>
  <si>
    <t>FY 17</t>
  </si>
  <si>
    <t>CENTRAL FERRY- LOWER MONUMNTAL PROJECT</t>
  </si>
  <si>
    <t>PSANI PROJECT</t>
  </si>
  <si>
    <t>BONANZA SUBSTATION PROJECT</t>
  </si>
  <si>
    <t>MAIN GRID PROJECTS</t>
  </si>
  <si>
    <t>OLYMPIC PENINSULA REINFORCEMENT</t>
  </si>
  <si>
    <t>CENTRAL OREGON REINFORCEMENT</t>
  </si>
  <si>
    <t>PORTLAND-VANCOUVER AREA</t>
  </si>
  <si>
    <t>Pearl Substation 500KV Bay 6 TFY1100141</t>
  </si>
  <si>
    <t>Keeler Substation 500KV Bus Sect Brkr TFY110073</t>
  </si>
  <si>
    <t>Ostrander 500KV Brkr TFY120123</t>
  </si>
  <si>
    <t>Pearl Substation 500KV Expansion TS0140024</t>
  </si>
  <si>
    <t>WEST OF CASCADES NORTH</t>
  </si>
  <si>
    <t>WEST OF CASCADES SOUTH</t>
  </si>
  <si>
    <t>SALEM- ALBANY-EUGENE AREA</t>
  </si>
  <si>
    <t>TRI-CITIES AREA</t>
  </si>
  <si>
    <t>White Bluff Sub Bus TFY090164</t>
  </si>
  <si>
    <t>Franklin 115KV Shunt Cap TFY110037</t>
  </si>
  <si>
    <t>White Bluffs 115KV Shunt Cap TFY120024</t>
  </si>
  <si>
    <t>McNary 230KV Shunt Cap TFY120109</t>
  </si>
  <si>
    <t>Red Mountain-Grandview L-RAS TS014006</t>
  </si>
  <si>
    <t>MONTANA-WEST OF HATWAI</t>
  </si>
  <si>
    <t>MISC MAIN GRID PROJECTS &amp; COMPLIANCE</t>
  </si>
  <si>
    <t>LOWER VALLEY REINFORC. PROJECT (CARIBOU/HOOPER)</t>
  </si>
  <si>
    <t>AREA &amp; CUSTOMER SERVICE PROJECTS</t>
  </si>
  <si>
    <t>CITY OF CENTRALIA PROJECT</t>
  </si>
  <si>
    <t>SOUTHERN IDAHO - LOWER VALLEY</t>
  </si>
  <si>
    <t>MISC. AREA &amp; CUSTOMER SERVICE</t>
  </si>
  <si>
    <t>ROGUE SVC ADDITION</t>
  </si>
  <si>
    <t>LONGVIEW AREA REINFORCEMENT</t>
  </si>
  <si>
    <t>KALISPELL-FLATHEAD VALLEY</t>
  </si>
  <si>
    <t>RIGHTS OF WAY PROGRAM</t>
  </si>
  <si>
    <t>ACCESS ROADS</t>
  </si>
  <si>
    <t>LAND RIGHTS - TRIBAL RENEWALS</t>
  </si>
  <si>
    <t>LAND RIGHTS- VEG MITIGATION</t>
  </si>
  <si>
    <t>LAND RIGHTS - ACCESS ROADS</t>
  </si>
  <si>
    <t>CC EXPAND PROGRAM</t>
  </si>
  <si>
    <t>CC SUSTAIN PROGRAM</t>
  </si>
  <si>
    <t>CC INFASTRUCTURE COMPONENTS</t>
  </si>
  <si>
    <t>CC SYSTEM &amp; APPLICATION</t>
  </si>
  <si>
    <t>SUB DC - UPGRADES &amp; ADDITIONS (CELILO)</t>
  </si>
  <si>
    <t>UPGRADES &amp; ADDITIONS PROJECTS</t>
  </si>
  <si>
    <t>MISC UPS &amp; ADDS</t>
  </si>
  <si>
    <t>LINES - UPS &amp; ADDS</t>
  </si>
  <si>
    <t>LINE SWITCH UPGRADES</t>
  </si>
  <si>
    <t>SUBS AC - UPS &amp; ADDS</t>
  </si>
  <si>
    <t>SUBS AC PROGRAM</t>
  </si>
  <si>
    <t>SUB AC-CIRCUIT BRKR &amp; SWTCH GR</t>
  </si>
  <si>
    <t>SUB AC-TRANSFORMERS &amp; REACTORS</t>
  </si>
  <si>
    <t>SUB AC - CVT/PT/CT &amp; ARRESTERS</t>
  </si>
  <si>
    <t>SUB AC- SHUNT CAPACITORS</t>
  </si>
  <si>
    <t>SUB AC - LOW VOLTAGE AUX.</t>
  </si>
  <si>
    <t>SUB AC- BUS &amp; STRUCTURES</t>
  </si>
  <si>
    <t>LINES WOOD POLES SUSTAIN PROGRAM</t>
  </si>
  <si>
    <t>LINES STEEL SUSTAIN PROGRAM</t>
  </si>
  <si>
    <t>SUB DC- POWER ELCTRNC &amp; SRS CAPS PROGRAM</t>
  </si>
  <si>
    <t>SYSTEM TELECOMM - SUSTAIN PROGRAM</t>
  </si>
  <si>
    <t>PSC PROGRAM</t>
  </si>
  <si>
    <t>SPC PROGRAM</t>
  </si>
  <si>
    <t>TEAP - TOOLS PROGRAM</t>
  </si>
  <si>
    <t xml:space="preserve">Misc. Facilities Replacements </t>
  </si>
  <si>
    <t xml:space="preserve">PFIA </t>
  </si>
  <si>
    <t>Generator Interconnect</t>
  </si>
  <si>
    <t>SYSTEM TELECOMM - UPGRADES &amp; ADDITIONS PROGRAM</t>
  </si>
  <si>
    <t>BIG EDDY-KNIGHT 500KV PROJECT</t>
  </si>
  <si>
    <t>O&amp;M allocated to Lines and Stations</t>
  </si>
  <si>
    <t>Average</t>
  </si>
  <si>
    <t>O&amp;M allocated to Ancillary Services</t>
  </si>
  <si>
    <t>O&amp;M identified as Overhead</t>
  </si>
  <si>
    <t xml:space="preserve"> </t>
  </si>
  <si>
    <t>Subtotal Lines and Stations</t>
  </si>
  <si>
    <t>Subtotal Ancillary Services</t>
  </si>
  <si>
    <t>Subtotal Overhead</t>
  </si>
  <si>
    <t>Total Historical O&amp;M</t>
  </si>
  <si>
    <t>Subs</t>
  </si>
  <si>
    <t>Metering</t>
  </si>
  <si>
    <t>Direct Charges</t>
  </si>
  <si>
    <t>Non-direct Charges</t>
  </si>
  <si>
    <t>Corporate Overhead</t>
  </si>
  <si>
    <t>Notes:</t>
  </si>
  <si>
    <t>ROW MAINTENANCE 1/</t>
  </si>
  <si>
    <t>TRANSMISSION LINE MAINTENANCE 1/</t>
  </si>
  <si>
    <t>VEGETATION MANAGEMENT 1/</t>
  </si>
  <si>
    <t>1/ Non-direct ROW MAINTENANCE, TRANSMISSION LINE MAINTENANCE, and VEGETATION MANAGEMENT allocated to lines</t>
  </si>
  <si>
    <t>CHANDLER TAP TO GRANDVIEW-RED MOUNTAIN NO 1</t>
  </si>
  <si>
    <t>BELFAIR TAP TO SHELTON-KITSAP NO 2</t>
  </si>
  <si>
    <t>BURBANK TAP TO FRANKLIN-WALLA WALLA NO 1</t>
  </si>
  <si>
    <t>FOUR LAKES TAP TO SUNSET-EAST COLFAX</t>
  </si>
  <si>
    <t>HEDGES TAP TO FRANKLIN-BADGER CANYON NO 2</t>
  </si>
  <si>
    <t>OLYMPIA-ST CLAIR NO 1</t>
  </si>
  <si>
    <t>RADAR TAP (USBR) TO SCOOTENEY TAP</t>
  </si>
  <si>
    <t>SOUTH TACOMA-SOUTHWEST NO 1</t>
  </si>
  <si>
    <t>MT SI-TANNER NO 1</t>
  </si>
  <si>
    <t>SWIFT TAP TO ROSS-LEXINGTON NO 1</t>
  </si>
  <si>
    <t>LONGVIEW-WASHINGTON WAY NO 1</t>
  </si>
  <si>
    <t>BAKERS CORNER TAP TO LEXINGTON-LONGVIEW NO 1</t>
  </si>
  <si>
    <t>DRISCOLL-ASTORIA NO 1</t>
  </si>
  <si>
    <t>CGS2 BACKUP TAP TO HANFORD NO 2 CONSTRUCTION TAP</t>
  </si>
  <si>
    <t>DAY MT. SPOKANE</t>
  </si>
  <si>
    <t>KAH-NEE-TA SUBSTATION</t>
  </si>
  <si>
    <t>QUILCENE SUBSTATION</t>
  </si>
  <si>
    <t>J</t>
  </si>
  <si>
    <t>K</t>
  </si>
  <si>
    <t>L</t>
  </si>
  <si>
    <t>M</t>
  </si>
  <si>
    <t>O</t>
  </si>
  <si>
    <t>P</t>
  </si>
  <si>
    <t>Q</t>
  </si>
  <si>
    <t>PAUL D. JOHNSON SUBSTATION</t>
  </si>
  <si>
    <t>DECATUR WEST RADIO STATION</t>
  </si>
  <si>
    <t>RAYMOND RADIO STATION</t>
  </si>
  <si>
    <t>DECATUR EAST RADIO STATION</t>
  </si>
  <si>
    <t>FRANKLIN-HATWAI FIBER SYSTEM</t>
  </si>
  <si>
    <t>INDIAN MOUNTAIN RADIO STATION</t>
  </si>
  <si>
    <t>FREDERICKSON GENERATION-SOUTH TACOMA FIBER SYSTEM</t>
  </si>
  <si>
    <t>MINIDOKA POWERHOUSE-MINIDOKA RADIO STATION FIBER SYSTEM</t>
  </si>
  <si>
    <t>SWAN VALLEY PASSIVE REPEATER SITE</t>
  </si>
  <si>
    <t>PENDLETON-LAGRANDE</t>
  </si>
  <si>
    <t>Transmission Line Land (segmented to Generation Integration)</t>
  </si>
  <si>
    <t>Transmission Line Land (segmented pro-rata)</t>
  </si>
  <si>
    <t>Other Facility Land (segmented pro-rata)</t>
  </si>
  <si>
    <t>Subtotal Other pro-rata</t>
  </si>
  <si>
    <t>Subtotal Network Line Land</t>
  </si>
  <si>
    <t>Subtotal GI Line Land</t>
  </si>
  <si>
    <t>Subtotal Line Land pro-rata</t>
  </si>
  <si>
    <t>Subtotal Stations</t>
  </si>
  <si>
    <t>Stations (allocated according to direct station segmentation)</t>
  </si>
  <si>
    <t>Check</t>
  </si>
  <si>
    <t>Note:  B13 Should match ledger</t>
  </si>
  <si>
    <t>Network Facilities</t>
  </si>
  <si>
    <t>Transmission Line Land (segmented to Network)</t>
  </si>
  <si>
    <t>Station Land (segmented to Network)</t>
  </si>
  <si>
    <t>Total Network</t>
  </si>
  <si>
    <t>BOTHELL-SAMMAMISH (PSE)</t>
  </si>
  <si>
    <t>ECHO LAKE - MAPLE VALLEY NO 1 &amp; 2</t>
  </si>
  <si>
    <t>LONGVIEW-CHEHALIS NO 1 &amp; 3</t>
  </si>
  <si>
    <t>MONROE-SNOHOMISH NO 1 &amp; 2</t>
  </si>
  <si>
    <t>OLYMPIA 500-230 TIE LINE 1</t>
  </si>
  <si>
    <t>PEARL-SHERWOOD NO. 1 &amp; 2</t>
  </si>
  <si>
    <t>SAND CREEK-BONNERS FERRY NO. 1 &amp; 2</t>
  </si>
  <si>
    <t>SATSOP-SHELTON NO 1</t>
  </si>
  <si>
    <t>TACOMA-RAVER NO 1&amp;2</t>
  </si>
  <si>
    <t>BRIDGEPORT BAR</t>
  </si>
  <si>
    <t>MESA SUBSTATION</t>
  </si>
  <si>
    <t>OLYMPIA-ST CLAIR-S TACOMA NO 1</t>
  </si>
  <si>
    <t>Account 353  (Ancillary service is control equipment only)</t>
  </si>
  <si>
    <t>Account 391  (Ancillary service is control equipment only)</t>
  </si>
  <si>
    <t>DWORSHAK PH-DWORSHAK NO 1 ML CLEARWATER CO</t>
  </si>
  <si>
    <t>COLUMBIA GENERATING STATION SUBSTATION (ENERGY NORTHWEST)</t>
  </si>
  <si>
    <t>LIBBY SUBSTATION(BPA)</t>
  </si>
  <si>
    <t>MOUNTAIN HOME SUBSTATION(BPA)</t>
  </si>
  <si>
    <t>ALBANY-BURNT WOODS NO 1 ML BENTON CO</t>
  </si>
  <si>
    <t>ALBANY-BURNT WOODS NO 1 ML LINCOLN CO</t>
  </si>
  <si>
    <t>ALBANY-BURNT WOODS NO 1 ML LINN CO</t>
  </si>
  <si>
    <t>BELL-BOUNDARY NO 1 (ML SPOKANE CO)</t>
  </si>
  <si>
    <t>BIG EDDY-OSTRANDER NO 1 (ML CLACKAMAS CO)</t>
  </si>
  <si>
    <t>BONNEVILLE PH1-ALCOA NO  1 &amp; 2 (BONN PH1-ALCOA NO 2 SECTION</t>
  </si>
  <si>
    <t>BONNEVILLE PH1-ALCOA NO 1 &amp; 2 (BONN PH1-ALCOA NO 1 SECTION)</t>
  </si>
  <si>
    <t>BOTHELL-SAMMAMISH (PSE) (FOR ACCOUNTING PURPOSES ONLY)</t>
  </si>
  <si>
    <t>BRASADA-HARNEY NO 1 ML DESCHUTES CO</t>
  </si>
  <si>
    <t>BRASADA-HARNEY NO 1 ML HARNEY CO</t>
  </si>
  <si>
    <t>CARDWELL-COLITZ NO 1 (ML) COWLITZ COUNTY</t>
  </si>
  <si>
    <t>CHALIS-CENTRALIA NO 1 ML LEWIS CO</t>
  </si>
  <si>
    <t>CHEHALIS-CENTRALIA NO 2 ML LEWIS CO</t>
  </si>
  <si>
    <t>CHIEF JOEPH-SICKLER NO 1 ML DOUGLAS CO</t>
  </si>
  <si>
    <t>CHIEF JOSEPH-MONROE NO 1 ML SNOHOMISH CO</t>
  </si>
  <si>
    <t>COLUMBIA-ELLENSBURG NO 1 ML KITTITAS CO</t>
  </si>
  <si>
    <t>COLVILLE-REPUBLIC NO 1 (ML STEVENS CO)</t>
  </si>
  <si>
    <t>EAST ELLENSBURG TAP TO COLUMBIA-ELLENSBURG NO 1 (KITTITAS C</t>
  </si>
  <si>
    <t>ECHO LAKE - MAPLE VALLEY NO 1 &amp; 2 (EL-MV NO</t>
  </si>
  <si>
    <t>ECHO LAKE - MAPLE VALLEY NO 1 &amp; 2 (EL-MV NO 1 SECTION)</t>
  </si>
  <si>
    <t>GRIZZLY-SUMMER LAKE NO 1 (CROOK CO)</t>
  </si>
  <si>
    <t>GRIZZLY-SUMMER LAKE NO 1 (DESCHUTES CO)</t>
  </si>
  <si>
    <t>GRIZZLY-SUMMER LAKE NO 1 (LAKE CO)</t>
  </si>
  <si>
    <t>HANFORD-WAUTOMA NO 1, ML BENTON CO</t>
  </si>
  <si>
    <t>HANFORD-WAUTOMA NO 2, ML BENTON CO</t>
  </si>
  <si>
    <t>JOHN DAY-BIG EDDY NO 2 ML SHERMAN CO</t>
  </si>
  <si>
    <t>JOHN DAY-BIG EDDY NO 2 ML WASCO CO</t>
  </si>
  <si>
    <t>LA PINE-FORT ROCK NO 1 ML DESCHUTES CO</t>
  </si>
  <si>
    <t>LITTLE GOOSE-LOWER GRANITE NO 2 ML COLUMBIA</t>
  </si>
  <si>
    <t>LITTLE GOOSE-LOWER GRANITE NO 2 ML GARFIELD</t>
  </si>
  <si>
    <t>LITTLE GOOSE-LOWER GRANITE NO 2 ML WHITMAN</t>
  </si>
  <si>
    <t>LITTLE GOOSE-LOWER GRANITE NO1</t>
  </si>
  <si>
    <t>LONGVIEW-BAKERS CORNER (COWLITZ PUD LINE)</t>
  </si>
  <si>
    <t>LONGVIEW-CHEHALIS NO 1 &amp; 3 (LONGVIEW-CHEHALI</t>
  </si>
  <si>
    <t>LONGVIEW-CHEHALIS NO 1 &amp; 3 (LONGVIEW-CHEHALIS NO 1 SECTION)</t>
  </si>
  <si>
    <t>LOWER MONUMENTAL-HANFORD NO 1 ML BENTON</t>
  </si>
  <si>
    <t>LOWER MONUMENTAL-HANFORD NO 1 ML FRANKLIN</t>
  </si>
  <si>
    <t>LOWER MONUMENTAL-HANFORD NO 1 ML GRANT</t>
  </si>
  <si>
    <t>LOWER MONUMENTAL-HANFORD NO 1 ML WALLA WALLA</t>
  </si>
  <si>
    <t>LOWER MONUMENTAL-LITTLE GOOSE NO 1 ML COLUMB</t>
  </si>
  <si>
    <t>LOWER MONUMENTAL-LITTLE GOOSE NO 1 ML GARFIELD</t>
  </si>
  <si>
    <t>LOWER MONUMENTAL-LITTLE GOOSE NO 1 ML WHITMA</t>
  </si>
  <si>
    <t>LOWER MONUMENTAL-MCNARY NO 1 ML UMATILLA CO</t>
  </si>
  <si>
    <t>LOWER MONUMENTAL-MCNARY NO 1 ML WALLA WALLA</t>
  </si>
  <si>
    <t>MCNARY-BADGER CANYON NO 1 ML BENTON CO, WA</t>
  </si>
  <si>
    <t>MONROE-CUSTER NO 1 ML SKAGIT CO</t>
  </si>
  <si>
    <t>MONROE-CUSTER NO 1 ML SNOHOMISH CO</t>
  </si>
  <si>
    <t>MONROE-CUSTER NO 1 ML WHATCOME CO</t>
  </si>
  <si>
    <t>MONROE-SNOHOMISH NO 1 &amp; 2 (MONROE-SNOHOMISH NO 1 SECTION)</t>
  </si>
  <si>
    <t>MONROE-SNOHOMISH NO 1 &amp; 2 (MONROE-SNOHOMISH NO 2 SECTION)</t>
  </si>
  <si>
    <t>NAPAVINE-ALLSTON NO 1 ML COLUMBIA CO-DO NOT USE</t>
  </si>
  <si>
    <t>NAPAVINE-ALLSTON NO 1 ML COWLITZ CO</t>
  </si>
  <si>
    <t>NAPAVINE-ALLSTON NO 1 ML WASHINGTON CO-DO NOT USE</t>
  </si>
  <si>
    <t>OLYMPIA 500-230 TIE LINE 1 ML THURSTON CO</t>
  </si>
  <si>
    <t>OLYMPIA-KITSAP NO 3 (SEE NOTES)</t>
  </si>
  <si>
    <t>OLYMPIA-KITSAP NO 3 ML MASON CO(SEE NOTES)</t>
  </si>
  <si>
    <t>OLYMPIA-KITSAP NO 3 ML THURSTON CO(SEE NOTES</t>
  </si>
  <si>
    <t>OLYMPIA-SHELTON NO 3 ML MASON CO</t>
  </si>
  <si>
    <t>OLYMPIA-SHELTON NO 4 ML MASON CO</t>
  </si>
  <si>
    <t>OLYMPIA-SHELTON NO 5 ML MASON CO</t>
  </si>
  <si>
    <t>OLYMPIA-SHELTON NO 5 ML THURSTON CO</t>
  </si>
  <si>
    <t>OSTRANDER-TROUTDALE NO 1 (ML CLACKACMAS CO)</t>
  </si>
  <si>
    <t>PALISADES-CATTLE CREEK NO 1 ML BONNEVILLE CO</t>
  </si>
  <si>
    <t>PEARL-MARION NO 1 ML CLACKAMAS CO</t>
  </si>
  <si>
    <t>PEARL-MARION NO 1 ML MARION CO</t>
  </si>
  <si>
    <t>PEARL-SHERWOOD NO. 1 &amp; 2 (PEARL-SHERWOOD NO 1 SECTION)</t>
  </si>
  <si>
    <t>PEARL-SHERWOOD NO. 1 &amp; 2 (PEARL-SHERWOOD NO 2 SECTION)</t>
  </si>
  <si>
    <t>RAVER-PAUL NO 1 ML KING CO</t>
  </si>
  <si>
    <t>RAVER-PAUL NO 1 ML LEWIS CO</t>
  </si>
  <si>
    <t>RAVER-PAUL NO 1 ML PIERCE CO</t>
  </si>
  <si>
    <t>RAVER-PAUL NO 1 ML THURSTON CO</t>
  </si>
  <si>
    <t>RIVERGATE-KEELER NO 1 &amp; 2 (RIVERGATE-KEELER NO 1 SECTION)</t>
  </si>
  <si>
    <t>ROCK CREEK-JOHN DAY NO 1 ML KLICKITAT CO</t>
  </si>
  <si>
    <t>ROCK CREEK-JOHN DAY NO 1 ML SHERMAN CO</t>
  </si>
  <si>
    <t>ROSS-ALCOA NO 2 &amp; 4 (ROSS-ALCOA NO 2 SECTION)</t>
  </si>
  <si>
    <t>SAND CREEK-BONNERS FERRY NO 1 &amp;. 2(SAND CREEK-BF NO 2 SECTI</t>
  </si>
  <si>
    <t>SAND CREEK-BONNERS FERRY NO. 1 &amp; 2 (SAND CREEK-BF NO 1 SECT</t>
  </si>
  <si>
    <t>SANTIAM-TOLEDO NO 1 ML BENTON CO</t>
  </si>
  <si>
    <t>SATSOP-SHELTON NO 1 ML MASON CO</t>
  </si>
  <si>
    <t>SATSOP-SHELTON NO 1 ML THURSTON CO</t>
  </si>
  <si>
    <t>SHELTON-KITSAP NO 3 (MASON CO)</t>
  </si>
  <si>
    <t>SHULTZ-RAVER NO 4 ML KING CO</t>
  </si>
  <si>
    <t>SHULTZ-RAVER NO 4 ML KITTITAS CO</t>
  </si>
  <si>
    <t>SICKLER-SCHULTZ NO 1 ML CHELAN COUNTY</t>
  </si>
  <si>
    <t>SICKLER-SCHULTZ NO 1 ML DOUGLAS COUNTY</t>
  </si>
  <si>
    <t>SICKLER-SCHULTZ NO 1 ML KITTITAS COUNTY</t>
  </si>
  <si>
    <t>SLATT-JOHN DAY NO 1 ML GILLIAM CO</t>
  </si>
  <si>
    <t>SLATT-JOHN DAY NO 1 ML SHERMAN CO</t>
  </si>
  <si>
    <t>TACOMA-RAVER NO 1&amp;2 (NO 1 SECTION)</t>
  </si>
  <si>
    <t>TACOMA-RAVER NO 1&amp;2 (NO 2 SECTION)</t>
  </si>
  <si>
    <t>TIMBER TAP</t>
  </si>
  <si>
    <t>UNDERWOOD TAP TO BONN-NC 1 &amp; BONN-A 2, BONN-ALCOA  TO STR 1</t>
  </si>
  <si>
    <t>UNDERWOOD TAP TO BONN-NC 1 &amp; BONN-A 2, BONN-NC 1 TO UNDRW S</t>
  </si>
  <si>
    <t>VANTAGE-HANFORD NO 1 ML BENTON CO</t>
  </si>
  <si>
    <t>VANTAGE-HANFORD NO 1 ML GRANT CO</t>
  </si>
  <si>
    <t>VANTAGE-SCHULTZ NO 1 ML KITTAS</t>
  </si>
  <si>
    <t>WALLA WALLA-TUCANNAN RVIER NO 1 ML WALLA WALLA CO</t>
  </si>
  <si>
    <t>WALLA WALLA-TUCANNON RIVER NO 1 ML COLUMBIA CO</t>
  </si>
  <si>
    <t>WAUTOMA-OSTRANDER NO 1 ML KLICKITAT CO</t>
  </si>
  <si>
    <t>WAUTOMA-OSTRANDER NO 1 ML SKAMANIA CO</t>
  </si>
  <si>
    <t>WAUTOMA-OSTRANDER NO 1 ML YAKIMA CO</t>
  </si>
  <si>
    <t>WAUTOMA-ROCK CREEK NO 1 ML BENTON CO</t>
  </si>
  <si>
    <t>WAUTOMA-ROCK CREEK NO 1 ML KLICKITAT CO</t>
  </si>
  <si>
    <t>WAUTOMA-ROCK CREEK NO 1 ML YAKIMA CO</t>
  </si>
  <si>
    <t>WEST BURLEY-HEYBURN NO. 1 (FOREIGN OWNED, SEE NOTES)</t>
  </si>
  <si>
    <t>ADAIR SUBSTATION(BPA)</t>
  </si>
  <si>
    <t>ANGUS SUBSTATION (BENTON CO PUD)</t>
  </si>
  <si>
    <t>ARCO SUBSTATION(UTAH POWER &amp; LIGHT)</t>
  </si>
  <si>
    <t>ARMSTRONG SUBSTATION(INLAND POWER &amp; LIGHT)</t>
  </si>
  <si>
    <t>ATHOL SUBSTATION(KOOTENAI ELEC COOP)</t>
  </si>
  <si>
    <t>BARRETTS SUBSTATION(VIGILANTEELECTRIC)</t>
  </si>
  <si>
    <t>BAXTER SUBSTATION(SOLD, SEE NOTES))</t>
  </si>
  <si>
    <t>BEAVER BAY SUBSTATION (COWLITZ PUD)</t>
  </si>
  <si>
    <t>BEAVER SUBSTATION(TILLAMOOK PUD)</t>
  </si>
  <si>
    <t>BELLINGHAM SUBSTATION(BPA)</t>
  </si>
  <si>
    <t>BELLINGHAM SUBSTATION(PUGET SOUND ENERGY)</t>
  </si>
  <si>
    <t>BENTON CITY SUBSTATION(BENTONCO PUD)</t>
  </si>
  <si>
    <t>BERRYDALE SUBSTATION (CLP)</t>
  </si>
  <si>
    <t>BIG FORK SUBSTATION (FEC)</t>
  </si>
  <si>
    <t>BIG HORN SUBSTATION (IBERDOLA)</t>
  </si>
  <si>
    <t>BINGEN SUBSTATION(KLICKITAT CO PUD)</t>
  </si>
  <si>
    <t>BRASADA SUBSTATION (CENTRAL ELECTRIC COOPERATIVE)</t>
  </si>
  <si>
    <t>BREMERTON SUBSTATION (PSE)</t>
  </si>
  <si>
    <t>BRIDGEPORT BAR (BOOST)</t>
  </si>
  <si>
    <t>BRIDGEPORT BAR (PUMP)</t>
  </si>
  <si>
    <t>BROOKDALE SUBSTATION(ELMHURSTMUTUAL PWR &amp; LIGHT)</t>
  </si>
  <si>
    <t>BROOKDALE SUBSTATION(TACOMA PUBLIC UTILITIES)</t>
  </si>
  <si>
    <t>BURLEY SUBSTATION(CITY OF BURLEY)</t>
  </si>
  <si>
    <t>CANBY SUBSTATION(BPA)</t>
  </si>
  <si>
    <t>CANBY SUBSTATION(PGE)</t>
  </si>
  <si>
    <t>CANBY SUBSTATION(SURPRISE VALLEY ELEC)</t>
  </si>
  <si>
    <t>CHESHIRE SUBSTATION (EPUD)</t>
  </si>
  <si>
    <t>CLATSKANIE SWITCHING STATION (CLATSKANIE PUD)</t>
  </si>
  <si>
    <t>CLINTON SUBSTATION (SOLD)</t>
  </si>
  <si>
    <t>COMBINE HILLS II SUBSTATION (EURUS EGY)</t>
  </si>
  <si>
    <t>CONDON WIND SUBSTATION(SEAWEST)</t>
  </si>
  <si>
    <t>COTTONWOOD METERING POINT(BPA)</t>
  </si>
  <si>
    <t>COW CREEK SUBSTATION (UIUC)</t>
  </si>
  <si>
    <t>COWLITZ SUBSTATION(TACOMA PUBLIC UTILITIES)</t>
  </si>
  <si>
    <t>COWLITZ SUBSTATIONBPA)</t>
  </si>
  <si>
    <t>CRESTON SUBSTATION(BPA)</t>
  </si>
  <si>
    <t>DAYTON SUBSTATION(BPA &amp; COLUMBIA REA)</t>
  </si>
  <si>
    <t>DAYTON SUBSTATION(MASON COUNTY)</t>
  </si>
  <si>
    <t>DE MOSS SUBSTATION(BPA)</t>
  </si>
  <si>
    <t>DEXTER SUBSTATION (LANE ELECTRIC)</t>
  </si>
  <si>
    <t>DISCOVERY SUBSTATION (N. WASCO PUD)</t>
  </si>
  <si>
    <t>DOOLEY SUBSTATION (WINDY POINT)</t>
  </si>
  <si>
    <t>DREWSEY METERING POINT (IPCO)</t>
  </si>
  <si>
    <t>ELMO SUBSTATION(MVP)</t>
  </si>
  <si>
    <t>ELTOPIA SUBSTATION(SOLD)</t>
  </si>
  <si>
    <t>ENERGIZER SUBSTATION (KPUD)</t>
  </si>
  <si>
    <t>EUREKA SUBSTATION (LINCOLN ELEC)</t>
  </si>
  <si>
    <t>FAIRVIEW SUBSTATION(BPA)</t>
  </si>
  <si>
    <t>FEEDVILLE SUBSTATION (UEC)</t>
  </si>
  <si>
    <t>FERN RIDGE SUBSTATION (LANE ELECTRIC)</t>
  </si>
  <si>
    <t>FILBERT SUBSTATION(CITY OF FOREST GROVE)</t>
  </si>
  <si>
    <t>FINLEY SUBSTATION (BENTON COUNTY PUD)</t>
  </si>
  <si>
    <t>FLATHEAD SUBSTATION(BPA &amp; FLATHEAD ELEC)</t>
  </si>
  <si>
    <t>FLORENCE SUBSTATION (CENTRAL LINCLON PUD)</t>
  </si>
  <si>
    <t>FORDS PRAIRIE SUBSTATION(CITYOF CENTRALIA)</t>
  </si>
  <si>
    <t>FORDS PRAIRIE SUBSTATION(LEWIS CO PUD)</t>
  </si>
  <si>
    <t>FORT ROCK SUBSTATION (MIDSTATE ELECTRIC COOP)</t>
  </si>
  <si>
    <t>FOSTER CREEK SUBSTATION(NESPELEM VALLEY ELEC)</t>
  </si>
  <si>
    <t>FOSTER CREEK SUBSTATIONDOUGLAS CO PUD)</t>
  </si>
  <si>
    <t>FREEWATER SUBSTATION(BPA)</t>
  </si>
  <si>
    <t>FRENCHTOWN SUBSTATION (SOLD)</t>
  </si>
  <si>
    <t>GARIBALDI SUBSTATION(TILLAMOOK PUD)</t>
  </si>
  <si>
    <t>GEORGIA PACIFIC SUBSTATION(PSE)</t>
  </si>
  <si>
    <t>GILMER SUBSTATION(KLICKITAT CO PUD)</t>
  </si>
  <si>
    <t>GOLDENDALE SUBSTATION(BPA)</t>
  </si>
  <si>
    <t>GOOSE LAKE SUBSTATION(NESPELEM VALLEY ELEC)</t>
  </si>
  <si>
    <t>GORMLEY SUBSTATION (MCMINNVILLE W &amp; L)</t>
  </si>
  <si>
    <t>GOSHEN SUBSTATION(PACIFICORP)</t>
  </si>
  <si>
    <t>GOSHEN SUBSTATION(UTAH POWER &amp; LIGHT)</t>
  </si>
  <si>
    <t>GRAYS HARBOR FACILITY NO 1 (GRAYS HARBOR ENE</t>
  </si>
  <si>
    <t>HALF MOON SUBSTATION(INLAND POWER &amp; LIGHT)</t>
  </si>
  <si>
    <t>HANNA SUBSTATION(DOUGLAS CO PUD)</t>
  </si>
  <si>
    <t>HARNEY SUBSTATION(BPA)</t>
  </si>
  <si>
    <t>HARVEST WIND SUBSTATION (KPUD)</t>
  </si>
  <si>
    <t>HATTON SUBSTATION(SOLD)</t>
  </si>
  <si>
    <t>HAUSER SUBSTATION(BPA)</t>
  </si>
  <si>
    <t>HAUSER SUBSTATION(CENTRAL LINCOLN PUD)</t>
  </si>
  <si>
    <t>HAY CANYON SUBSTATION (IBERDOLA)</t>
  </si>
  <si>
    <t>HAY MILL SUBSTATION (UNITED ELEC &amp; CITY OF RUPERT)</t>
  </si>
  <si>
    <t>HAYFORD SUBSTATION(INLAND POWER &amp; LIGHT)</t>
  </si>
  <si>
    <t>HEDGES SUBSTATION(BENTON CO PUD)</t>
  </si>
  <si>
    <t>HERMISTON BUTTE (UEC)</t>
  </si>
  <si>
    <t>HIDEAWAY SUBSTATION (LANE ELECTRIC)</t>
  </si>
  <si>
    <t>HIGHLANDS SUBSTATION(BENTON CO PUD)</t>
  </si>
  <si>
    <t>HORN BUTTE SUBSTATION (INVENERGY WIND)</t>
  </si>
  <si>
    <t>HUGHS SUBSTATION(SALEM ELEC COOP)</t>
  </si>
  <si>
    <t>IMRIE SUBSTATION (PACW)</t>
  </si>
  <si>
    <t>JUNCTION CITY SUBSTATION(BLACHLY-LANE CO ELEC COOP)</t>
  </si>
  <si>
    <t>JUNIPER CANYON I SUBSTATION (IR INC.)</t>
  </si>
  <si>
    <t>KALISPELL SUBSTATION(BPA)</t>
  </si>
  <si>
    <t>KENNEWICK SUBSTATION(BENTON CO PUD)</t>
  </si>
  <si>
    <t>KERR SUBSTATION(BPA)</t>
  </si>
  <si>
    <t>KLONDIKE SCHOOLHOUSE SUBSTATION (IBERDOLA)</t>
  </si>
  <si>
    <t>LANCASTER SUBSTATION(BPA)</t>
  </si>
  <si>
    <t>LARENE SUBSTATION (INLAND)</t>
  </si>
  <si>
    <t>LIBBY SUBSTATION(BPA/FLATHEADELEC)</t>
  </si>
  <si>
    <t>LINDEN SUBSTATION (KPUD)</t>
  </si>
  <si>
    <t>LONE PINE SUBSTATION(PACIFICORP)</t>
  </si>
  <si>
    <t>LOOKINGGLASS SUBSTATION(BPA)</t>
  </si>
  <si>
    <t>MASHEL PRAIRIE SUBSTATION (OHOP)</t>
  </si>
  <si>
    <t>MASON SUBSTATION(MASON CO PUDNO 3)</t>
  </si>
  <si>
    <t>MAYVIEW SUBSTATION (INLAND POWER)</t>
  </si>
  <si>
    <t>MCKENZIE SUBSTATION(EWEB)</t>
  </si>
  <si>
    <t>MESA SUBSTATION(SOLD, SEE NOTES)</t>
  </si>
  <si>
    <t>METALINE FALLS SUBSTATION(PEND OREILLE CO PUD)</t>
  </si>
  <si>
    <t>MIDWAY SUBSTATION(BPA)</t>
  </si>
  <si>
    <t>MILLER SUBSTATION(LAKEVIEW LIGHT &amp; PWR)</t>
  </si>
  <si>
    <t>MILTON SUBSTATION(CITY OF MILTON FREEWATER)</t>
  </si>
  <si>
    <t>MINICO SUBSTATION (UNITED ELECTRIC)</t>
  </si>
  <si>
    <t>MOHLER SUBSTATION(TILLAMOOK PUD)</t>
  </si>
  <si>
    <t>MOUNTAIN HOME SUBSTATION(IDAHO POWER)</t>
  </si>
  <si>
    <t>MOUNTAIN VIEW SUBSTATION(MASON CO PUD NO 3)</t>
  </si>
  <si>
    <t>MT. VERNON SUBSTATION(SPRINGFIELD UTILITY BOARD)</t>
  </si>
  <si>
    <t>NEWCOMB SUBSTATION(SOLD)</t>
  </si>
  <si>
    <t>NEWPORT SUBSTATION(INLAND POWER)</t>
  </si>
  <si>
    <t>NINE CANYON SUBSTATION (BENTON PUD)</t>
  </si>
  <si>
    <t>NINE MILE SUBSTATION (FPLE)</t>
  </si>
  <si>
    <t>NORTH PORT SUBSTATION (CCL)</t>
  </si>
  <si>
    <t>OAKRIDGE SUBSTATION (LANE ELECTRIC)</t>
  </si>
  <si>
    <t>OUTBACK SOLAR GENERATING PLANT (OUTBACK SOLAR, LLC)</t>
  </si>
  <si>
    <t>OXBOW SUBSTATION(PACIFIC CO PUD)</t>
  </si>
  <si>
    <t>PE ELL SUBSTATIONLEWIS CO PUD)</t>
  </si>
  <si>
    <t>PEBBLE SPRINGS SUBSTATION (IBERDOLA)</t>
  </si>
  <si>
    <t>POMEROY SUBSTATION(BPA)</t>
  </si>
  <si>
    <t>PONDEROSA SUBSTATION(BPA)</t>
  </si>
  <si>
    <t>PORT ANGELES SUBSTATION(BPA)</t>
  </si>
  <si>
    <t>PORT ANGELES SUBSTATION(ITT RAYONIER)</t>
  </si>
  <si>
    <t>POTLATCH SUBSTATION(AVISTA)</t>
  </si>
  <si>
    <t>POTLATCH SUBSTATION(BPA)</t>
  </si>
  <si>
    <t>PRAIRIE SUBSTATION(WWP &amp; KOOTENAI ELEC COOP)</t>
  </si>
  <si>
    <t>PRIEST RIVER SUBSTATION(AVISTA)</t>
  </si>
  <si>
    <t>PRIEST RIVER SUBSTATION(BPA)</t>
  </si>
  <si>
    <t>PROSSER SUBSTATION(BENTON CO PUD)</t>
  </si>
  <si>
    <t>QUARTZ SUBSTATION (IDAHO POWER)</t>
  </si>
  <si>
    <t>RALSTON SUBSTATION(SOLD)</t>
  </si>
  <si>
    <t>RATTLESNAKE ROAD SUBSTATION (HORIZON WIND)</t>
  </si>
  <si>
    <t>RATTLESNAKE SUBSTATION(BENTONREA)</t>
  </si>
  <si>
    <t>REATA SUBSTATION(BENTON CO PUD)</t>
  </si>
  <si>
    <t>REDMOND SUBSTATION(BPA)</t>
  </si>
  <si>
    <t>REEDSPORT SUBSTATION (BPA)</t>
  </si>
  <si>
    <t>RIMROCK LAKE SUBSTATION (BENTON REA)</t>
  </si>
  <si>
    <t>RIVERBEND LANDFILL GENERATING PLANT (WM LLC)</t>
  </si>
  <si>
    <t>RIVERTON SUBSTATION(CITY OF HEYBURN)</t>
  </si>
  <si>
    <t>RUBY STREET SUBSTATION (FRANKLIN CO PUD)</t>
  </si>
  <si>
    <t>SALEM ALUMINA SUBSTATION(SALEM ELEC COOP)</t>
  </si>
  <si>
    <t>SALEM SUBSTATION (SALEM ELEC)</t>
  </si>
  <si>
    <t>SANDPOINT SUBSTATION(BPA)</t>
  </si>
  <si>
    <t>SATSOP PARK SUBSTATION (GHPUD)</t>
  </si>
  <si>
    <t>SATSOP SUBSTATION(BPA)</t>
  </si>
  <si>
    <t>SCARCELLO SUBSTATION (KOOTENAI ELECTRIC)</t>
  </si>
  <si>
    <t>SEVEN FEATHERS SUBSTATION (UIUC)</t>
  </si>
  <si>
    <t>SHEPHERDS FLAT SUBSTATION (CAITHNESS SF)</t>
  </si>
  <si>
    <t>SILVERADO SUBSTATION (CLALLAM CO. PUD)</t>
  </si>
  <si>
    <t>SMITHSON SUBSTATION (KITTITAS CO PUD)</t>
  </si>
  <si>
    <t>SOUTH SUBSTATION (SEATTLE CITY LIGHT)</t>
  </si>
  <si>
    <t>SPEARFISH SUBSTATION(KLICKITAT CO PUD)</t>
  </si>
  <si>
    <t>SPRINGFIELD SUBSTATION(SPRINGFIELD UTILITY BOARD)</t>
  </si>
  <si>
    <t>SPRINGHILL SUBSTATIONIINLAND POWER &amp; LIGHT)</t>
  </si>
  <si>
    <t>STEVENS DRIVE SUBSTATION(CITYOF RICHLAND)</t>
  </si>
  <si>
    <t>STILLWATER SUBSTATION(LINCOLNELECTRIC COOP)</t>
  </si>
  <si>
    <t>SULLIVAN SUBSTATION(VERA WATER &amp; POWER)</t>
  </si>
  <si>
    <t>SUNSET ROAD SUBSTATION (BENTON CO PUD)</t>
  </si>
  <si>
    <t>TARKIO SUBSTATION (SOLD)</t>
  </si>
  <si>
    <t>THAYER DRIVE SUBSTATION(CITY OF RICHLAND)</t>
  </si>
  <si>
    <t>TREGO SUBSTATION(LINCOLN ELECTRIC COOP)</t>
  </si>
  <si>
    <t>TROUTDALE SUBSTATION(BPA)</t>
  </si>
  <si>
    <t>TYGH VALLEY SUBSTATION (WASCO ELEC. COOP)</t>
  </si>
  <si>
    <t>UNITY SUBSTATION (IDAHO POWERCOMPANY)</t>
  </si>
  <si>
    <t>UNITY SUBSTATION(BPA)</t>
  </si>
  <si>
    <t>USK SUBSTATION(BPA)</t>
  </si>
  <si>
    <t>VALLEY SUBSTATION(RAFT RIVER ELEC COOP)</t>
  </si>
  <si>
    <t>VERA SUBSTATION (VERA W&amp;P, INLAND P&amp;L)</t>
  </si>
  <si>
    <t>VICTOR SUBSTATION (RAVALLI COUNTY ELEC COOP)</t>
  </si>
  <si>
    <t>VICTOR SUBSTATION(FALL RIVER RURAL ELEC COOP)</t>
  </si>
  <si>
    <t>WALLA WALLA SUBSTATION(BPA)</t>
  </si>
  <si>
    <t>WALLA WALLA SUBSTATION(PACIFICORP)</t>
  </si>
  <si>
    <t>WALNUT CITY SUBSTATION(CITY OF MCMINNVILLE)</t>
  </si>
  <si>
    <t>WELLS SUBSTATION(IDAHO POWER)</t>
  </si>
  <si>
    <t>WEST BURLEY SUBSTATION(UNITEDELEC COOP)</t>
  </si>
  <si>
    <t>WEST PLAINS SUBSTATION (IP&amp;L)</t>
  </si>
  <si>
    <t>WESTCOTT SUBSTATION (CANBY ELECTRIC)</t>
  </si>
  <si>
    <t>WESTSIDE SUBSTATION(BPA)</t>
  </si>
  <si>
    <t>WEYERHAEUSER INDUSTRIAL WAY WEYCO NO 1 SUBSTATION (COWLITZ</t>
  </si>
  <si>
    <t>WHEAT FIELD SUBSTATION (WFWPP)</t>
  </si>
  <si>
    <t>WHITE CREEK SUBSTATION (KPUD)</t>
  </si>
  <si>
    <t>WHITE SWAN SUBSTATION(BENTON REA)</t>
  </si>
  <si>
    <t>WILLARD JOHNSON SUBSTATION(HOOD RIVER ELEC)</t>
  </si>
  <si>
    <t>WILLIS SUBSTATION (KPUD)</t>
  </si>
  <si>
    <t>WOODSIDE SUBSTATION (RAVALLI CO ELEC COOP)</t>
  </si>
  <si>
    <t>CLINTON SUBSTATION (MISSOULA)</t>
  </si>
  <si>
    <t>ELTOPIA SUBSTATION (BIG BEND)</t>
  </si>
  <si>
    <t>FRENCHTOWN SUBSTATION (MISSOULA)</t>
  </si>
  <si>
    <t>HATTON SUBSTATION (BIG BEND)</t>
  </si>
  <si>
    <t>RALSTON SUBSTATION (BIG BEND)</t>
  </si>
  <si>
    <t>TARKIO SUBSTATION (MISSOULA)</t>
  </si>
  <si>
    <t>GRIZZLY-CAPTAIN JACK NO 1 ML KLAMATH CO</t>
  </si>
  <si>
    <t>GRIZZLY-CAPTAIN JACK NO 1 ML LAKE CO</t>
  </si>
  <si>
    <t>JOHN DAY-GRIZZLY NO 1 (JEFFERSON CO)</t>
  </si>
  <si>
    <t>JOHN DAY-GRIZZLY NO 1 (SHERMAN CO)</t>
  </si>
  <si>
    <t>JOHN DAY-GRIZZLY NO 1 (WASCO CO)</t>
  </si>
  <si>
    <t>JOHN DAY-GRIZZLY NO 2 ML JEFFERSON CO</t>
  </si>
  <si>
    <t>JOHN DAY-GRIZZLY NO 2 ML SHERMAN CO</t>
  </si>
  <si>
    <t>JOHN DAY-GRIZZLY NO 2 ML WASCO CO</t>
  </si>
  <si>
    <t>MERIDIAN SUBSTATION(PACIFICORP)</t>
  </si>
  <si>
    <t>CHRISTOPHER TAP TO TACOMA-COVINGTON-4 (RETIRED)</t>
  </si>
  <si>
    <t>CONKELLY TAP TO HUNGRY HORSE-COLUMBIA FALLS NO 1 (OBSOLETE)</t>
  </si>
  <si>
    <t>COTTAGE GROVE-DRAIN NO 1 (RETIRED)</t>
  </si>
  <si>
    <t>FIDALGO-BELLINGHAM FIBER SYSTEM (BLACK ROCK CABLE INC)</t>
  </si>
  <si>
    <t>FRANZ HOLMES TAP TO  COWLITZ-LAGRANDE NO 1,2 (OBSOLETE)</t>
  </si>
  <si>
    <t>JACKSON TAP TO CANAL-SECOND LIFT NO. 1(SOLD)</t>
  </si>
  <si>
    <t>MARION-SANTIAM 2 (DE-ENERGIZED)</t>
  </si>
  <si>
    <t>MCNARY-SANTIAM NO 1(OBS/RET, SEE NOTES)</t>
  </si>
  <si>
    <t>OREGON CITY STUB 20/7-23/12 SECTION(DEENERGIZED)</t>
  </si>
  <si>
    <t>APPLEWAY (INACTIVE. SEE NOTES)</t>
  </si>
  <si>
    <t>ARGENT(INACTIVE. SEE NOTES)</t>
  </si>
  <si>
    <t>BAYSHORE SUBSTATION(OBS-RETIRED)</t>
  </si>
  <si>
    <t>CAPE HORN(INACTIVE. SEE NOTES)</t>
  </si>
  <si>
    <t>CENTRALIA START UP(INACTIVE. SEE NOTES)</t>
  </si>
  <si>
    <t>COLUMBIA RIVER RANCH METERING POINT(INACTIVE. SEE NOTES)</t>
  </si>
  <si>
    <t>FOSTER (INACTIVE, SEE NODTES)</t>
  </si>
  <si>
    <t>GREAT WESTERN MALTING COMPANYSUBSTATION (RETIRED)</t>
  </si>
  <si>
    <t>KAMILCHE SUBSTATION (OBS-RETIRED)</t>
  </si>
  <si>
    <t>CAPE BLANCO RADIO STATION (BPA)</t>
  </si>
  <si>
    <t>THE DALLES OPERATING DISTRICTHEADQUARTERS</t>
  </si>
  <si>
    <t>MINT FARM GENERATING PLANT (INNACTIVE)</t>
  </si>
  <si>
    <t>CAPITOL PEAK RADIO STATION(BPA)</t>
  </si>
  <si>
    <t>RATTLESNAKE SUBSTATION(MPC)</t>
  </si>
  <si>
    <t>HAPPY CAMP RADIO STATION(PG&amp;E)</t>
  </si>
  <si>
    <t>MT. SPOKANE RADIO STATION(AVISTA)</t>
  </si>
  <si>
    <t>EASTSIDE SYSTEM CONTROL CENTER(PSE)</t>
  </si>
  <si>
    <t>TROUTDALE SUBSTATION(PACIFICORP)</t>
  </si>
  <si>
    <t>FREDERICKSON GENERATING PLANT(FREDERICKSON POWER LP)</t>
  </si>
  <si>
    <t>COVINGTON-MUNRO FIBER SYSTEM(INACTIVE SEE NOTES)</t>
  </si>
  <si>
    <t>SNO-KING-SNOHOMISH FIBER SYSTEM (DO NOT USE, SEE NOTES)</t>
  </si>
  <si>
    <t>MINTER SUBSTATION (PENINSULA)</t>
  </si>
  <si>
    <t>GARDINER RIDGE RADIO STATION(BPA)</t>
  </si>
  <si>
    <t>HAPPY CAMP RADIO STATION(TANC)</t>
  </si>
  <si>
    <t>ROCKY RADIO STATION [RET]</t>
  </si>
  <si>
    <t>MT. SPOKANE RADIO STATION(BPA)</t>
  </si>
  <si>
    <t>ALBENI FALLS RADIO STATION (USCE)</t>
  </si>
  <si>
    <t>FOLSOM CONTROL CENTER (CAL ISO)</t>
  </si>
  <si>
    <t>PBL ROSS EMERGENCY SCHEDULINGCENTER (ESC)</t>
  </si>
  <si>
    <t>RED MOUNTAIN SUB (BENTON REA)- NEVER BUILT-OBS</t>
  </si>
  <si>
    <t>Generation Integration</t>
  </si>
  <si>
    <t>Southern Intertie</t>
  </si>
  <si>
    <t>Utility Delivery</t>
  </si>
  <si>
    <t>Eastern Intertie</t>
  </si>
  <si>
    <t>Segment</t>
  </si>
  <si>
    <t>Appendix B</t>
  </si>
  <si>
    <t>BOR Project Transmission Facilities:</t>
  </si>
  <si>
    <t xml:space="preserve">   Columbia Basin (Grand Coulee) Project</t>
  </si>
  <si>
    <t xml:space="preserve">   Other Projects</t>
  </si>
  <si>
    <t>Total BOR Projects</t>
  </si>
  <si>
    <t>COE Project Transmission Facilities:</t>
  </si>
  <si>
    <t>Bonneville Project</t>
  </si>
  <si>
    <t>TOTAL ALL PROJECTS:</t>
  </si>
  <si>
    <t>TOTAL TRANSMISSION ALLOCATION:</t>
  </si>
  <si>
    <t>ANTELOPE-FOSSIL (LEASED FACILITIES)</t>
  </si>
  <si>
    <t>BOARDMAN-IONE (LEASED LINE)</t>
  </si>
  <si>
    <t>TARGHEE-MACKS INN (LEASED FACILITIES)</t>
  </si>
  <si>
    <t>GROUSE CREEK-TECOMA (LEASED FACILITIES)</t>
  </si>
  <si>
    <t>LITTLE GOOSE-LOWER GRANITE NO2</t>
  </si>
  <si>
    <t>MAUPIN-ANTELOPE (LEASED FACILITIES)</t>
  </si>
  <si>
    <t>RIVERGATE-KEELER NO 1</t>
  </si>
  <si>
    <t>SANTIAM-ALVEY 1 &amp; 2</t>
  </si>
  <si>
    <t>SHELTON-KITSAP NO 3</t>
  </si>
  <si>
    <t>UNDERWOOD TAP NO 1</t>
  </si>
  <si>
    <t>WEST BURLEY-HEYBURN NO. 1 (LEASED FACILITY)</t>
  </si>
  <si>
    <t>ADAIR TAP TO SALEM-ALBANY NO 2</t>
  </si>
  <si>
    <t>ACORD SUBSTATION (BENTON REA)</t>
  </si>
  <si>
    <t>BAXTER SUBSTATION (BIG BEND)</t>
  </si>
  <si>
    <t>ARCO SUBSTATION (BPA/LREC)</t>
  </si>
  <si>
    <t>CPC</t>
  </si>
  <si>
    <t>AVA</t>
  </si>
  <si>
    <t>TPWR</t>
  </si>
  <si>
    <t>CBEC</t>
  </si>
  <si>
    <t>PAC</t>
  </si>
  <si>
    <t>TEC</t>
  </si>
  <si>
    <t>CWPUD</t>
  </si>
  <si>
    <t>PLC</t>
  </si>
  <si>
    <t>KEC/NLI</t>
  </si>
  <si>
    <t>SVEC</t>
  </si>
  <si>
    <t>USN</t>
  </si>
  <si>
    <t>VEC</t>
  </si>
  <si>
    <t>BBEC</t>
  </si>
  <si>
    <t>BPUD</t>
  </si>
  <si>
    <t>EWEB</t>
  </si>
  <si>
    <t>PGE</t>
  </si>
  <si>
    <t>SNPUD</t>
  </si>
  <si>
    <t>FPUD</t>
  </si>
  <si>
    <t>BREA</t>
  </si>
  <si>
    <t>PSE</t>
  </si>
  <si>
    <t>MEC</t>
  </si>
  <si>
    <t>MWL</t>
  </si>
  <si>
    <t>POPD</t>
  </si>
  <si>
    <t>OPUD</t>
  </si>
  <si>
    <t>DPUD</t>
  </si>
  <si>
    <t>FPUD/BBEC</t>
  </si>
  <si>
    <t>NWE</t>
  </si>
  <si>
    <t>GPUD</t>
  </si>
  <si>
    <t>CPN</t>
  </si>
  <si>
    <t>SKPUD</t>
  </si>
  <si>
    <t>WREC</t>
  </si>
  <si>
    <t>WPUD</t>
  </si>
  <si>
    <t>TACG</t>
  </si>
  <si>
    <t>SREC</t>
  </si>
  <si>
    <t>Owner</t>
  </si>
  <si>
    <t>ENW</t>
  </si>
  <si>
    <t>CPU</t>
  </si>
  <si>
    <t>IPL/CHNY</t>
  </si>
  <si>
    <t>EPUD</t>
  </si>
  <si>
    <t>MSEC</t>
  </si>
  <si>
    <t>RICH</t>
  </si>
  <si>
    <t>CTPUD</t>
  </si>
  <si>
    <t>IPL</t>
  </si>
  <si>
    <t>COAST</t>
  </si>
  <si>
    <t>PNGC</t>
  </si>
  <si>
    <t>M3PUD</t>
  </si>
  <si>
    <t>KPUD</t>
  </si>
  <si>
    <t>EURUS</t>
  </si>
  <si>
    <t>SEAWEST</t>
  </si>
  <si>
    <t>BPA/FPUD</t>
  </si>
  <si>
    <t>RCEC</t>
  </si>
  <si>
    <t>UIUC</t>
  </si>
  <si>
    <t>LPUD</t>
  </si>
  <si>
    <t>BPA/IPL</t>
  </si>
  <si>
    <t>RREC</t>
  </si>
  <si>
    <t>CREA</t>
  </si>
  <si>
    <t>SSE</t>
  </si>
  <si>
    <t>BPA/IPL/AVA</t>
  </si>
  <si>
    <t>LEC</t>
  </si>
  <si>
    <t>JPUD</t>
  </si>
  <si>
    <t>NWPUD</t>
  </si>
  <si>
    <t>DOE</t>
  </si>
  <si>
    <t>CRPUD</t>
  </si>
  <si>
    <t>WPP</t>
  </si>
  <si>
    <t>NLI</t>
  </si>
  <si>
    <t>KEC</t>
  </si>
  <si>
    <t>IPC</t>
  </si>
  <si>
    <t>YPWR</t>
  </si>
  <si>
    <t>BPA/FREC</t>
  </si>
  <si>
    <t>M1PUD</t>
  </si>
  <si>
    <t>BPA/SSE</t>
  </si>
  <si>
    <t>SCL</t>
  </si>
  <si>
    <t>TPUD</t>
  </si>
  <si>
    <t>BPA/ELN</t>
  </si>
  <si>
    <t>OTEC</t>
  </si>
  <si>
    <t>BPA/GHPUD</t>
  </si>
  <si>
    <t>MVP</t>
  </si>
  <si>
    <t>SCBID</t>
  </si>
  <si>
    <t>WEC</t>
  </si>
  <si>
    <t>WHPUD</t>
  </si>
  <si>
    <t>LINC</t>
  </si>
  <si>
    <t>QCBID</t>
  </si>
  <si>
    <t>USAF</t>
  </si>
  <si>
    <t>UEC</t>
  </si>
  <si>
    <t>FORG</t>
  </si>
  <si>
    <t>BPA/FEC</t>
  </si>
  <si>
    <t>CLPUD</t>
  </si>
  <si>
    <t>CCL</t>
  </si>
  <si>
    <t>BPA/FORG</t>
  </si>
  <si>
    <t>NVEC</t>
  </si>
  <si>
    <t>DOPD</t>
  </si>
  <si>
    <t>ELM</t>
  </si>
  <si>
    <t>BPA/CMF</t>
  </si>
  <si>
    <t>USBR</t>
  </si>
  <si>
    <t>CPI</t>
  </si>
  <si>
    <t>CCEC</t>
  </si>
  <si>
    <t>IFP</t>
  </si>
  <si>
    <t>SNOPUD</t>
  </si>
  <si>
    <t>BPA/BREA</t>
  </si>
  <si>
    <t>GHE</t>
  </si>
  <si>
    <t>FREC</t>
  </si>
  <si>
    <t>PPUD</t>
  </si>
  <si>
    <t>CEC</t>
  </si>
  <si>
    <t>GNC</t>
  </si>
  <si>
    <t>NWA</t>
  </si>
  <si>
    <t>FEC</t>
  </si>
  <si>
    <t>WOEC</t>
  </si>
  <si>
    <t>IBER</t>
  </si>
  <si>
    <t>UEC/RUPT</t>
  </si>
  <si>
    <t>BPA/TPUD</t>
  </si>
  <si>
    <t>APUD</t>
  </si>
  <si>
    <t>MORR</t>
  </si>
  <si>
    <t>BPA/NEV</t>
  </si>
  <si>
    <t>INVER</t>
  </si>
  <si>
    <t>SEC</t>
  </si>
  <si>
    <t>KTPUD</t>
  </si>
  <si>
    <t>PLW</t>
  </si>
  <si>
    <t>BLEC</t>
  </si>
  <si>
    <t>CMF</t>
  </si>
  <si>
    <t>LLP</t>
  </si>
  <si>
    <t>MEWC</t>
  </si>
  <si>
    <t>BPA/LREC</t>
  </si>
  <si>
    <t>LREC</t>
  </si>
  <si>
    <t>OHOP</t>
  </si>
  <si>
    <t>BPA/MWL</t>
  </si>
  <si>
    <t>PTPC</t>
  </si>
  <si>
    <t>MFEC</t>
  </si>
  <si>
    <t>BFY</t>
  </si>
  <si>
    <t>SUB</t>
  </si>
  <si>
    <t>FPLE</t>
  </si>
  <si>
    <t>BPA/SKPUD</t>
  </si>
  <si>
    <t>WAPA</t>
  </si>
  <si>
    <t>OSLLC</t>
  </si>
  <si>
    <t>PATU</t>
  </si>
  <si>
    <t>BPA/UEC</t>
  </si>
  <si>
    <t>NPI</t>
  </si>
  <si>
    <t>KEC/VWP</t>
  </si>
  <si>
    <t>CSCL</t>
  </si>
  <si>
    <t>AWPP</t>
  </si>
  <si>
    <t>HEC</t>
  </si>
  <si>
    <t>WMLLC</t>
  </si>
  <si>
    <t>HEYB</t>
  </si>
  <si>
    <t>RUPT/EEM/REC</t>
  </si>
  <si>
    <t>BPA/SEC</t>
  </si>
  <si>
    <t>GHPUD</t>
  </si>
  <si>
    <t>CASH</t>
  </si>
  <si>
    <t>CMPUD</t>
  </si>
  <si>
    <t>SFH</t>
  </si>
  <si>
    <t>SODA</t>
  </si>
  <si>
    <t>GEC</t>
  </si>
  <si>
    <t>VWP</t>
  </si>
  <si>
    <t>SUM</t>
  </si>
  <si>
    <t>BPA/NWPUD/WEC</t>
  </si>
  <si>
    <t>LVE</t>
  </si>
  <si>
    <t>BPA/LINC</t>
  </si>
  <si>
    <t>CPCA</t>
  </si>
  <si>
    <t>BPA/POPD</t>
  </si>
  <si>
    <t>BPA/CHPD</t>
  </si>
  <si>
    <t>IPL/VWP</t>
  </si>
  <si>
    <t>UEC/BURL</t>
  </si>
  <si>
    <t>CUB</t>
  </si>
  <si>
    <t>EDP</t>
  </si>
  <si>
    <t>HREC</t>
  </si>
  <si>
    <t>BPA/PAC</t>
  </si>
  <si>
    <t>NVE</t>
  </si>
  <si>
    <t>PG&amp;E</t>
  </si>
  <si>
    <t>LADWP</t>
  </si>
  <si>
    <t>BPA/COTP</t>
  </si>
  <si>
    <t>BPA/SVEC</t>
  </si>
  <si>
    <t>BPA/NLI</t>
  </si>
  <si>
    <t>BPA/WOEC</t>
  </si>
  <si>
    <t>BPA/CPI</t>
  </si>
  <si>
    <t>BPA/CREA</t>
  </si>
  <si>
    <t>BPA/CCEC</t>
  </si>
  <si>
    <t>BPA/PAC-ID</t>
  </si>
  <si>
    <t>BPA/NVE</t>
  </si>
  <si>
    <t>USCE</t>
  </si>
  <si>
    <t>CAISO</t>
  </si>
  <si>
    <t>FRED PWR</t>
  </si>
  <si>
    <t>PAC-ID</t>
  </si>
  <si>
    <t>TANC</t>
  </si>
  <si>
    <t>BPA Investment Summary, through Sept. 30, 2014</t>
  </si>
  <si>
    <t>Accounting Adjustments</t>
  </si>
  <si>
    <t>BPA Segmented Investment, through Sept. 30, 2014</t>
  </si>
  <si>
    <t>Account 397  (Ancillary service is control equipment only)</t>
  </si>
  <si>
    <t>BPA Historical Operations and Maintenance (O&amp;M)
Fiscal years 2008 through 2014 (Seven Years)</t>
  </si>
  <si>
    <t>ALBANY-EUGENE NO 1 (ML LANE CO)</t>
  </si>
  <si>
    <t>ALBANY-EUGENE NO 1 (ML LINN CO)</t>
  </si>
  <si>
    <t>BENTON-OTHELLO NO 1 (ML BENTON CO)</t>
  </si>
  <si>
    <t>BENTON-WHITE BLUFFS NO 1</t>
  </si>
  <si>
    <t>BETTAS ROAD-COLUMBIA NO 1 (CHELAN CO)</t>
  </si>
  <si>
    <t>BETTAS ROAD-COLUMBIA NO 1 (KITTITAS CO)</t>
  </si>
  <si>
    <t>BIG EDDY-TROUTDALE NO 1 (MULTNOMAH CO)</t>
  </si>
  <si>
    <t>CATTLE CREEK-GOSHEN NO 1 ML BINGHAM CO</t>
  </si>
  <si>
    <t>CATTLE CREEK-GOSHEN NO 1 ML BONNEVILLE CO</t>
  </si>
  <si>
    <t>CRESTON-BELL NO 1 ML LINCOLN CO</t>
  </si>
  <si>
    <t>CRESTON-BELL NO 1 ML SPOKANE CO</t>
  </si>
  <si>
    <t>GRAND COULEE-BELL NO 3 (ML GRANT CO)</t>
  </si>
  <si>
    <t>GRAND COULEE-BELL NO 3 (ML LINCOLN CO)</t>
  </si>
  <si>
    <t>GRAND COULEE-BELL NO 3 (ML SPOKANE CO)</t>
  </si>
  <si>
    <t>GRAND COULEE-WESTSIDE AVA NO 1 (ML GRANT CO)</t>
  </si>
  <si>
    <t>GRAND COULEE-WESTSIDE AVA NO 1 (ML LINCOLN CO)</t>
  </si>
  <si>
    <t>GRAND COULEE-WESTSIDE AVA NO 1 (ML SPOKANE CO)</t>
  </si>
  <si>
    <t>LEXINGTON-LONGVIEW NO 2 (ML COWLITZ CO)</t>
  </si>
  <si>
    <t>MIDWAY-BENTON NO 1 (ML)</t>
  </si>
  <si>
    <t>OSTRANDER-TROUTDALE NO 1 (ML MULTNOMAH CO)</t>
  </si>
  <si>
    <t>SCOOTENEY TAP TO MIDWAY-BENTON NO 1 (ML BENTON CO)</t>
  </si>
  <si>
    <t>T3BA'DAS TAP TO SHELTON-FAIRMONT NO 2 (MASON COUNTY PUD NO</t>
  </si>
  <si>
    <t>WAUNA-DRISCOLL NO 1</t>
  </si>
  <si>
    <t>WESTSIDE AVA-BELL NO 1 (SPOKANE CO)</t>
  </si>
  <si>
    <t>CATTLE CREEK-GOSHEN NO 1</t>
  </si>
  <si>
    <t>MCNARY-BOARDMAN NO 1</t>
  </si>
  <si>
    <t>MCNARY-JONES CANYON NO 1</t>
  </si>
  <si>
    <t>LOLO SUBSTATION (NWE)</t>
  </si>
  <si>
    <t>KLONDIKE SCHOOLHOUSE SUBSTATION(BPA)</t>
  </si>
  <si>
    <t>HOOPER SPRINGS SUBSTATION</t>
  </si>
  <si>
    <t>KNIGHTS BRIDGE (CANBY UTILITY BOARD)</t>
  </si>
  <si>
    <t>T3BA'DAS SUBSTATION (MASON COUNTY PUD NO 1)</t>
  </si>
  <si>
    <t>TOPPENISH SUBSTATION (YAKIMA POWER)</t>
  </si>
  <si>
    <t>COCHRANE SUBSTATION</t>
  </si>
  <si>
    <t>Other Locations (allocated by direct station segmentation)</t>
  </si>
  <si>
    <t>Transmission Lines (allocated by direct line segmentation)</t>
  </si>
  <si>
    <t>Emergency Stock (allocatedby direct sub segmentation)</t>
  </si>
  <si>
    <t>CYRUS NOE  RADIO STATION</t>
  </si>
  <si>
    <t>ROSS MOBILE STORAGE</t>
  </si>
  <si>
    <t>*** FERC Account 353(1) Control, 391(2.2) Hardware, 391(3.2) Software, and 397(104,108) SCADA Communications</t>
  </si>
  <si>
    <t>SUBSTATION X</t>
  </si>
  <si>
    <t>Table 3.1</t>
  </si>
  <si>
    <t>Table 4.1</t>
  </si>
  <si>
    <t>BP-16 Rate Case Final Proposal Multi-Segmented Facilities Summary</t>
  </si>
  <si>
    <t>BP-16 Rate Case Final Proposal Segmentation Details</t>
  </si>
  <si>
    <r>
      <t xml:space="preserve">Generation </t>
    </r>
    <r>
      <rPr>
        <b/>
        <u val="single"/>
        <sz val="12"/>
        <rFont val="Times New Roman"/>
        <family val="1"/>
      </rPr>
      <t>Integration</t>
    </r>
  </si>
  <si>
    <r>
      <t xml:space="preserve">Southern </t>
    </r>
    <r>
      <rPr>
        <b/>
        <u val="single"/>
        <sz val="12"/>
        <rFont val="Times New Roman"/>
        <family val="1"/>
      </rPr>
      <t>Intertie</t>
    </r>
  </si>
  <si>
    <r>
      <t xml:space="preserve">Eastern </t>
    </r>
    <r>
      <rPr>
        <b/>
        <u val="single"/>
        <sz val="12"/>
        <rFont val="Times New Roman"/>
        <family val="1"/>
      </rPr>
      <t>Intertie</t>
    </r>
  </si>
  <si>
    <r>
      <t xml:space="preserve">Utility </t>
    </r>
    <r>
      <rPr>
        <b/>
        <u val="single"/>
        <sz val="12"/>
        <rFont val="Times New Roman"/>
        <family val="1"/>
      </rPr>
      <t>Delivery</t>
    </r>
  </si>
  <si>
    <r>
      <t xml:space="preserve">Segmented </t>
    </r>
    <r>
      <rPr>
        <b/>
        <u val="single"/>
        <sz val="12"/>
        <rFont val="Times New Roman"/>
        <family val="1"/>
      </rPr>
      <t>Total</t>
    </r>
  </si>
  <si>
    <r>
      <t>Un-</t>
    </r>
    <r>
      <rPr>
        <b/>
        <u val="single"/>
        <sz val="12"/>
        <rFont val="Times New Roman"/>
        <family val="1"/>
      </rPr>
      <t>segmented</t>
    </r>
  </si>
  <si>
    <r>
      <t xml:space="preserve">Ancillary </t>
    </r>
    <r>
      <rPr>
        <b/>
        <u val="single"/>
        <sz val="12"/>
        <rFont val="Times New Roman"/>
        <family val="1"/>
      </rPr>
      <t>Services</t>
    </r>
  </si>
  <si>
    <r>
      <t xml:space="preserve">General </t>
    </r>
    <r>
      <rPr>
        <b/>
        <u val="single"/>
        <sz val="12"/>
        <rFont val="Times New Roman"/>
        <family val="1"/>
      </rPr>
      <t>Plant</t>
    </r>
  </si>
  <si>
    <r>
      <t xml:space="preserve">Future Plant in Service Summary
</t>
    </r>
    <r>
      <rPr>
        <sz val="12"/>
        <rFont val="Times New Roman"/>
        <family val="1"/>
      </rPr>
      <t>from CIR Base Case, February 2014</t>
    </r>
  </si>
  <si>
    <r>
      <t xml:space="preserve">Table 3.2
Future Plant in Service Details
</t>
    </r>
    <r>
      <rPr>
        <sz val="14"/>
        <color theme="1"/>
        <rFont val="Times New Roman"/>
        <family val="1"/>
      </rPr>
      <t>($000)</t>
    </r>
  </si>
  <si>
    <r>
      <t xml:space="preserve">Table 4.2
Historical Operation and Maintenance (O&amp;M) Expenses FY 2008 - FY 2014 (7 years)
</t>
    </r>
    <r>
      <rPr>
        <b/>
        <sz val="14"/>
        <color theme="1"/>
        <rFont val="Times New Roman"/>
        <family val="1"/>
      </rPr>
      <t>Total O&amp;M by category</t>
    </r>
    <r>
      <rPr>
        <b/>
        <sz val="16"/>
        <color theme="1"/>
        <rFont val="Times New Roman"/>
        <family val="1"/>
      </rPr>
      <t xml:space="preserve">
</t>
    </r>
    <r>
      <rPr>
        <sz val="12"/>
        <color theme="1"/>
        <rFont val="Times New Roman"/>
        <family val="1"/>
      </rPr>
      <t>($000)</t>
    </r>
  </si>
  <si>
    <r>
      <t xml:space="preserve">Table 4.3
Historical Operation and Maintenance (O&amp;M) Expenses FY 2008 - FY 2014 (7 years)
</t>
    </r>
    <r>
      <rPr>
        <b/>
        <sz val="14"/>
        <rFont val="Times New Roman"/>
        <family val="1"/>
      </rPr>
      <t>Allocation of average historical O&amp;M to Lines, Substations, and Metering Locations</t>
    </r>
    <r>
      <rPr>
        <b/>
        <sz val="16"/>
        <rFont val="Times New Roman"/>
        <family val="1"/>
      </rPr>
      <t xml:space="preserve">
</t>
    </r>
    <r>
      <rPr>
        <sz val="13"/>
        <rFont val="Times New Roman"/>
        <family val="1"/>
      </rPr>
      <t>($000)</t>
    </r>
  </si>
  <si>
    <r>
      <t xml:space="preserve">Table 5
</t>
    </r>
    <r>
      <rPr>
        <b/>
        <sz val="14"/>
        <rFont val="Times New Roman"/>
        <family val="1"/>
      </rPr>
      <t xml:space="preserve">U.S. Army Corps of Engineers and U.S. Bureau of Reclamation Project Segmentation
</t>
    </r>
    <r>
      <rPr>
        <sz val="12"/>
        <rFont val="Times New Roman"/>
        <family val="1"/>
      </rPr>
      <t>based on FY 2013 BOR/COE records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</si>
</sst>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43" formatCode="_(* #,##0.00_);_(* \(#,##0.00\);_(* &quot;-&quot;??_);_(@_)"/>
    <numFmt numFmtId="164" formatCode="0.0%"/>
    <numFmt numFmtId="165" formatCode="#,##0_);[Red]\(#,##0\);\-"/>
    <numFmt numFmtId="166" formatCode="#,##0,_);\(#,##0,\)"/>
    <numFmt numFmtId="167" formatCode="#,##0,_);\(#,##0,\);\-"/>
    <numFmt numFmtId="168" formatCode="#,##0.0_);\(#,##0.0\)"/>
  </numFmts>
  <fonts count="27">
    <font>
      <sz val="10"/>
      <name val="Arial"/>
      <family val="2"/>
    </font>
    <font>
      <sz val="8"/>
      <name val="Arial"/>
      <family val="2"/>
    </font>
    <font>
      <sz val="12"/>
      <color theme="1"/>
      <name val="Calibri"/>
      <family val="2"/>
      <scheme val="minor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3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name val="Times New Roman"/>
      <family val="1"/>
    </font>
    <font>
      <b/>
      <sz val="14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3"/>
      <name val="Times New Roman"/>
      <family val="1"/>
    </font>
    <font>
      <b/>
      <sz val="12"/>
      <color theme="1"/>
      <name val="Times New Roman"/>
      <family val="1"/>
    </font>
    <font>
      <sz val="8.25"/>
      <color rgb="FF000000"/>
      <name val="Arial"/>
      <family val="2"/>
    </font>
    <font>
      <sz val="12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thin"/>
      <bottom style="double"/>
    </border>
    <border>
      <left/>
      <right/>
      <top style="double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double"/>
      <top style="hair"/>
      <bottom style="hair"/>
    </border>
    <border>
      <left/>
      <right/>
      <top style="hair"/>
      <bottom/>
    </border>
    <border>
      <left style="double"/>
      <right style="thin"/>
      <top style="hair"/>
      <bottom style="hair"/>
    </border>
    <border>
      <left style="double"/>
      <right style="double"/>
      <top/>
      <bottom/>
    </border>
    <border>
      <left style="thin"/>
      <right style="double"/>
      <top/>
      <bottom/>
    </border>
    <border>
      <left style="thin"/>
      <right/>
      <top/>
      <bottom/>
    </border>
    <border>
      <left style="double"/>
      <right style="double"/>
      <top style="double"/>
      <bottom style="double"/>
    </border>
    <border>
      <left style="thin"/>
      <right style="thin"/>
      <top style="double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/>
      <right/>
      <top style="double"/>
      <bottom style="double"/>
    </border>
    <border>
      <left/>
      <right/>
      <top style="thin"/>
      <bottom/>
    </border>
    <border>
      <left style="thin"/>
      <right/>
      <top style="double"/>
      <bottom style="double"/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/>
      <right style="double"/>
      <top style="double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98">
    <xf numFmtId="0" fontId="0" fillId="0" borderId="0" xfId="0"/>
    <xf numFmtId="0" fontId="4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8" fillId="0" borderId="4" xfId="0" applyFont="1" applyBorder="1" applyAlignment="1">
      <alignment horizontal="right" vertical="center"/>
    </xf>
    <xf numFmtId="0" fontId="8" fillId="0" borderId="4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 quotePrefix="1">
      <alignment horizontal="center"/>
    </xf>
    <xf numFmtId="0" fontId="3" fillId="0" borderId="0" xfId="0" applyFont="1" applyAlignment="1">
      <alignment horizontal="right"/>
    </xf>
    <xf numFmtId="0" fontId="11" fillId="0" borderId="0" xfId="0" applyFont="1"/>
    <xf numFmtId="37" fontId="11" fillId="0" borderId="0" xfId="0" applyNumberFormat="1" applyFont="1" applyAlignment="1">
      <alignment horizontal="center"/>
    </xf>
    <xf numFmtId="37" fontId="11" fillId="0" borderId="0" xfId="0" applyNumberFormat="1" applyFont="1" applyAlignment="1">
      <alignment horizontal="right" indent="1"/>
    </xf>
    <xf numFmtId="9" fontId="11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37" fontId="12" fillId="0" borderId="0" xfId="0" applyNumberFormat="1" applyFont="1" applyFill="1" applyAlignment="1">
      <alignment vertical="center"/>
    </xf>
    <xf numFmtId="9" fontId="1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37" fontId="13" fillId="0" borderId="7" xfId="0" applyNumberFormat="1" applyFont="1" applyFill="1" applyBorder="1" applyAlignment="1">
      <alignment vertical="center"/>
    </xf>
    <xf numFmtId="37" fontId="3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37" fontId="11" fillId="0" borderId="0" xfId="0" applyNumberFormat="1" applyFont="1" applyBorder="1" applyAlignment="1">
      <alignment vertical="center"/>
    </xf>
    <xf numFmtId="9" fontId="3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37" fontId="11" fillId="0" borderId="0" xfId="0" applyNumberFormat="1" applyFont="1" applyAlignment="1">
      <alignment horizontal="center" vertical="center"/>
    </xf>
    <xf numFmtId="9" fontId="11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vertical="center"/>
    </xf>
    <xf numFmtId="37" fontId="3" fillId="0" borderId="0" xfId="0" applyNumberFormat="1" applyFont="1" applyAlignment="1">
      <alignment vertical="center"/>
    </xf>
    <xf numFmtId="37" fontId="11" fillId="0" borderId="7" xfId="0" applyNumberFormat="1" applyFont="1" applyBorder="1" applyAlignment="1">
      <alignment vertical="center"/>
    </xf>
    <xf numFmtId="37" fontId="11" fillId="0" borderId="8" xfId="0" applyNumberFormat="1" applyFont="1" applyBorder="1" applyAlignment="1">
      <alignment vertical="center"/>
    </xf>
    <xf numFmtId="37" fontId="11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9" fontId="3" fillId="0" borderId="0" xfId="0" applyNumberFormat="1" applyFont="1" applyFill="1" applyAlignment="1">
      <alignment horizontal="center" vertical="center"/>
    </xf>
    <xf numFmtId="37" fontId="11" fillId="0" borderId="4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9" fontId="3" fillId="0" borderId="0" xfId="0" applyNumberFormat="1" applyFont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3" fillId="2" borderId="0" xfId="0" applyFont="1" applyFill="1"/>
    <xf numFmtId="0" fontId="3" fillId="3" borderId="0" xfId="0" applyFont="1" applyFill="1"/>
    <xf numFmtId="3" fontId="3" fillId="3" borderId="0" xfId="0" applyNumberFormat="1" applyFont="1" applyFill="1"/>
    <xf numFmtId="0" fontId="11" fillId="3" borderId="0" xfId="0" applyFont="1" applyFill="1"/>
    <xf numFmtId="0" fontId="11" fillId="2" borderId="0" xfId="0" applyFont="1" applyFill="1" applyAlignment="1">
      <alignment horizontal="center"/>
    </xf>
    <xf numFmtId="0" fontId="14" fillId="2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right" indent="1"/>
    </xf>
    <xf numFmtId="0" fontId="14" fillId="2" borderId="0" xfId="0" applyFont="1" applyFill="1" applyBorder="1" applyAlignment="1">
      <alignment horizontal="right"/>
    </xf>
    <xf numFmtId="0" fontId="3" fillId="3" borderId="0" xfId="0" applyFont="1" applyFill="1" applyBorder="1"/>
    <xf numFmtId="164" fontId="3" fillId="3" borderId="0" xfId="0" applyNumberFormat="1" applyFont="1" applyFill="1"/>
    <xf numFmtId="0" fontId="4" fillId="2" borderId="0" xfId="0" applyFont="1" applyFill="1" applyBorder="1"/>
    <xf numFmtId="166" fontId="4" fillId="2" borderId="9" xfId="0" applyNumberFormat="1" applyFont="1" applyFill="1" applyBorder="1"/>
    <xf numFmtId="166" fontId="4" fillId="2" borderId="10" xfId="0" applyNumberFormat="1" applyFont="1" applyFill="1" applyBorder="1"/>
    <xf numFmtId="166" fontId="4" fillId="2" borderId="0" xfId="0" applyNumberFormat="1" applyFont="1" applyFill="1" applyBorder="1"/>
    <xf numFmtId="0" fontId="4" fillId="2" borderId="0" xfId="0" applyFont="1" applyFill="1"/>
    <xf numFmtId="3" fontId="11" fillId="3" borderId="0" xfId="0" applyNumberFormat="1" applyFont="1" applyFill="1"/>
    <xf numFmtId="166" fontId="3" fillId="3" borderId="0" xfId="0" applyNumberFormat="1" applyFont="1" applyFill="1"/>
    <xf numFmtId="0" fontId="5" fillId="2" borderId="0" xfId="0" applyFont="1" applyFill="1" applyBorder="1" applyAlignment="1">
      <alignment horizontal="left" indent="1"/>
    </xf>
    <xf numFmtId="166" fontId="5" fillId="2" borderId="11" xfId="0" applyNumberFormat="1" applyFont="1" applyFill="1" applyBorder="1"/>
    <xf numFmtId="166" fontId="5" fillId="2" borderId="7" xfId="0" applyNumberFormat="1" applyFont="1" applyFill="1" applyBorder="1"/>
    <xf numFmtId="40" fontId="3" fillId="3" borderId="0" xfId="0" applyNumberFormat="1" applyFont="1" applyFill="1"/>
    <xf numFmtId="0" fontId="15" fillId="3" borderId="0" xfId="0" applyFont="1" applyFill="1"/>
    <xf numFmtId="0" fontId="14" fillId="2" borderId="0" xfId="0" applyFont="1" applyFill="1" applyBorder="1"/>
    <xf numFmtId="0" fontId="14" fillId="2" borderId="0" xfId="0" applyFont="1" applyFill="1" applyAlignment="1">
      <alignment horizontal="right"/>
    </xf>
    <xf numFmtId="0" fontId="11" fillId="2" borderId="0" xfId="0" applyFont="1" applyFill="1" applyAlignment="1">
      <alignment horizontal="left" indent="1"/>
    </xf>
    <xf numFmtId="3" fontId="3" fillId="3" borderId="0" xfId="0" applyNumberFormat="1" applyFont="1" applyFill="1" applyAlignment="1">
      <alignment vertical="top"/>
    </xf>
    <xf numFmtId="0" fontId="4" fillId="2" borderId="0" xfId="0" applyFont="1" applyFill="1" applyBorder="1" applyAlignment="1">
      <alignment horizontal="left" indent="1"/>
    </xf>
    <xf numFmtId="166" fontId="4" fillId="2" borderId="0" xfId="0" applyNumberFormat="1" applyFont="1" applyFill="1"/>
    <xf numFmtId="166" fontId="3" fillId="2" borderId="0" xfId="0" applyNumberFormat="1" applyFont="1" applyFill="1"/>
    <xf numFmtId="0" fontId="5" fillId="2" borderId="0" xfId="0" applyFont="1" applyFill="1" applyAlignment="1">
      <alignment horizontal="left" indent="2"/>
    </xf>
    <xf numFmtId="166" fontId="3" fillId="2" borderId="0" xfId="0" applyNumberFormat="1" applyFont="1" applyFill="1" applyBorder="1"/>
    <xf numFmtId="0" fontId="4" fillId="2" borderId="0" xfId="0" applyFont="1" applyFill="1" applyAlignment="1">
      <alignment horizontal="left" indent="1"/>
    </xf>
    <xf numFmtId="0" fontId="5" fillId="2" borderId="0" xfId="0" applyFont="1" applyFill="1" applyBorder="1" applyAlignment="1">
      <alignment horizontal="left" indent="2"/>
    </xf>
    <xf numFmtId="166" fontId="11" fillId="2" borderId="0" xfId="0" applyNumberFormat="1" applyFont="1" applyFill="1" applyBorder="1"/>
    <xf numFmtId="40" fontId="3" fillId="2" borderId="0" xfId="0" applyNumberFormat="1" applyFont="1" applyFill="1"/>
    <xf numFmtId="166" fontId="5" fillId="2" borderId="0" xfId="0" applyNumberFormat="1" applyFont="1" applyFill="1" applyBorder="1"/>
    <xf numFmtId="0" fontId="3" fillId="3" borderId="0" xfId="0" applyFont="1" applyFill="1" applyAlignment="1">
      <alignment horizontal="left" indent="1"/>
    </xf>
    <xf numFmtId="0" fontId="11" fillId="0" borderId="0" xfId="0" applyFont="1" applyAlignment="1">
      <alignment horizontal="left"/>
    </xf>
    <xf numFmtId="39" fontId="11" fillId="0" borderId="0" xfId="0" applyNumberFormat="1" applyFont="1" applyFill="1" applyBorder="1"/>
    <xf numFmtId="3" fontId="3" fillId="0" borderId="0" xfId="0" applyNumberFormat="1" applyFont="1"/>
    <xf numFmtId="0" fontId="3" fillId="0" borderId="0" xfId="0" applyFont="1" applyAlignment="1">
      <alignment horizontal="left" indent="1"/>
    </xf>
    <xf numFmtId="0" fontId="3" fillId="0" borderId="0" xfId="0" applyFont="1" applyBorder="1"/>
    <xf numFmtId="0" fontId="3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center" wrapText="1"/>
    </xf>
    <xf numFmtId="0" fontId="11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left" indent="1"/>
    </xf>
    <xf numFmtId="167" fontId="5" fillId="2" borderId="0" xfId="0" applyNumberFormat="1" applyFont="1" applyFill="1" applyBorder="1"/>
    <xf numFmtId="164" fontId="3" fillId="2" borderId="0" xfId="0" applyNumberFormat="1" applyFont="1" applyFill="1"/>
    <xf numFmtId="0" fontId="5" fillId="2" borderId="0" xfId="0" applyFont="1" applyFill="1" applyAlignment="1">
      <alignment horizontal="left"/>
    </xf>
    <xf numFmtId="167" fontId="4" fillId="2" borderId="0" xfId="0" applyNumberFormat="1" applyFont="1" applyFill="1"/>
    <xf numFmtId="167" fontId="5" fillId="2" borderId="0" xfId="0" applyNumberFormat="1" applyFont="1" applyFill="1"/>
    <xf numFmtId="0" fontId="4" fillId="2" borderId="0" xfId="0" applyFont="1" applyFill="1" applyAlignment="1">
      <alignment horizontal="left" indent="2"/>
    </xf>
    <xf numFmtId="167" fontId="5" fillId="2" borderId="7" xfId="0" applyNumberFormat="1" applyFont="1" applyFill="1" applyBorder="1"/>
    <xf numFmtId="0" fontId="4" fillId="2" borderId="0" xfId="0" applyFont="1" applyFill="1" applyAlignment="1">
      <alignment horizontal="left"/>
    </xf>
    <xf numFmtId="167" fontId="4" fillId="2" borderId="0" xfId="0" applyNumberFormat="1" applyFont="1" applyFill="1" applyBorder="1"/>
    <xf numFmtId="0" fontId="5" fillId="2" borderId="0" xfId="0" applyFont="1" applyFill="1"/>
    <xf numFmtId="164" fontId="4" fillId="2" borderId="0" xfId="0" applyNumberFormat="1" applyFont="1" applyFill="1"/>
    <xf numFmtId="165" fontId="11" fillId="2" borderId="0" xfId="0" applyNumberFormat="1" applyFont="1" applyFill="1"/>
    <xf numFmtId="0" fontId="5" fillId="2" borderId="0" xfId="0" applyFont="1" applyFill="1" applyAlignment="1">
      <alignment horizontal="center" wrapText="1"/>
    </xf>
    <xf numFmtId="0" fontId="4" fillId="2" borderId="0" xfId="0" applyFont="1" applyFill="1" applyAlignment="1" quotePrefix="1">
      <alignment horizontal="center"/>
    </xf>
    <xf numFmtId="0" fontId="4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 wrapText="1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167" fontId="4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11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 quotePrefix="1">
      <alignment horizontal="center"/>
    </xf>
    <xf numFmtId="0" fontId="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14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165" fontId="11" fillId="0" borderId="0" xfId="0" applyNumberFormat="1" applyFont="1" applyFill="1"/>
    <xf numFmtId="0" fontId="5" fillId="0" borderId="0" xfId="0" applyFont="1" applyFill="1" applyAlignment="1">
      <alignment horizontal="left"/>
    </xf>
    <xf numFmtId="167" fontId="4" fillId="0" borderId="0" xfId="0" applyNumberFormat="1" applyFont="1" applyFill="1"/>
    <xf numFmtId="167" fontId="5" fillId="0" borderId="0" xfId="0" applyNumberFormat="1" applyFont="1" applyFill="1"/>
    <xf numFmtId="164" fontId="3" fillId="0" borderId="0" xfId="0" applyNumberFormat="1" applyFont="1" applyFill="1"/>
    <xf numFmtId="0" fontId="1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67" fontId="4" fillId="0" borderId="0" xfId="0" applyNumberFormat="1" applyFont="1" applyFill="1" applyAlignment="1">
      <alignment vertical="center"/>
    </xf>
    <xf numFmtId="167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165" fontId="11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4" borderId="0" xfId="21" applyFont="1" applyFill="1" applyAlignment="1">
      <alignment vertical="center"/>
      <protection/>
    </xf>
    <xf numFmtId="0" fontId="4" fillId="4" borderId="0" xfId="21" applyFont="1" applyFill="1" applyAlignment="1">
      <alignment horizontal="center" vertical="center"/>
      <protection/>
    </xf>
    <xf numFmtId="0" fontId="4" fillId="0" borderId="0" xfId="21" applyFont="1" applyAlignment="1">
      <alignment vertical="center"/>
      <protection/>
    </xf>
    <xf numFmtId="0" fontId="16" fillId="4" borderId="0" xfId="21" applyFont="1" applyFill="1" applyBorder="1">
      <alignment/>
      <protection/>
    </xf>
    <xf numFmtId="0" fontId="16" fillId="4" borderId="0" xfId="21" applyFont="1" applyFill="1" applyBorder="1" applyAlignment="1">
      <alignment horizontal="center"/>
      <protection/>
    </xf>
    <xf numFmtId="0" fontId="16" fillId="0" borderId="0" xfId="21" applyFont="1" applyBorder="1">
      <alignment/>
      <protection/>
    </xf>
    <xf numFmtId="0" fontId="4" fillId="4" borderId="0" xfId="21" applyFont="1" applyFill="1" applyBorder="1" applyAlignment="1">
      <alignment vertical="center"/>
      <protection/>
    </xf>
    <xf numFmtId="0" fontId="4" fillId="4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vertical="center"/>
      <protection/>
    </xf>
    <xf numFmtId="37" fontId="5" fillId="4" borderId="12" xfId="21" applyNumberFormat="1" applyFont="1" applyFill="1" applyBorder="1" applyAlignment="1">
      <alignment horizontal="center" vertical="center" wrapText="1"/>
      <protection/>
    </xf>
    <xf numFmtId="37" fontId="5" fillId="4" borderId="13" xfId="21" applyNumberFormat="1" applyFont="1" applyFill="1" applyBorder="1" applyAlignment="1">
      <alignment horizontal="center" vertical="center" wrapText="1"/>
      <protection/>
    </xf>
    <xf numFmtId="37" fontId="5" fillId="4" borderId="14" xfId="21" applyNumberFormat="1" applyFont="1" applyFill="1" applyBorder="1" applyAlignment="1">
      <alignment horizontal="center" vertical="center" wrapText="1"/>
      <protection/>
    </xf>
    <xf numFmtId="0" fontId="5" fillId="4" borderId="0" xfId="21" applyFont="1" applyFill="1" applyAlignment="1">
      <alignment horizontal="center" vertical="center"/>
      <protection/>
    </xf>
    <xf numFmtId="0" fontId="5" fillId="4" borderId="15" xfId="21" applyFont="1" applyFill="1" applyBorder="1" applyAlignment="1">
      <alignment vertical="center"/>
      <protection/>
    </xf>
    <xf numFmtId="167" fontId="4" fillId="4" borderId="16" xfId="21" applyNumberFormat="1" applyFont="1" applyFill="1" applyBorder="1" applyAlignment="1">
      <alignment vertical="center"/>
      <protection/>
    </xf>
    <xf numFmtId="167" fontId="4" fillId="4" borderId="17" xfId="21" applyNumberFormat="1" applyFont="1" applyFill="1" applyBorder="1" applyAlignment="1">
      <alignment vertical="center"/>
      <protection/>
    </xf>
    <xf numFmtId="167" fontId="4" fillId="4" borderId="18" xfId="21" applyNumberFormat="1" applyFont="1" applyFill="1" applyBorder="1" applyAlignment="1">
      <alignment vertical="center"/>
      <protection/>
    </xf>
    <xf numFmtId="0" fontId="5" fillId="5" borderId="15" xfId="21" applyFont="1" applyFill="1" applyBorder="1" applyAlignment="1">
      <alignment vertical="center"/>
      <protection/>
    </xf>
    <xf numFmtId="167" fontId="4" fillId="5" borderId="16" xfId="21" applyNumberFormat="1" applyFont="1" applyFill="1" applyBorder="1" applyAlignment="1">
      <alignment vertical="center"/>
      <protection/>
    </xf>
    <xf numFmtId="167" fontId="4" fillId="5" borderId="17" xfId="21" applyNumberFormat="1" applyFont="1" applyFill="1" applyBorder="1" applyAlignment="1">
      <alignment vertical="center"/>
      <protection/>
    </xf>
    <xf numFmtId="167" fontId="4" fillId="5" borderId="18" xfId="21" applyNumberFormat="1" applyFont="1" applyFill="1" applyBorder="1" applyAlignment="1">
      <alignment vertical="center"/>
      <protection/>
    </xf>
    <xf numFmtId="0" fontId="4" fillId="4" borderId="15" xfId="21" applyFont="1" applyFill="1" applyBorder="1" applyAlignment="1">
      <alignment horizontal="left" vertical="center" indent="1"/>
      <protection/>
    </xf>
    <xf numFmtId="0" fontId="4" fillId="5" borderId="15" xfId="21" applyFont="1" applyFill="1" applyBorder="1" applyAlignment="1">
      <alignment horizontal="left" vertical="center" indent="1"/>
      <protection/>
    </xf>
    <xf numFmtId="0" fontId="4" fillId="4" borderId="15" xfId="21" applyFont="1" applyFill="1" applyBorder="1" applyAlignment="1">
      <alignment horizontal="left" vertical="center" indent="2"/>
      <protection/>
    </xf>
    <xf numFmtId="0" fontId="4" fillId="4" borderId="19" xfId="21" applyFont="1" applyFill="1" applyBorder="1" applyAlignment="1">
      <alignment horizontal="left" vertical="center" indent="1"/>
      <protection/>
    </xf>
    <xf numFmtId="167" fontId="4" fillId="4" borderId="19" xfId="21" applyNumberFormat="1" applyFont="1" applyFill="1" applyBorder="1" applyAlignment="1">
      <alignment vertical="center"/>
      <protection/>
    </xf>
    <xf numFmtId="167" fontId="4" fillId="4" borderId="20" xfId="21" applyNumberFormat="1" applyFont="1" applyFill="1" applyBorder="1" applyAlignment="1">
      <alignment vertical="center"/>
      <protection/>
    </xf>
    <xf numFmtId="0" fontId="5" fillId="4" borderId="21" xfId="21" applyFont="1" applyFill="1" applyBorder="1" applyAlignment="1">
      <alignment vertical="center"/>
      <protection/>
    </xf>
    <xf numFmtId="167" fontId="4" fillId="4" borderId="10" xfId="21" applyNumberFormat="1" applyFont="1" applyFill="1" applyBorder="1" applyAlignment="1">
      <alignment vertical="center"/>
      <protection/>
    </xf>
    <xf numFmtId="167" fontId="4" fillId="4" borderId="22" xfId="21" applyNumberFormat="1" applyFont="1" applyFill="1" applyBorder="1" applyAlignment="1">
      <alignment vertical="center"/>
      <protection/>
    </xf>
    <xf numFmtId="167" fontId="4" fillId="4" borderId="23" xfId="21" applyNumberFormat="1" applyFont="1" applyFill="1" applyBorder="1" applyAlignment="1">
      <alignment vertical="center"/>
      <protection/>
    </xf>
    <xf numFmtId="0" fontId="5" fillId="4" borderId="24" xfId="21" applyFont="1" applyFill="1" applyBorder="1" applyAlignment="1">
      <alignment horizontal="right" vertical="center"/>
      <protection/>
    </xf>
    <xf numFmtId="167" fontId="5" fillId="0" borderId="25" xfId="21" applyNumberFormat="1" applyFont="1" applyFill="1" applyBorder="1" applyAlignment="1">
      <alignment vertical="center"/>
      <protection/>
    </xf>
    <xf numFmtId="167" fontId="5" fillId="0" borderId="14" xfId="21" applyNumberFormat="1" applyFont="1" applyFill="1" applyBorder="1" applyAlignment="1">
      <alignment vertical="center"/>
      <protection/>
    </xf>
    <xf numFmtId="0" fontId="4" fillId="0" borderId="0" xfId="21" applyFont="1" applyAlignment="1">
      <alignment horizontal="center" vertical="center"/>
      <protection/>
    </xf>
    <xf numFmtId="0" fontId="11" fillId="2" borderId="0" xfId="0" applyFont="1" applyFill="1" applyAlignment="1">
      <alignment horizontal="center" vertical="center"/>
    </xf>
    <xf numFmtId="167" fontId="7" fillId="4" borderId="0" xfId="0" applyNumberFormat="1" applyFont="1" applyFill="1" applyAlignment="1">
      <alignment vertical="center"/>
    </xf>
    <xf numFmtId="167" fontId="8" fillId="2" borderId="0" xfId="0" applyNumberFormat="1" applyFont="1" applyFill="1" applyAlignment="1">
      <alignment vertical="center"/>
    </xf>
    <xf numFmtId="10" fontId="7" fillId="2" borderId="0" xfId="0" applyNumberFormat="1" applyFont="1" applyFill="1" applyAlignment="1">
      <alignment vertical="center"/>
    </xf>
    <xf numFmtId="167" fontId="7" fillId="2" borderId="0" xfId="0" applyNumberFormat="1" applyFont="1" applyFill="1" applyAlignment="1">
      <alignment vertical="center"/>
    </xf>
    <xf numFmtId="167" fontId="7" fillId="2" borderId="0" xfId="0" applyNumberFormat="1" applyFont="1" applyFill="1" applyBorder="1" applyAlignment="1">
      <alignment vertical="center"/>
    </xf>
    <xf numFmtId="167" fontId="8" fillId="2" borderId="7" xfId="0" applyNumberFormat="1" applyFont="1" applyFill="1" applyBorder="1" applyAlignment="1">
      <alignment vertical="center"/>
    </xf>
    <xf numFmtId="164" fontId="7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vertical="center"/>
    </xf>
    <xf numFmtId="167" fontId="7" fillId="0" borderId="0" xfId="0" applyNumberFormat="1" applyFont="1" applyFill="1" applyAlignment="1">
      <alignment vertical="center"/>
    </xf>
    <xf numFmtId="167" fontId="4" fillId="2" borderId="0" xfId="0" applyNumberFormat="1" applyFont="1" applyFill="1" applyBorder="1" applyAlignment="1">
      <alignment vertical="center"/>
    </xf>
    <xf numFmtId="0" fontId="16" fillId="4" borderId="0" xfId="21" applyFont="1" applyFill="1">
      <alignment/>
      <protection/>
    </xf>
    <xf numFmtId="0" fontId="16" fillId="4" borderId="0" xfId="21" applyFont="1" applyFill="1" applyAlignment="1">
      <alignment horizontal="center"/>
      <protection/>
    </xf>
    <xf numFmtId="0" fontId="16" fillId="0" borderId="0" xfId="21" applyFont="1">
      <alignment/>
      <protection/>
    </xf>
    <xf numFmtId="0" fontId="4" fillId="4" borderId="0" xfId="21" applyFont="1" applyFill="1" applyBorder="1" applyAlignment="1">
      <alignment horizontal="center"/>
      <protection/>
    </xf>
    <xf numFmtId="0" fontId="14" fillId="4" borderId="0" xfId="21" applyFont="1" applyFill="1" applyBorder="1" applyAlignment="1">
      <alignment horizontal="right" indent="1"/>
      <protection/>
    </xf>
    <xf numFmtId="0" fontId="14" fillId="4" borderId="0" xfId="21" applyFont="1" applyFill="1" applyBorder="1" applyAlignment="1">
      <alignment horizontal="center"/>
      <protection/>
    </xf>
    <xf numFmtId="0" fontId="16" fillId="4" borderId="0" xfId="21" applyFont="1" applyFill="1" applyAlignment="1">
      <alignment vertical="center"/>
      <protection/>
    </xf>
    <xf numFmtId="0" fontId="16" fillId="4" borderId="0" xfId="21" applyFont="1" applyFill="1" applyAlignment="1">
      <alignment horizontal="center" vertical="center"/>
      <protection/>
    </xf>
    <xf numFmtId="0" fontId="21" fillId="4" borderId="0" xfId="21" applyFont="1" applyFill="1" applyAlignment="1">
      <alignment horizontal="left" vertical="center"/>
      <protection/>
    </xf>
    <xf numFmtId="0" fontId="16" fillId="0" borderId="0" xfId="21" applyFont="1" applyAlignment="1">
      <alignment vertical="center"/>
      <protection/>
    </xf>
    <xf numFmtId="0" fontId="22" fillId="4" borderId="0" xfId="21" applyFont="1" applyFill="1" applyAlignment="1">
      <alignment horizontal="center" vertical="center"/>
      <protection/>
    </xf>
    <xf numFmtId="0" fontId="4" fillId="4" borderId="0" xfId="21" applyFont="1" applyFill="1" applyBorder="1" applyAlignment="1">
      <alignment horizontal="left" vertical="center"/>
      <protection/>
    </xf>
    <xf numFmtId="166" fontId="7" fillId="4" borderId="0" xfId="21" applyNumberFormat="1" applyFont="1" applyFill="1" applyBorder="1" applyAlignment="1">
      <alignment vertical="center"/>
      <protection/>
    </xf>
    <xf numFmtId="166" fontId="8" fillId="4" borderId="0" xfId="21" applyNumberFormat="1" applyFont="1" applyFill="1" applyBorder="1" applyAlignment="1">
      <alignment vertical="center"/>
      <protection/>
    </xf>
    <xf numFmtId="166" fontId="23" fillId="4" borderId="0" xfId="21" applyNumberFormat="1" applyFont="1" applyFill="1" applyBorder="1" applyAlignment="1">
      <alignment vertical="center"/>
      <protection/>
    </xf>
    <xf numFmtId="166" fontId="6" fillId="4" borderId="0" xfId="21" applyNumberFormat="1" applyFont="1" applyFill="1" applyBorder="1" applyAlignment="1">
      <alignment vertical="center"/>
      <protection/>
    </xf>
    <xf numFmtId="0" fontId="5" fillId="4" borderId="0" xfId="21" applyFont="1" applyFill="1" applyBorder="1" applyAlignment="1">
      <alignment horizontal="left" vertical="center"/>
      <protection/>
    </xf>
    <xf numFmtId="37" fontId="7" fillId="4" borderId="0" xfId="21" applyNumberFormat="1" applyFont="1" applyFill="1" applyAlignment="1">
      <alignment horizontal="center" vertical="center"/>
      <protection/>
    </xf>
    <xf numFmtId="0" fontId="24" fillId="4" borderId="0" xfId="21" applyFont="1" applyFill="1" applyAlignment="1">
      <alignment horizontal="center"/>
      <protection/>
    </xf>
    <xf numFmtId="0" fontId="5" fillId="4" borderId="0" xfId="21" applyFont="1" applyFill="1" applyBorder="1" applyAlignment="1">
      <alignment horizontal="left"/>
      <protection/>
    </xf>
    <xf numFmtId="166" fontId="5" fillId="4" borderId="0" xfId="21" applyNumberFormat="1" applyFont="1" applyFill="1" applyBorder="1">
      <alignment/>
      <protection/>
    </xf>
    <xf numFmtId="0" fontId="16" fillId="0" borderId="0" xfId="21" applyFont="1" applyAlignment="1">
      <alignment horizontal="center"/>
      <protection/>
    </xf>
    <xf numFmtId="0" fontId="4" fillId="4" borderId="0" xfId="21" applyFont="1" applyFill="1">
      <alignment/>
      <protection/>
    </xf>
    <xf numFmtId="0" fontId="4" fillId="4" borderId="0" xfId="21" applyFont="1" applyFill="1" applyAlignment="1">
      <alignment horizontal="center"/>
      <protection/>
    </xf>
    <xf numFmtId="0" fontId="4" fillId="0" borderId="0" xfId="21" applyFont="1">
      <alignment/>
      <protection/>
    </xf>
    <xf numFmtId="0" fontId="5" fillId="4" borderId="0" xfId="21" applyFont="1" applyFill="1" applyAlignment="1">
      <alignment horizontal="center"/>
      <protection/>
    </xf>
    <xf numFmtId="0" fontId="19" fillId="4" borderId="0" xfId="21" applyFont="1" applyFill="1" applyAlignment="1">
      <alignment horizontal="center" wrapText="1"/>
      <protection/>
    </xf>
    <xf numFmtId="0" fontId="14" fillId="4" borderId="0" xfId="21" applyFont="1" applyFill="1" applyAlignment="1">
      <alignment horizontal="left"/>
      <protection/>
    </xf>
    <xf numFmtId="37" fontId="14" fillId="4" borderId="0" xfId="21" applyNumberFormat="1" applyFont="1" applyFill="1" applyAlignment="1">
      <alignment horizontal="right"/>
      <protection/>
    </xf>
    <xf numFmtId="37" fontId="14" fillId="4" borderId="0" xfId="21" applyNumberFormat="1" applyFont="1" applyFill="1" applyAlignment="1">
      <alignment horizontal="right" indent="1"/>
      <protection/>
    </xf>
    <xf numFmtId="0" fontId="11" fillId="4" borderId="0" xfId="21" applyFont="1" applyFill="1" applyAlignment="1">
      <alignment horizontal="center" vertical="center"/>
      <protection/>
    </xf>
    <xf numFmtId="0" fontId="5" fillId="4" borderId="0" xfId="21" applyFont="1" applyFill="1" applyBorder="1" applyAlignment="1">
      <alignment horizontal="left" vertical="center" indent="1"/>
      <protection/>
    </xf>
    <xf numFmtId="0" fontId="12" fillId="4" borderId="0" xfId="21" applyFont="1" applyFill="1" applyAlignment="1">
      <alignment/>
      <protection/>
    </xf>
    <xf numFmtId="0" fontId="5" fillId="4" borderId="0" xfId="21" applyFont="1" applyFill="1" applyBorder="1">
      <alignment/>
      <protection/>
    </xf>
    <xf numFmtId="0" fontId="12" fillId="4" borderId="0" xfId="21" applyFont="1" applyFill="1" applyBorder="1">
      <alignment/>
      <protection/>
    </xf>
    <xf numFmtId="0" fontId="4" fillId="0" borderId="0" xfId="21" applyFont="1" applyAlignment="1">
      <alignment horizontal="center"/>
      <protection/>
    </xf>
    <xf numFmtId="3" fontId="7" fillId="0" borderId="0" xfId="0" applyNumberFormat="1" applyFont="1" applyAlignment="1">
      <alignment horizontal="right" vertical="center"/>
    </xf>
    <xf numFmtId="3" fontId="7" fillId="0" borderId="5" xfId="0" applyNumberFormat="1" applyFont="1" applyBorder="1" applyAlignment="1">
      <alignment horizontal="right" vertical="center"/>
    </xf>
    <xf numFmtId="3" fontId="23" fillId="0" borderId="0" xfId="0" applyNumberFormat="1" applyFont="1" applyAlignment="1">
      <alignment horizontal="right" vertical="center"/>
    </xf>
    <xf numFmtId="0" fontId="23" fillId="0" borderId="5" xfId="0" applyFont="1" applyBorder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0" fontId="8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3" fontId="8" fillId="0" borderId="26" xfId="0" applyNumberFormat="1" applyFont="1" applyBorder="1" applyAlignment="1">
      <alignment horizontal="right" vertical="center"/>
    </xf>
    <xf numFmtId="3" fontId="8" fillId="0" borderId="27" xfId="0" applyNumberFormat="1" applyFont="1" applyBorder="1" applyAlignment="1">
      <alignment horizontal="right" vertical="center"/>
    </xf>
    <xf numFmtId="3" fontId="8" fillId="0" borderId="4" xfId="0" applyNumberFormat="1" applyFont="1" applyBorder="1" applyAlignment="1">
      <alignment horizontal="right" vertical="center"/>
    </xf>
    <xf numFmtId="10" fontId="7" fillId="0" borderId="4" xfId="0" applyNumberFormat="1" applyFont="1" applyBorder="1" applyAlignment="1">
      <alignment horizontal="right" vertical="center"/>
    </xf>
    <xf numFmtId="10" fontId="7" fillId="0" borderId="6" xfId="0" applyNumberFormat="1" applyFont="1" applyBorder="1" applyAlignment="1">
      <alignment horizontal="right" vertical="center"/>
    </xf>
    <xf numFmtId="0" fontId="11" fillId="0" borderId="28" xfId="0" applyFont="1" applyBorder="1" applyAlignment="1">
      <alignment horizontal="center"/>
    </xf>
    <xf numFmtId="37" fontId="11" fillId="0" borderId="28" xfId="0" applyNumberFormat="1" applyFont="1" applyBorder="1" applyAlignment="1">
      <alignment horizontal="center"/>
    </xf>
    <xf numFmtId="9" fontId="11" fillId="0" borderId="28" xfId="0" applyNumberFormat="1" applyFont="1" applyBorder="1" applyAlignment="1">
      <alignment horizontal="center"/>
    </xf>
    <xf numFmtId="37" fontId="4" fillId="0" borderId="0" xfId="0" applyNumberFormat="1" applyFont="1" applyFill="1" applyAlignment="1">
      <alignment vertical="center"/>
    </xf>
    <xf numFmtId="9" fontId="4" fillId="0" borderId="0" xfId="0" applyNumberFormat="1" applyFont="1" applyFill="1" applyAlignment="1">
      <alignment horizontal="center" vertical="center"/>
    </xf>
    <xf numFmtId="0" fontId="3" fillId="0" borderId="29" xfId="0" applyFont="1" applyFill="1" applyBorder="1" applyAlignment="1">
      <alignment vertical="center"/>
    </xf>
    <xf numFmtId="37" fontId="4" fillId="0" borderId="29" xfId="0" applyNumberFormat="1" applyFont="1" applyFill="1" applyBorder="1" applyAlignment="1">
      <alignment vertical="center"/>
    </xf>
    <xf numFmtId="9" fontId="4" fillId="0" borderId="29" xfId="15" applyFont="1" applyFill="1" applyBorder="1" applyAlignment="1">
      <alignment horizontal="left" vertical="center"/>
    </xf>
    <xf numFmtId="37" fontId="3" fillId="0" borderId="29" xfId="0" applyNumberFormat="1" applyFont="1" applyFill="1" applyBorder="1" applyAlignment="1">
      <alignment vertical="center"/>
    </xf>
    <xf numFmtId="37" fontId="4" fillId="0" borderId="0" xfId="0" applyNumberFormat="1" applyFont="1" applyAlignment="1">
      <alignment vertical="center"/>
    </xf>
    <xf numFmtId="9" fontId="4" fillId="0" borderId="0" xfId="0" applyNumberFormat="1" applyFont="1" applyAlignment="1">
      <alignment horizontal="center" vertical="center"/>
    </xf>
    <xf numFmtId="0" fontId="3" fillId="0" borderId="29" xfId="0" applyFont="1" applyBorder="1" applyAlignment="1">
      <alignment vertical="center"/>
    </xf>
    <xf numFmtId="37" fontId="4" fillId="0" borderId="29" xfId="0" applyNumberFormat="1" applyFont="1" applyBorder="1" applyAlignment="1">
      <alignment vertical="center"/>
    </xf>
    <xf numFmtId="9" fontId="4" fillId="0" borderId="29" xfId="15" applyFont="1" applyBorder="1" applyAlignment="1">
      <alignment horizontal="left" vertical="center"/>
    </xf>
    <xf numFmtId="37" fontId="3" fillId="0" borderId="29" xfId="0" applyNumberFormat="1" applyFont="1" applyBorder="1" applyAlignment="1">
      <alignment vertical="center"/>
    </xf>
    <xf numFmtId="9" fontId="3" fillId="0" borderId="29" xfId="15" applyFont="1" applyBorder="1" applyAlignment="1">
      <alignment horizontal="left" vertical="center"/>
    </xf>
    <xf numFmtId="0" fontId="5" fillId="2" borderId="0" xfId="0" applyFont="1" applyFill="1" applyAlignment="1">
      <alignment horizontal="center"/>
    </xf>
    <xf numFmtId="6" fontId="4" fillId="2" borderId="0" xfId="0" applyNumberFormat="1" applyFont="1" applyFill="1" applyAlignment="1" quotePrefix="1">
      <alignment horizontal="center"/>
    </xf>
    <xf numFmtId="0" fontId="5" fillId="2" borderId="0" xfId="0" applyFont="1" applyFill="1" applyAlignment="1" quotePrefix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 quotePrefix="1">
      <alignment horizontal="center"/>
    </xf>
    <xf numFmtId="0" fontId="4" fillId="0" borderId="0" xfId="0" applyFont="1" applyFill="1" applyAlignment="1">
      <alignment horizontal="center"/>
    </xf>
    <xf numFmtId="0" fontId="17" fillId="4" borderId="0" xfId="21" applyFont="1" applyFill="1" applyBorder="1" applyAlignment="1">
      <alignment horizontal="center" wrapText="1"/>
      <protection/>
    </xf>
    <xf numFmtId="0" fontId="17" fillId="4" borderId="0" xfId="21" applyFont="1" applyFill="1" applyBorder="1" applyAlignment="1">
      <alignment horizontal="center"/>
      <protection/>
    </xf>
    <xf numFmtId="168" fontId="9" fillId="4" borderId="25" xfId="21" applyNumberFormat="1" applyFont="1" applyFill="1" applyBorder="1" applyAlignment="1">
      <alignment horizontal="center" vertical="center"/>
      <protection/>
    </xf>
    <xf numFmtId="168" fontId="9" fillId="4" borderId="30" xfId="21" applyNumberFormat="1" applyFont="1" applyFill="1" applyBorder="1" applyAlignment="1">
      <alignment horizontal="center" vertical="center"/>
      <protection/>
    </xf>
    <xf numFmtId="168" fontId="9" fillId="4" borderId="14" xfId="21" applyNumberFormat="1" applyFont="1" applyFill="1" applyBorder="1" applyAlignment="1">
      <alignment horizontal="center" vertical="center"/>
      <protection/>
    </xf>
    <xf numFmtId="0" fontId="19" fillId="4" borderId="31" xfId="21" applyFont="1" applyFill="1" applyBorder="1" applyAlignment="1">
      <alignment horizontal="center" vertical="center"/>
      <protection/>
    </xf>
    <xf numFmtId="0" fontId="19" fillId="4" borderId="32" xfId="21" applyFont="1" applyFill="1" applyBorder="1" applyAlignment="1">
      <alignment horizontal="center" vertical="center"/>
      <protection/>
    </xf>
    <xf numFmtId="168" fontId="9" fillId="4" borderId="28" xfId="21" applyNumberFormat="1" applyFont="1" applyFill="1" applyBorder="1" applyAlignment="1">
      <alignment horizontal="center" vertical="center"/>
      <protection/>
    </xf>
    <xf numFmtId="168" fontId="9" fillId="4" borderId="33" xfId="21" applyNumberFormat="1" applyFont="1" applyFill="1" applyBorder="1" applyAlignment="1">
      <alignment horizontal="center" vertical="center"/>
      <protection/>
    </xf>
    <xf numFmtId="0" fontId="17" fillId="4" borderId="0" xfId="21" applyFont="1" applyFill="1" applyBorder="1" applyAlignment="1">
      <alignment horizontal="center" vertical="center" wrapText="1"/>
      <protection/>
    </xf>
    <xf numFmtId="0" fontId="17" fillId="4" borderId="0" xfId="21" applyFont="1" applyFill="1" applyBorder="1" applyAlignment="1">
      <alignment horizontal="center" vertical="center"/>
      <protection/>
    </xf>
    <xf numFmtId="0" fontId="5" fillId="2" borderId="0" xfId="0" applyFont="1" applyFill="1" applyAlignment="1">
      <alignment horizontal="center" wrapText="1"/>
    </xf>
    <xf numFmtId="0" fontId="4" fillId="2" borderId="0" xfId="0" applyFont="1" applyFill="1" applyAlignment="1" quotePrefix="1">
      <alignment horizontal="center"/>
    </xf>
    <xf numFmtId="0" fontId="4" fillId="2" borderId="0" xfId="0" applyFont="1" applyFill="1" applyAlignment="1">
      <alignment horizontal="center"/>
    </xf>
    <xf numFmtId="0" fontId="17" fillId="4" borderId="0" xfId="21" applyFont="1" applyFill="1" applyAlignment="1">
      <alignment horizontal="center" wrapText="1"/>
      <protection/>
    </xf>
    <xf numFmtId="0" fontId="19" fillId="4" borderId="0" xfId="21" applyFont="1" applyFill="1" applyAlignment="1">
      <alignment horizontal="center" wrapText="1"/>
      <protection/>
    </xf>
    <xf numFmtId="37" fontId="5" fillId="4" borderId="0" xfId="21" applyNumberFormat="1" applyFont="1" applyFill="1" applyAlignment="1">
      <alignment horizontal="center"/>
      <protection/>
    </xf>
    <xf numFmtId="0" fontId="19" fillId="0" borderId="4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5" fillId="0" borderId="0" xfId="0" applyFont="1" applyFill="1" applyAlignment="1">
      <alignment/>
    </xf>
    <xf numFmtId="0" fontId="11" fillId="0" borderId="0" xfId="0" applyFont="1" applyBorder="1" applyAlignment="1">
      <alignment horizontal="center"/>
    </xf>
    <xf numFmtId="37" fontId="11" fillId="0" borderId="0" xfId="0" applyNumberFormat="1" applyFont="1" applyBorder="1" applyAlignment="1">
      <alignment horizontal="center"/>
    </xf>
    <xf numFmtId="9" fontId="11" fillId="0" borderId="0" xfId="0" applyNumberFormat="1" applyFont="1" applyBorder="1" applyAlignment="1">
      <alignment horizontal="center"/>
    </xf>
    <xf numFmtId="37" fontId="3" fillId="0" borderId="0" xfId="0" applyNumberFormat="1" applyFont="1" applyBorder="1" applyAlignment="1">
      <alignment vertical="center"/>
    </xf>
    <xf numFmtId="9" fontId="3" fillId="0" borderId="0" xfId="15" applyFont="1" applyBorder="1" applyAlignment="1">
      <alignment horizontal="left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Normal 2" xfId="21"/>
    <cellStyle name="Normal 2 2" xfId="22"/>
    <cellStyle name="Normal 3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customXml" Target="../customXml/item1.xml" /><Relationship Id="rId15" Type="http://schemas.openxmlformats.org/officeDocument/2006/relationships/customXml" Target="../customXml/item2.xml" /><Relationship Id="rId16" Type="http://schemas.openxmlformats.org/officeDocument/2006/relationships/customXml" Target="../customXml/item3.xml" /><Relationship Id="rId17" Type="http://schemas.openxmlformats.org/officeDocument/2006/relationships/customXml" Target="../customXml/item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 1</a:t>
            </a:r>
            <a:r>
              <a:rPr lang="en-US" cap="none" sz="16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BPA Plant Investment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as of September 30, 2014  $7,993,764</a:t>
            </a:r>
            <a:r>
              <a: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($000)</a:t>
            </a:r>
          </a:p>
        </c:rich>
      </c:tx>
      <c:layout>
        <c:manualLayout>
          <c:xMode val="edge"/>
          <c:yMode val="edge"/>
          <c:x val="0.0935"/>
          <c:y val="0.1412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8775"/>
          <c:y val="0.3395"/>
          <c:w val="0.3635"/>
          <c:h val="0.53425"/>
        </c:manualLayout>
      </c:layout>
      <c:pieChart>
        <c:varyColors val="1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explosion val="2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CC99FF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FF808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0080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CCFFCC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FFCC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039"/>
                  <c:y val="-0.030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Directly Segmented</a:t>
                    </a: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Lines &amp; Subs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$6,269,838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78.4%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5175"/>
                  <c:y val="-0.26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Funded in Advance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$187,390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2.3%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146"/>
                  <c:y val="-0.289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Tx Plant segmented</a:t>
                    </a: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pro-rata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$170,296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2.1%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16175"/>
                  <c:y val="-0.087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Ancillary Service</a:t>
                    </a: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(Control Equipment)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$147,353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1.8%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1285"/>
                  <c:y val="-0.027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General Plant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$841,724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10.5%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22525"/>
                  <c:y val="0.03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Land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$190,350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2.4%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86"/>
                  <c:y val="0.098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Other</a:t>
                    </a: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(PS, Corporate, Accounting)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$186,813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2.3%</a:t>
                    </a: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'T1 - Summary'!$I$6:$I$12</c:f>
              <c:strCache/>
            </c:strRef>
          </c:cat>
          <c:val>
            <c:numRef>
              <c:f>'T1 - Summary'!$J$6:$J$12</c:f>
              <c:numCache/>
            </c:numRef>
          </c:val>
        </c:ser>
        <c:firstSliceAng val="13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date1904 val="0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0070C0"/>
  </sheetPr>
  <sheetViews>
    <sheetView workbookViewId="0"/>
  </sheetViews>
  <pageMargins left="0.75" right="0.75" top="1" bottom="1" header="0.5" footer="0.5"/>
  <pageSetup firstPageNumber="1" useFirstPageNumber="1"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 macro="">
      <xdr:nvGraphicFramePr>
        <xdr:cNvPr id="2" name="Chart 1"/>
        <xdr:cNvGraphicFramePr/>
      </xdr:nvGraphicFramePr>
      <xdr:xfrm>
        <a:off x="0" y="0"/>
        <a:ext cx="8562975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55"/>
  <sheetViews>
    <sheetView tabSelected="1" view="pageBreakPreview" zoomScaleSheetLayoutView="100" workbookViewId="0" topLeftCell="A1"/>
  </sheetViews>
  <sheetFormatPr defaultColWidth="9.140625" defaultRowHeight="12.75"/>
  <cols>
    <col min="1" max="1" width="3.28125" style="16" customWidth="1"/>
    <col min="2" max="2" width="3.7109375" style="16" customWidth="1"/>
    <col min="3" max="3" width="44.00390625" style="16" bestFit="1" customWidth="1"/>
    <col min="4" max="4" width="15.7109375" style="16" bestFit="1" customWidth="1"/>
    <col min="5" max="5" width="23.140625" style="16" bestFit="1" customWidth="1"/>
    <col min="6" max="6" width="16.7109375" style="16" bestFit="1" customWidth="1"/>
    <col min="7" max="7" width="19.7109375" style="16" bestFit="1" customWidth="1"/>
    <col min="8" max="8" width="4.421875" style="16" customWidth="1"/>
    <col min="9" max="9" width="22.57421875" style="16" customWidth="1"/>
    <col min="10" max="10" width="18.57421875" style="94" customWidth="1"/>
    <col min="11" max="16384" width="9.140625" style="16" customWidth="1"/>
  </cols>
  <sheetData>
    <row r="1" spans="1:11" ht="12.75">
      <c r="A1" s="55"/>
      <c r="B1" s="55"/>
      <c r="C1" s="55"/>
      <c r="D1" s="55"/>
      <c r="E1" s="55"/>
      <c r="F1" s="55"/>
      <c r="G1" s="55"/>
      <c r="H1" s="55"/>
      <c r="I1" s="56"/>
      <c r="J1" s="57"/>
      <c r="K1" s="56"/>
    </row>
    <row r="2" spans="1:11" ht="15.75">
      <c r="A2" s="55"/>
      <c r="B2" s="55"/>
      <c r="C2" s="263" t="s">
        <v>557</v>
      </c>
      <c r="D2" s="263"/>
      <c r="E2" s="263"/>
      <c r="F2" s="263"/>
      <c r="G2" s="263"/>
      <c r="H2" s="55"/>
      <c r="I2" s="58"/>
      <c r="J2" s="57"/>
      <c r="K2" s="56"/>
    </row>
    <row r="3" spans="1:11" ht="15.75">
      <c r="A3" s="55"/>
      <c r="B3" s="55"/>
      <c r="C3" s="263" t="s">
        <v>2311</v>
      </c>
      <c r="D3" s="263"/>
      <c r="E3" s="263"/>
      <c r="F3" s="263"/>
      <c r="G3" s="263"/>
      <c r="H3" s="55"/>
      <c r="I3" s="56"/>
      <c r="J3" s="57"/>
      <c r="K3" s="56"/>
    </row>
    <row r="4" spans="1:11" ht="15.75">
      <c r="A4" s="55"/>
      <c r="B4" s="55"/>
      <c r="C4" s="264" t="s">
        <v>544</v>
      </c>
      <c r="D4" s="264"/>
      <c r="E4" s="264"/>
      <c r="F4" s="264"/>
      <c r="G4" s="264"/>
      <c r="H4" s="55"/>
      <c r="I4" s="56"/>
      <c r="J4" s="57"/>
      <c r="K4" s="56"/>
    </row>
    <row r="5" spans="1:11" ht="15" customHeight="1">
      <c r="A5" s="55"/>
      <c r="B5" s="55"/>
      <c r="C5" s="59" t="s">
        <v>520</v>
      </c>
      <c r="D5" s="59" t="s">
        <v>521</v>
      </c>
      <c r="E5" s="59" t="s">
        <v>522</v>
      </c>
      <c r="F5" s="59" t="s">
        <v>523</v>
      </c>
      <c r="G5" s="59" t="s">
        <v>527</v>
      </c>
      <c r="H5" s="55"/>
      <c r="I5" s="58" t="s">
        <v>531</v>
      </c>
      <c r="J5" s="57"/>
      <c r="K5" s="56"/>
    </row>
    <row r="6" spans="1:11" ht="15.75">
      <c r="A6" s="55"/>
      <c r="B6" s="59"/>
      <c r="C6" s="60" t="s">
        <v>508</v>
      </c>
      <c r="D6" s="61" t="s">
        <v>506</v>
      </c>
      <c r="E6" s="62" t="s">
        <v>530</v>
      </c>
      <c r="F6" s="62" t="s">
        <v>552</v>
      </c>
      <c r="G6" s="62" t="s">
        <v>553</v>
      </c>
      <c r="H6" s="55"/>
      <c r="I6" s="63" t="s">
        <v>536</v>
      </c>
      <c r="J6" s="57">
        <f>E30/1000</f>
        <v>6269838.193083546</v>
      </c>
      <c r="K6" s="64">
        <f aca="true" t="shared" si="0" ref="K6:K12">J6/$J$14</f>
        <v>0.7843411847251073</v>
      </c>
    </row>
    <row r="7" spans="1:11" ht="15.75">
      <c r="A7" s="55"/>
      <c r="B7" s="59">
        <v>1</v>
      </c>
      <c r="C7" s="65" t="s">
        <v>515</v>
      </c>
      <c r="D7" s="66">
        <v>5975261496.672</v>
      </c>
      <c r="E7" s="67">
        <v>141767237.71</v>
      </c>
      <c r="F7" s="68">
        <v>89727274.798</v>
      </c>
      <c r="G7" s="68">
        <v>52039962.91199998</v>
      </c>
      <c r="H7" s="55"/>
      <c r="I7" s="63" t="s">
        <v>530</v>
      </c>
      <c r="J7" s="57">
        <f>E19/1000</f>
        <v>187390.46354400003</v>
      </c>
      <c r="K7" s="64">
        <f t="shared" si="0"/>
        <v>0.02344208154277794</v>
      </c>
    </row>
    <row r="8" spans="1:11" ht="15.75">
      <c r="A8" s="55"/>
      <c r="B8" s="59">
        <v>2</v>
      </c>
      <c r="C8" s="65" t="s">
        <v>514</v>
      </c>
      <c r="D8" s="66">
        <v>526061244.63</v>
      </c>
      <c r="E8" s="68"/>
      <c r="F8" s="69"/>
      <c r="G8" s="69"/>
      <c r="H8" s="55"/>
      <c r="I8" s="63" t="s">
        <v>561</v>
      </c>
      <c r="J8" s="57">
        <f>SUM(F30)/1000</f>
        <v>170296.40964745288</v>
      </c>
      <c r="K8" s="64">
        <f t="shared" si="0"/>
        <v>0.021303657859091347</v>
      </c>
    </row>
    <row r="9" spans="1:11" ht="15.75">
      <c r="A9" s="55"/>
      <c r="B9" s="59">
        <v>3</v>
      </c>
      <c r="C9" s="65" t="s">
        <v>513</v>
      </c>
      <c r="D9" s="66">
        <v>125086410.359</v>
      </c>
      <c r="E9" s="68"/>
      <c r="F9" s="69"/>
      <c r="G9" s="69"/>
      <c r="H9" s="55"/>
      <c r="I9" s="56" t="s">
        <v>532</v>
      </c>
      <c r="J9" s="57">
        <f>SUM(G30,G35)/1000</f>
        <v>147352.556802</v>
      </c>
      <c r="K9" s="64">
        <f t="shared" si="0"/>
        <v>0.018433438856819043</v>
      </c>
    </row>
    <row r="10" spans="1:11" ht="15.75">
      <c r="A10" s="55"/>
      <c r="B10" s="59">
        <v>4</v>
      </c>
      <c r="C10" s="65" t="s">
        <v>540</v>
      </c>
      <c r="D10" s="66">
        <v>20352562.75</v>
      </c>
      <c r="E10" s="68"/>
      <c r="F10" s="62"/>
      <c r="G10" s="62"/>
      <c r="H10" s="55"/>
      <c r="I10" s="56" t="s">
        <v>560</v>
      </c>
      <c r="J10" s="57">
        <f>SUM(F35)/1000</f>
        <v>841723.889979</v>
      </c>
      <c r="K10" s="64">
        <f t="shared" si="0"/>
        <v>0.10529756793498123</v>
      </c>
    </row>
    <row r="11" spans="1:11" ht="15.75">
      <c r="A11" s="55"/>
      <c r="B11" s="59">
        <v>5</v>
      </c>
      <c r="C11" s="65" t="s">
        <v>509</v>
      </c>
      <c r="D11" s="66">
        <v>11559951.32</v>
      </c>
      <c r="E11" s="68"/>
      <c r="F11" s="62"/>
      <c r="G11" s="62"/>
      <c r="H11" s="55"/>
      <c r="I11" s="63" t="s">
        <v>559</v>
      </c>
      <c r="J11" s="57">
        <f>SUM(D13:D14,-E14,-E13)/1000</f>
        <v>190349.80101099997</v>
      </c>
      <c r="K11" s="64">
        <f t="shared" si="0"/>
        <v>0.023812287309400222</v>
      </c>
    </row>
    <row r="12" spans="1:11" ht="15.75">
      <c r="A12" s="55"/>
      <c r="B12" s="59">
        <v>6</v>
      </c>
      <c r="C12" s="65" t="s">
        <v>512</v>
      </c>
      <c r="D12" s="66">
        <v>9558538.92</v>
      </c>
      <c r="E12" s="68"/>
      <c r="F12" s="62" t="s">
        <v>554</v>
      </c>
      <c r="G12" s="62" t="s">
        <v>555</v>
      </c>
      <c r="H12" s="55"/>
      <c r="I12" s="63" t="s">
        <v>533</v>
      </c>
      <c r="J12" s="57">
        <f>SUM(D16:D18)/1000</f>
        <v>186812.51625</v>
      </c>
      <c r="K12" s="64">
        <f t="shared" si="0"/>
        <v>0.023369781771822973</v>
      </c>
    </row>
    <row r="13" spans="1:11" ht="15.75">
      <c r="A13" s="55"/>
      <c r="B13" s="59">
        <v>7</v>
      </c>
      <c r="C13" s="65" t="s">
        <v>510</v>
      </c>
      <c r="D13" s="66">
        <v>142351475.494</v>
      </c>
      <c r="E13" s="68">
        <v>238058.94</v>
      </c>
      <c r="F13" s="68">
        <v>31288801.379</v>
      </c>
      <c r="G13" s="68">
        <v>110824615.175</v>
      </c>
      <c r="H13" s="55"/>
      <c r="I13" s="56"/>
      <c r="J13" s="57"/>
      <c r="K13" s="56"/>
    </row>
    <row r="14" spans="1:11" ht="15.75">
      <c r="A14" s="55"/>
      <c r="B14" s="59">
        <v>8</v>
      </c>
      <c r="C14" s="65" t="s">
        <v>546</v>
      </c>
      <c r="D14" s="66">
        <v>48342936.537</v>
      </c>
      <c r="E14" s="68">
        <v>106552.08</v>
      </c>
      <c r="F14" s="68">
        <v>715571.41</v>
      </c>
      <c r="G14" s="68">
        <v>47520813.04700001</v>
      </c>
      <c r="H14" s="55"/>
      <c r="I14" s="58" t="s">
        <v>506</v>
      </c>
      <c r="J14" s="70">
        <f>SUM(J6:J12)</f>
        <v>7993763.830316999</v>
      </c>
      <c r="K14" s="56"/>
    </row>
    <row r="15" spans="1:11" ht="15.75">
      <c r="A15" s="55"/>
      <c r="B15" s="59">
        <v>9</v>
      </c>
      <c r="C15" s="65" t="s">
        <v>511</v>
      </c>
      <c r="D15" s="66">
        <v>948376697.3850002</v>
      </c>
      <c r="E15" s="68">
        <v>45278614.814</v>
      </c>
      <c r="F15" s="65"/>
      <c r="G15" s="65"/>
      <c r="H15" s="55"/>
      <c r="I15" s="71"/>
      <c r="J15" s="57"/>
      <c r="K15" s="56"/>
    </row>
    <row r="16" spans="1:11" ht="15.75">
      <c r="A16" s="55"/>
      <c r="B16" s="59">
        <v>10</v>
      </c>
      <c r="C16" s="65" t="s">
        <v>528</v>
      </c>
      <c r="D16" s="66">
        <v>136681144.8</v>
      </c>
      <c r="E16" s="68"/>
      <c r="F16" s="65"/>
      <c r="G16" s="62"/>
      <c r="H16" s="55"/>
      <c r="I16" s="56"/>
      <c r="J16" s="57"/>
      <c r="K16" s="56"/>
    </row>
    <row r="17" spans="1:11" ht="15.75">
      <c r="A17" s="55"/>
      <c r="B17" s="59">
        <v>11</v>
      </c>
      <c r="C17" s="65" t="s">
        <v>529</v>
      </c>
      <c r="D17" s="66">
        <v>50131365.669999994</v>
      </c>
      <c r="E17" s="68"/>
      <c r="F17" s="65"/>
      <c r="G17" s="68"/>
      <c r="H17" s="55"/>
      <c r="I17" s="56"/>
      <c r="J17" s="57"/>
      <c r="K17" s="56"/>
    </row>
    <row r="18" spans="1:11" ht="15.75">
      <c r="A18" s="55"/>
      <c r="B18" s="59">
        <v>12</v>
      </c>
      <c r="C18" s="65" t="s">
        <v>2312</v>
      </c>
      <c r="D18" s="66">
        <v>5.780000000000655</v>
      </c>
      <c r="E18" s="68"/>
      <c r="F18" s="69"/>
      <c r="G18" s="69"/>
      <c r="H18" s="55"/>
      <c r="I18" s="56"/>
      <c r="J18" s="57"/>
      <c r="K18" s="56"/>
    </row>
    <row r="19" spans="1:11" ht="16.5" thickBot="1">
      <c r="A19" s="55"/>
      <c r="B19" s="59">
        <v>13</v>
      </c>
      <c r="C19" s="72" t="s">
        <v>516</v>
      </c>
      <c r="D19" s="73">
        <f>SUM(D7:D18)</f>
        <v>7993763830.317</v>
      </c>
      <c r="E19" s="74">
        <f>SUM(E7:E18)</f>
        <v>187390463.54400003</v>
      </c>
      <c r="F19" s="69"/>
      <c r="G19" s="69"/>
      <c r="H19" s="55"/>
      <c r="I19" s="75">
        <f>D19-J14*1000</f>
        <v>0</v>
      </c>
      <c r="J19" s="76" t="s">
        <v>535</v>
      </c>
      <c r="K19" s="56"/>
    </row>
    <row r="20" spans="1:11" ht="30.75" customHeight="1" thickTop="1">
      <c r="A20" s="55"/>
      <c r="B20" s="59"/>
      <c r="C20" s="77" t="s">
        <v>547</v>
      </c>
      <c r="D20" s="69"/>
      <c r="E20" s="78" t="s">
        <v>543</v>
      </c>
      <c r="F20" s="62" t="s">
        <v>534</v>
      </c>
      <c r="G20" s="78" t="s">
        <v>532</v>
      </c>
      <c r="H20" s="79"/>
      <c r="I20" s="56"/>
      <c r="J20" s="80" t="s">
        <v>1730</v>
      </c>
      <c r="K20" s="56"/>
    </row>
    <row r="21" spans="1:11" ht="15.75">
      <c r="A21" s="55"/>
      <c r="B21" s="59">
        <v>14</v>
      </c>
      <c r="C21" s="81" t="s">
        <v>519</v>
      </c>
      <c r="D21" s="68">
        <v>3300664822.3529963</v>
      </c>
      <c r="E21" s="69"/>
      <c r="F21" s="82"/>
      <c r="G21" s="82"/>
      <c r="H21" s="83"/>
      <c r="I21" s="56"/>
      <c r="J21" s="57"/>
      <c r="K21" s="56"/>
    </row>
    <row r="22" spans="1:11" ht="15.75">
      <c r="A22" s="55"/>
      <c r="B22" s="59">
        <v>15</v>
      </c>
      <c r="C22" s="81" t="s">
        <v>539</v>
      </c>
      <c r="D22" s="68">
        <v>14176848.766</v>
      </c>
      <c r="E22" s="69"/>
      <c r="F22" s="82"/>
      <c r="G22" s="82"/>
      <c r="H22" s="83"/>
      <c r="I22" s="56"/>
      <c r="J22" s="57"/>
      <c r="K22" s="56"/>
    </row>
    <row r="23" spans="1:11" ht="16.5" thickBot="1">
      <c r="A23" s="55"/>
      <c r="B23" s="59">
        <v>16</v>
      </c>
      <c r="C23" s="84" t="s">
        <v>541</v>
      </c>
      <c r="D23" s="74">
        <f>SUM(D21:D22)</f>
        <v>3314841671.118996</v>
      </c>
      <c r="E23" s="82">
        <f>D23-F23</f>
        <v>3304245279.1605434</v>
      </c>
      <c r="F23" s="68">
        <f>'T2 - Investment'!K8</f>
        <v>10596391.958452893</v>
      </c>
      <c r="G23" s="68"/>
      <c r="H23" s="85"/>
      <c r="I23" s="56"/>
      <c r="J23" s="57"/>
      <c r="K23" s="56"/>
    </row>
    <row r="24" spans="1:11" ht="19.5" customHeight="1" thickTop="1">
      <c r="A24" s="55"/>
      <c r="B24" s="59">
        <v>17</v>
      </c>
      <c r="C24" s="84" t="s">
        <v>542</v>
      </c>
      <c r="D24" s="68">
        <v>2975483971.710002</v>
      </c>
      <c r="E24" s="82">
        <f>D24-F24</f>
        <v>2956034375.003002</v>
      </c>
      <c r="F24" s="68">
        <f>'T2 - Investment'!K26</f>
        <v>19449596.707</v>
      </c>
      <c r="G24" s="68"/>
      <c r="H24" s="85"/>
      <c r="I24" s="56"/>
      <c r="J24" s="57"/>
      <c r="K24" s="56"/>
    </row>
    <row r="25" spans="1:11" ht="15.75">
      <c r="A25" s="55"/>
      <c r="B25" s="59">
        <v>18</v>
      </c>
      <c r="C25" s="86" t="s">
        <v>545</v>
      </c>
      <c r="D25" s="68">
        <f>SUM(F25,G25)</f>
        <v>115025904.73200001</v>
      </c>
      <c r="E25" s="69"/>
      <c r="F25" s="68">
        <f>'T2 - Investment'!K9</f>
        <v>115025904.73200001</v>
      </c>
      <c r="G25" s="68"/>
      <c r="H25" s="85"/>
      <c r="I25" s="56"/>
      <c r="J25" s="57"/>
      <c r="K25" s="56"/>
    </row>
    <row r="26" spans="1:11" ht="15.75">
      <c r="A26" s="55"/>
      <c r="B26" s="59">
        <v>19</v>
      </c>
      <c r="C26" s="86" t="s">
        <v>558</v>
      </c>
      <c r="D26" s="68">
        <f>D11</f>
        <v>11559951.32</v>
      </c>
      <c r="E26" s="69"/>
      <c r="F26" s="68">
        <f>D26</f>
        <v>11559951.32</v>
      </c>
      <c r="G26" s="68"/>
      <c r="H26" s="85"/>
      <c r="I26" s="56"/>
      <c r="J26" s="57"/>
      <c r="K26" s="56"/>
    </row>
    <row r="27" spans="1:11" ht="15.75">
      <c r="A27" s="55"/>
      <c r="B27" s="59">
        <v>20</v>
      </c>
      <c r="C27" s="86" t="s">
        <v>562</v>
      </c>
      <c r="D27" s="68">
        <f>D12</f>
        <v>9558538.92</v>
      </c>
      <c r="E27" s="82">
        <f>D27</f>
        <v>9558538.92</v>
      </c>
      <c r="F27" s="68"/>
      <c r="G27" s="68"/>
      <c r="H27" s="85"/>
      <c r="I27" s="56"/>
      <c r="J27" s="57"/>
      <c r="K27" s="56"/>
    </row>
    <row r="28" spans="1:11" ht="15.75">
      <c r="A28" s="55"/>
      <c r="B28" s="59">
        <v>21</v>
      </c>
      <c r="C28" s="86" t="s">
        <v>548</v>
      </c>
      <c r="D28" s="68">
        <f>SUM(F28:G28)</f>
        <v>21738802.509999998</v>
      </c>
      <c r="E28" s="69"/>
      <c r="F28" s="68">
        <v>13664564.93</v>
      </c>
      <c r="G28" s="68">
        <v>8074237.58</v>
      </c>
      <c r="H28" s="55"/>
      <c r="I28" s="56"/>
      <c r="J28" s="57"/>
      <c r="K28" s="56"/>
    </row>
    <row r="29" spans="1:11" ht="15.75">
      <c r="A29" s="55"/>
      <c r="B29" s="59">
        <v>22</v>
      </c>
      <c r="C29" s="86" t="s">
        <v>1586</v>
      </c>
      <c r="D29" s="68">
        <f>G29</f>
        <v>77904126.63</v>
      </c>
      <c r="E29" s="82"/>
      <c r="F29" s="68"/>
      <c r="G29" s="68">
        <v>77904126.63</v>
      </c>
      <c r="H29" s="85"/>
      <c r="I29" s="56"/>
      <c r="J29" s="57"/>
      <c r="K29" s="56"/>
    </row>
    <row r="30" spans="1:11" ht="16.5" thickBot="1">
      <c r="A30" s="55"/>
      <c r="B30" s="59">
        <v>23</v>
      </c>
      <c r="C30" s="87" t="s">
        <v>538</v>
      </c>
      <c r="D30" s="74">
        <f>SUM(D7:D12)-E7</f>
        <v>6526112966.941</v>
      </c>
      <c r="E30" s="74">
        <f>SUM(E23:E29)</f>
        <v>6269838193.083546</v>
      </c>
      <c r="F30" s="74">
        <f>SUM(F23:F29)</f>
        <v>170296409.6474529</v>
      </c>
      <c r="G30" s="74">
        <f>SUM(G23:G29)</f>
        <v>85978364.21</v>
      </c>
      <c r="H30" s="88"/>
      <c r="I30" s="75">
        <f>D30-SUM(D23:D29)</f>
        <v>0</v>
      </c>
      <c r="J30" s="76" t="s">
        <v>535</v>
      </c>
      <c r="K30" s="56"/>
    </row>
    <row r="31" spans="1:11" ht="29.25" customHeight="1" thickTop="1">
      <c r="A31" s="55"/>
      <c r="B31" s="59"/>
      <c r="C31" s="77" t="s">
        <v>537</v>
      </c>
      <c r="D31" s="69"/>
      <c r="E31" s="69"/>
      <c r="F31" s="69"/>
      <c r="G31" s="69"/>
      <c r="H31" s="89"/>
      <c r="I31" s="56"/>
      <c r="J31" s="57"/>
      <c r="K31" s="56"/>
    </row>
    <row r="32" spans="1:11" ht="15.75">
      <c r="A32" s="55"/>
      <c r="B32" s="59">
        <v>24</v>
      </c>
      <c r="C32" s="86" t="s">
        <v>548</v>
      </c>
      <c r="D32" s="82">
        <f>D37-D28</f>
        <v>477862048.66</v>
      </c>
      <c r="E32" s="69"/>
      <c r="F32" s="82">
        <f>F37-F28</f>
        <v>434664421.968</v>
      </c>
      <c r="G32" s="82">
        <f>G37-G28</f>
        <v>43197626.69200001</v>
      </c>
      <c r="H32" s="55"/>
      <c r="I32" s="56"/>
      <c r="J32" s="57"/>
      <c r="K32" s="56"/>
    </row>
    <row r="33" spans="1:11" ht="15.75">
      <c r="A33" s="55"/>
      <c r="B33" s="59">
        <v>25</v>
      </c>
      <c r="C33" s="86" t="s">
        <v>549</v>
      </c>
      <c r="D33" s="82">
        <f>D38-D29</f>
        <v>18176565.900000006</v>
      </c>
      <c r="E33" s="69"/>
      <c r="F33" s="82"/>
      <c r="G33" s="82">
        <f>G38-G29</f>
        <v>18176565.900000006</v>
      </c>
      <c r="H33" s="55"/>
      <c r="I33" s="56"/>
      <c r="J33" s="57"/>
      <c r="K33" s="56"/>
    </row>
    <row r="34" spans="1:11" ht="15.75">
      <c r="A34" s="55"/>
      <c r="B34" s="59">
        <v>26</v>
      </c>
      <c r="C34" s="81" t="s">
        <v>550</v>
      </c>
      <c r="D34" s="68">
        <v>407059468.011</v>
      </c>
      <c r="E34" s="82"/>
      <c r="F34" s="82">
        <f>D34</f>
        <v>407059468.011</v>
      </c>
      <c r="G34" s="69"/>
      <c r="H34" s="55"/>
      <c r="I34" s="56"/>
      <c r="J34" s="57"/>
      <c r="K34" s="56"/>
    </row>
    <row r="35" spans="1:11" ht="16.5" thickBot="1">
      <c r="A35" s="55"/>
      <c r="B35" s="59">
        <v>27</v>
      </c>
      <c r="C35" s="87" t="s">
        <v>556</v>
      </c>
      <c r="D35" s="74">
        <f>D15-E15</f>
        <v>903098082.5710002</v>
      </c>
      <c r="E35" s="90"/>
      <c r="F35" s="74">
        <f>SUM(F32:F34)</f>
        <v>841723889.979</v>
      </c>
      <c r="G35" s="74">
        <f>SUM(G32:G34)</f>
        <v>61374192.592000015</v>
      </c>
      <c r="H35" s="55"/>
      <c r="I35" s="75">
        <f>D35-SUM(D32:D34)</f>
        <v>0</v>
      </c>
      <c r="J35" s="76" t="s">
        <v>535</v>
      </c>
      <c r="K35" s="56"/>
    </row>
    <row r="36" spans="1:11" ht="31.5" customHeight="1" thickTop="1">
      <c r="A36" s="55"/>
      <c r="B36" s="59"/>
      <c r="C36" s="60" t="s">
        <v>551</v>
      </c>
      <c r="D36" s="90"/>
      <c r="E36" s="90"/>
      <c r="F36" s="90"/>
      <c r="G36" s="90"/>
      <c r="H36" s="55"/>
      <c r="I36" s="75"/>
      <c r="J36" s="76"/>
      <c r="K36" s="56"/>
    </row>
    <row r="37" spans="1:11" ht="15.75">
      <c r="A37" s="55"/>
      <c r="B37" s="59">
        <v>28</v>
      </c>
      <c r="C37" s="86" t="s">
        <v>548</v>
      </c>
      <c r="D37" s="68">
        <v>499600851.17</v>
      </c>
      <c r="E37" s="69"/>
      <c r="F37" s="82">
        <f>D37-G37</f>
        <v>448328986.898</v>
      </c>
      <c r="G37" s="68">
        <v>51271864.27200001</v>
      </c>
      <c r="H37" s="55"/>
      <c r="I37" s="56"/>
      <c r="J37" s="57"/>
      <c r="K37" s="56"/>
    </row>
    <row r="38" spans="1:11" ht="15.75">
      <c r="A38" s="55"/>
      <c r="B38" s="59">
        <v>29</v>
      </c>
      <c r="C38" s="86" t="s">
        <v>549</v>
      </c>
      <c r="D38" s="68">
        <v>96080692.53</v>
      </c>
      <c r="E38" s="82"/>
      <c r="F38" s="69"/>
      <c r="G38" s="68">
        <f>D38</f>
        <v>96080692.53</v>
      </c>
      <c r="H38" s="55"/>
      <c r="I38" s="56"/>
      <c r="J38" s="57"/>
      <c r="K38" s="56"/>
    </row>
    <row r="39" spans="1:11" ht="16.5" thickBot="1">
      <c r="A39" s="55"/>
      <c r="B39" s="59">
        <v>30</v>
      </c>
      <c r="C39" s="84" t="s">
        <v>1552</v>
      </c>
      <c r="D39" s="68"/>
      <c r="E39" s="82"/>
      <c r="F39" s="74">
        <f>F34+F37</f>
        <v>855388454.9089999</v>
      </c>
      <c r="G39" s="74">
        <f>SUM(G37:G38)</f>
        <v>147352556.80200002</v>
      </c>
      <c r="H39" s="55"/>
      <c r="I39" s="56"/>
      <c r="J39" s="57"/>
      <c r="K39" s="56"/>
    </row>
    <row r="40" spans="1:11" ht="13.5" thickTop="1">
      <c r="A40" s="55"/>
      <c r="B40" s="55"/>
      <c r="C40" s="55"/>
      <c r="D40" s="55"/>
      <c r="E40" s="55"/>
      <c r="F40" s="55"/>
      <c r="G40" s="55"/>
      <c r="H40" s="55"/>
      <c r="I40" s="56"/>
      <c r="J40" s="57"/>
      <c r="K40" s="56"/>
    </row>
    <row r="41" spans="1:11" ht="12.75">
      <c r="A41" s="56"/>
      <c r="B41" s="56"/>
      <c r="C41" s="56"/>
      <c r="D41" s="56"/>
      <c r="E41" s="56"/>
      <c r="F41" s="56"/>
      <c r="G41" s="56"/>
      <c r="H41" s="56"/>
      <c r="I41" s="56"/>
      <c r="J41" s="57"/>
      <c r="K41" s="56"/>
    </row>
    <row r="42" spans="1:11" ht="12.75">
      <c r="A42" s="56"/>
      <c r="B42" s="56"/>
      <c r="C42" s="58"/>
      <c r="D42" s="56"/>
      <c r="E42" s="56"/>
      <c r="F42" s="56"/>
      <c r="G42" s="56"/>
      <c r="H42" s="56"/>
      <c r="I42" s="56"/>
      <c r="J42" s="57"/>
      <c r="K42" s="56"/>
    </row>
    <row r="43" spans="1:11" ht="12.75">
      <c r="A43" s="56"/>
      <c r="B43" s="56"/>
      <c r="C43" s="91"/>
      <c r="D43" s="56"/>
      <c r="E43" s="56"/>
      <c r="F43" s="56"/>
      <c r="G43" s="56"/>
      <c r="H43" s="56"/>
      <c r="I43" s="56"/>
      <c r="J43" s="57"/>
      <c r="K43" s="56"/>
    </row>
    <row r="46" spans="3:4" ht="12.75">
      <c r="C46" s="92"/>
      <c r="D46" s="93"/>
    </row>
    <row r="47" ht="12.75">
      <c r="D47" s="93"/>
    </row>
    <row r="48" ht="12.75">
      <c r="C48" s="95"/>
    </row>
    <row r="49" ht="12.75">
      <c r="C49" s="95"/>
    </row>
    <row r="50" ht="12.75">
      <c r="C50" s="20"/>
    </row>
    <row r="55" spans="3:4" ht="12.75">
      <c r="C55" s="96"/>
      <c r="D55" s="96"/>
    </row>
  </sheetData>
  <mergeCells count="3">
    <mergeCell ref="C3:G3"/>
    <mergeCell ref="C4:G4"/>
    <mergeCell ref="C2:G2"/>
  </mergeCells>
  <printOptions horizontalCentered="1"/>
  <pageMargins left="0.25" right="0.25" top="0.5" bottom="0.75" header="0.15" footer="0.3"/>
  <pageSetup fitToHeight="0" horizontalDpi="600" verticalDpi="600" orientation="landscape" scale="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G354"/>
  <sheetViews>
    <sheetView view="pageBreakPreview" zoomScaleSheetLayoutView="100" workbookViewId="0" topLeftCell="A1"/>
  </sheetViews>
  <sheetFormatPr defaultColWidth="9.140625" defaultRowHeight="12.75"/>
  <cols>
    <col min="1" max="1" width="2.8515625" style="7" customWidth="1"/>
    <col min="2" max="2" width="4.00390625" style="33" bestFit="1" customWidth="1"/>
    <col min="3" max="3" width="50.421875" style="7" customWidth="1"/>
    <col min="4" max="4" width="15.57421875" style="41" bestFit="1" customWidth="1"/>
    <col min="5" max="5" width="10.57421875" style="41" customWidth="1"/>
    <col min="6" max="6" width="8.140625" style="36" customWidth="1"/>
    <col min="7" max="7" width="19.421875" style="7" bestFit="1" customWidth="1"/>
    <col min="8" max="16384" width="9.140625" style="7" customWidth="1"/>
  </cols>
  <sheetData>
    <row r="1" spans="2:7" s="16" customFormat="1" ht="18.75">
      <c r="B1" s="15"/>
      <c r="C1" s="289" t="s">
        <v>2106</v>
      </c>
      <c r="D1" s="289"/>
      <c r="E1" s="289"/>
      <c r="F1" s="289"/>
      <c r="G1" s="289"/>
    </row>
    <row r="2" spans="2:7" s="16" customFormat="1" ht="18.75">
      <c r="B2" s="15"/>
      <c r="C2" s="289" t="s">
        <v>2359</v>
      </c>
      <c r="D2" s="289"/>
      <c r="E2" s="289"/>
      <c r="F2" s="289"/>
      <c r="G2" s="289"/>
    </row>
    <row r="3" spans="2:7" s="16" customFormat="1" ht="18.75">
      <c r="B3" s="15"/>
      <c r="C3" s="17"/>
      <c r="D3" s="17"/>
      <c r="E3" s="17"/>
      <c r="F3" s="17"/>
      <c r="G3" s="17"/>
    </row>
    <row r="4" spans="2:7" s="16" customFormat="1" ht="18.75">
      <c r="B4" s="15"/>
      <c r="C4" s="17" t="s">
        <v>520</v>
      </c>
      <c r="D4" s="17" t="s">
        <v>521</v>
      </c>
      <c r="E4" s="18" t="s">
        <v>522</v>
      </c>
      <c r="F4" s="17" t="s">
        <v>523</v>
      </c>
      <c r="G4" s="17" t="s">
        <v>527</v>
      </c>
    </row>
    <row r="5" spans="2:6" s="16" customFormat="1" ht="6.75" customHeight="1" thickBot="1">
      <c r="B5" s="15"/>
      <c r="C5" s="17"/>
      <c r="D5" s="17"/>
      <c r="E5" s="18"/>
      <c r="F5" s="17"/>
    </row>
    <row r="6" spans="2:7" s="16" customFormat="1" ht="19.7" customHeight="1" thickBot="1" thickTop="1">
      <c r="B6" s="15"/>
      <c r="C6" s="247" t="s">
        <v>579</v>
      </c>
      <c r="D6" s="248" t="s">
        <v>1549</v>
      </c>
      <c r="E6" s="248" t="s">
        <v>1550</v>
      </c>
      <c r="F6" s="249" t="s">
        <v>580</v>
      </c>
      <c r="G6" s="247" t="s">
        <v>2105</v>
      </c>
    </row>
    <row r="7" spans="2:7" s="16" customFormat="1" ht="13.5" thickTop="1">
      <c r="B7" s="15"/>
      <c r="C7" s="293"/>
      <c r="D7" s="294"/>
      <c r="E7" s="294"/>
      <c r="F7" s="295"/>
      <c r="G7" s="293"/>
    </row>
    <row r="8" spans="2:7" ht="15.75">
      <c r="B8" s="24">
        <f>MAX(B1:B6)+1</f>
        <v>1</v>
      </c>
      <c r="C8" s="25" t="s">
        <v>760</v>
      </c>
      <c r="D8" s="250">
        <f>'Appendix A - Detail'!E213</f>
        <v>7514539.015900001</v>
      </c>
      <c r="E8" s="250">
        <f>'Appendix A - Detail'!F213</f>
        <v>9827.22552857143</v>
      </c>
      <c r="F8" s="251">
        <f>'Appendix A - Detail'!G213</f>
        <v>0.43</v>
      </c>
      <c r="G8" s="28" t="s">
        <v>517</v>
      </c>
    </row>
    <row r="9" spans="2:7" ht="15.75">
      <c r="B9" s="24">
        <f>MAX(B2:B8)+1</f>
        <v>2</v>
      </c>
      <c r="C9" s="28" t="s">
        <v>760</v>
      </c>
      <c r="D9" s="250">
        <f>'Appendix A - Detail'!E1658</f>
        <v>9961133.1141</v>
      </c>
      <c r="E9" s="250">
        <f>'Appendix A - Detail'!F1658</f>
        <v>13026.787328571429</v>
      </c>
      <c r="F9" s="251">
        <f>'Appendix A - Detail'!G1658</f>
        <v>0.57</v>
      </c>
      <c r="G9" s="32" t="s">
        <v>2102</v>
      </c>
    </row>
    <row r="10" spans="2:7" ht="15.75">
      <c r="B10" s="24">
        <f>MAX(B4:B9)+1</f>
        <v>3</v>
      </c>
      <c r="C10" s="252" t="str">
        <f>C9</f>
        <v>BUCKLEY-GRIZZLY NO 1</v>
      </c>
      <c r="D10" s="253">
        <f>SUM(D8:D9)</f>
        <v>17475672.130000003</v>
      </c>
      <c r="E10" s="253">
        <f aca="true" t="shared" si="0" ref="E10:F10">SUM(E8:E9)</f>
        <v>22854.012857142858</v>
      </c>
      <c r="F10" s="254">
        <f t="shared" si="0"/>
        <v>1</v>
      </c>
      <c r="G10" s="255" t="s">
        <v>506</v>
      </c>
    </row>
    <row r="11" spans="2:7" s="16" customFormat="1" ht="12.75">
      <c r="B11" s="15"/>
      <c r="C11" s="293"/>
      <c r="D11" s="294"/>
      <c r="E11" s="294"/>
      <c r="F11" s="295"/>
      <c r="G11" s="293"/>
    </row>
    <row r="12" spans="2:7" ht="15.75">
      <c r="B12" s="24">
        <f>MAX(B5:B10)+1</f>
        <v>4</v>
      </c>
      <c r="C12" s="25" t="s">
        <v>761</v>
      </c>
      <c r="D12" s="250">
        <f>'Appendix A - Detail'!E214</f>
        <v>20369871.39</v>
      </c>
      <c r="E12" s="250">
        <f>'Appendix A - Detail'!F214</f>
        <v>18996.552857142855</v>
      </c>
      <c r="F12" s="251">
        <f>'Appendix A - Detail'!G214</f>
        <v>0.5</v>
      </c>
      <c r="G12" s="28" t="s">
        <v>517</v>
      </c>
    </row>
    <row r="13" spans="2:7" ht="15.75">
      <c r="B13" s="24">
        <f>MAX(B6:B12)+1</f>
        <v>5</v>
      </c>
      <c r="C13" s="28" t="s">
        <v>761</v>
      </c>
      <c r="D13" s="250">
        <f>'Appendix A - Detail'!E1659</f>
        <v>20369871.39</v>
      </c>
      <c r="E13" s="250">
        <f>'Appendix A - Detail'!F1659</f>
        <v>18996.552857142855</v>
      </c>
      <c r="F13" s="251">
        <f>'Appendix A - Detail'!G1659</f>
        <v>0.5</v>
      </c>
      <c r="G13" s="32" t="s">
        <v>2102</v>
      </c>
    </row>
    <row r="14" spans="2:7" ht="15.75">
      <c r="B14" s="24">
        <f>MAX(B8:B13)+1</f>
        <v>6</v>
      </c>
      <c r="C14" s="252" t="str">
        <f>C13</f>
        <v>BUCKLEY-MARION NO 1</v>
      </c>
      <c r="D14" s="253">
        <f>SUM(D12:D13)</f>
        <v>40739742.78</v>
      </c>
      <c r="E14" s="253">
        <f aca="true" t="shared" si="1" ref="E14">SUM(E12:E13)</f>
        <v>37993.10571428571</v>
      </c>
      <c r="F14" s="254">
        <f aca="true" t="shared" si="2" ref="F14">SUM(F12:F13)</f>
        <v>1</v>
      </c>
      <c r="G14" s="255" t="s">
        <v>506</v>
      </c>
    </row>
    <row r="15" spans="2:7" s="16" customFormat="1" ht="12.75">
      <c r="B15" s="15"/>
      <c r="C15" s="293"/>
      <c r="D15" s="294"/>
      <c r="E15" s="294"/>
      <c r="F15" s="295"/>
      <c r="G15" s="293"/>
    </row>
    <row r="16" spans="2:7" ht="15.75">
      <c r="B16" s="24">
        <f>MAX(B9:B14)+1</f>
        <v>7</v>
      </c>
      <c r="C16" s="25" t="s">
        <v>597</v>
      </c>
      <c r="D16" s="250">
        <f>'Appendix A - Detail'!E23</f>
        <v>123687.82449782778</v>
      </c>
      <c r="E16" s="250">
        <f>'Appendix A - Detail'!F23</f>
        <v>1632.1348355299187</v>
      </c>
      <c r="F16" s="251">
        <f>'Appendix A - Detail'!G23</f>
        <v>0.05417837975977511</v>
      </c>
      <c r="G16" s="28" t="s">
        <v>2101</v>
      </c>
    </row>
    <row r="17" spans="2:7" ht="15.75">
      <c r="B17" s="24">
        <f>MAX(B10:B16)+1</f>
        <v>8</v>
      </c>
      <c r="C17" s="25" t="s">
        <v>597</v>
      </c>
      <c r="D17" s="250">
        <f>'Appendix A - Detail'!E278</f>
        <v>2159286.0305021727</v>
      </c>
      <c r="E17" s="250">
        <f>'Appendix A - Detail'!F278</f>
        <v>28493.070878755796</v>
      </c>
      <c r="F17" s="251">
        <f>'Appendix A - Detail'!G278</f>
        <v>0.9458216202402249</v>
      </c>
      <c r="G17" s="28" t="s">
        <v>517</v>
      </c>
    </row>
    <row r="18" spans="2:7" ht="15.75">
      <c r="B18" s="24">
        <f>MAX(B12:B17)+1</f>
        <v>9</v>
      </c>
      <c r="C18" s="252" t="str">
        <f>C17</f>
        <v>COUGAR-THURSTON NO 1</v>
      </c>
      <c r="D18" s="253">
        <f>SUM(D16:D17)</f>
        <v>2282973.8550000004</v>
      </c>
      <c r="E18" s="253">
        <f aca="true" t="shared" si="3" ref="E18">SUM(E16:E17)</f>
        <v>30125.205714285716</v>
      </c>
      <c r="F18" s="254">
        <f aca="true" t="shared" si="4" ref="F18">SUM(F16:F17)</f>
        <v>1</v>
      </c>
      <c r="G18" s="255" t="s">
        <v>506</v>
      </c>
    </row>
    <row r="19" spans="2:7" s="16" customFormat="1" ht="12.75">
      <c r="B19" s="15"/>
      <c r="C19" s="293"/>
      <c r="D19" s="294"/>
      <c r="E19" s="294"/>
      <c r="F19" s="295"/>
      <c r="G19" s="293"/>
    </row>
    <row r="20" spans="2:7" ht="15.75">
      <c r="B20" s="24">
        <f>MAX(B13:B18)+1</f>
        <v>10</v>
      </c>
      <c r="C20" s="25" t="s">
        <v>812</v>
      </c>
      <c r="D20" s="250">
        <f>'Appendix A - Detail'!E286</f>
        <v>2352111.785220083</v>
      </c>
      <c r="E20" s="250">
        <f>'Appendix A - Detail'!F286</f>
        <v>3326.3676738224835</v>
      </c>
      <c r="F20" s="251">
        <f>'Appendix A - Detail'!G286</f>
        <v>0.8773124290434874</v>
      </c>
      <c r="G20" s="28" t="s">
        <v>517</v>
      </c>
    </row>
    <row r="21" spans="2:7" ht="15.75">
      <c r="B21" s="24">
        <f>MAX(B14:B20)+1</f>
        <v>11</v>
      </c>
      <c r="C21" s="28" t="s">
        <v>812</v>
      </c>
      <c r="D21" s="250">
        <f>'Appendix A - Detail'!E1663</f>
        <v>328930.5747799159</v>
      </c>
      <c r="E21" s="250">
        <f>'Appendix A - Detail'!F1663</f>
        <v>465.1751833203728</v>
      </c>
      <c r="F21" s="251">
        <f>'Appendix A - Detail'!G1663</f>
        <v>0.12268757095651261</v>
      </c>
      <c r="G21" s="32" t="s">
        <v>2102</v>
      </c>
    </row>
    <row r="22" spans="2:7" ht="15.75">
      <c r="B22" s="24">
        <f>MAX(B16:B21)+1</f>
        <v>12</v>
      </c>
      <c r="C22" s="252" t="str">
        <f>C21</f>
        <v>COYOTE SPRINGS-SLATT NO 1</v>
      </c>
      <c r="D22" s="253">
        <f>SUM(D20:D21)</f>
        <v>2681042.359999999</v>
      </c>
      <c r="E22" s="253">
        <f aca="true" t="shared" si="5" ref="E22">SUM(E20:E21)</f>
        <v>3791.5428571428565</v>
      </c>
      <c r="F22" s="254">
        <f aca="true" t="shared" si="6" ref="F22">SUM(F20:F21)</f>
        <v>1</v>
      </c>
      <c r="G22" s="255" t="s">
        <v>506</v>
      </c>
    </row>
    <row r="23" spans="2:7" s="16" customFormat="1" ht="12.75">
      <c r="B23" s="15"/>
      <c r="C23" s="293"/>
      <c r="D23" s="294"/>
      <c r="E23" s="294"/>
      <c r="F23" s="295"/>
      <c r="G23" s="293"/>
    </row>
    <row r="24" spans="2:7" ht="15.75">
      <c r="B24" s="24">
        <f>MAX(B17:B22)+1</f>
        <v>13</v>
      </c>
      <c r="C24" s="25" t="s">
        <v>602</v>
      </c>
      <c r="D24" s="250">
        <f>'Appendix A - Detail'!E30</f>
        <v>357223.5774212271</v>
      </c>
      <c r="E24" s="250">
        <f>'Appendix A - Detail'!F30</f>
        <v>4418.097261312484</v>
      </c>
      <c r="F24" s="251">
        <f>'Appendix A - Detail'!G30</f>
        <v>0.3488114980652294</v>
      </c>
      <c r="G24" s="28" t="s">
        <v>2101</v>
      </c>
    </row>
    <row r="25" spans="2:7" ht="15.75">
      <c r="B25" s="24">
        <f>MAX(B18:B24)+1</f>
        <v>14</v>
      </c>
      <c r="C25" s="25" t="s">
        <v>602</v>
      </c>
      <c r="D25" s="250">
        <f>'Appendix A - Detail'!E379</f>
        <v>666892.8275787728</v>
      </c>
      <c r="E25" s="250">
        <f>'Appendix A - Detail'!F379</f>
        <v>8248.048452973228</v>
      </c>
      <c r="F25" s="251">
        <f>'Appendix A - Detail'!G379</f>
        <v>0.6511885019347706</v>
      </c>
      <c r="G25" s="28" t="s">
        <v>517</v>
      </c>
    </row>
    <row r="26" spans="2:7" ht="15.75">
      <c r="B26" s="24">
        <f>MAX(B20:B25)+1</f>
        <v>15</v>
      </c>
      <c r="C26" s="252" t="str">
        <f>C25</f>
        <v>GREEN PETER-LEBANON NO 1</v>
      </c>
      <c r="D26" s="253">
        <f>SUM(D24:D25)</f>
        <v>1024116.4049999999</v>
      </c>
      <c r="E26" s="253">
        <f aca="true" t="shared" si="7" ref="E26">SUM(E24:E25)</f>
        <v>12666.14571428571</v>
      </c>
      <c r="F26" s="254">
        <f aca="true" t="shared" si="8" ref="F26">SUM(F24:F25)</f>
        <v>1</v>
      </c>
      <c r="G26" s="255" t="s">
        <v>506</v>
      </c>
    </row>
    <row r="27" spans="2:7" s="16" customFormat="1" ht="12.75">
      <c r="B27" s="15"/>
      <c r="C27" s="293"/>
      <c r="D27" s="294"/>
      <c r="E27" s="294"/>
      <c r="F27" s="295"/>
      <c r="G27" s="293"/>
    </row>
    <row r="28" spans="2:7" ht="15.75">
      <c r="B28" s="24">
        <f>MAX(B21:B26)+1</f>
        <v>16</v>
      </c>
      <c r="C28" s="25" t="s">
        <v>884</v>
      </c>
      <c r="D28" s="250">
        <f>'Appendix A - Detail'!E384</f>
        <v>14696080.742799997</v>
      </c>
      <c r="E28" s="250">
        <f>'Appendix A - Detail'!F384</f>
        <v>20794.62615714286</v>
      </c>
      <c r="F28" s="251">
        <f>'Appendix A - Detail'!G384</f>
        <v>0.43</v>
      </c>
      <c r="G28" s="28" t="s">
        <v>517</v>
      </c>
    </row>
    <row r="29" spans="2:7" ht="15.75">
      <c r="B29" s="24">
        <f>MAX(B22:B28)+1</f>
        <v>17</v>
      </c>
      <c r="C29" s="28" t="s">
        <v>884</v>
      </c>
      <c r="D29" s="250">
        <f>'Appendix A - Detail'!E1673</f>
        <v>19480851.217199996</v>
      </c>
      <c r="E29" s="250">
        <f>'Appendix A - Detail'!F1673</f>
        <v>27564.969557142857</v>
      </c>
      <c r="F29" s="251">
        <f>'Appendix A - Detail'!G1673</f>
        <v>0.57</v>
      </c>
      <c r="G29" s="32" t="s">
        <v>2102</v>
      </c>
    </row>
    <row r="30" spans="2:7" ht="15.75">
      <c r="B30" s="24">
        <f>MAX(B24:B29)+1</f>
        <v>18</v>
      </c>
      <c r="C30" s="252" t="str">
        <f>C29</f>
        <v>GRIZZLY-SUMMER LAKE NO 1</v>
      </c>
      <c r="D30" s="253">
        <f>SUM(D28:D29)</f>
        <v>34176931.95999999</v>
      </c>
      <c r="E30" s="253">
        <f aca="true" t="shared" si="9" ref="E30">SUM(E28:E29)</f>
        <v>48359.595714285715</v>
      </c>
      <c r="F30" s="254">
        <f aca="true" t="shared" si="10" ref="F30">SUM(F28:F29)</f>
        <v>1</v>
      </c>
      <c r="G30" s="255" t="s">
        <v>506</v>
      </c>
    </row>
    <row r="31" spans="2:7" s="16" customFormat="1" ht="12.75">
      <c r="B31" s="15"/>
      <c r="C31" s="293"/>
      <c r="D31" s="294"/>
      <c r="E31" s="294"/>
      <c r="F31" s="295"/>
      <c r="G31" s="293"/>
    </row>
    <row r="32" spans="2:7" ht="15.75">
      <c r="B32" s="24">
        <f>MAX(B25:B30)+1</f>
        <v>19</v>
      </c>
      <c r="C32" s="25" t="s">
        <v>885</v>
      </c>
      <c r="D32" s="250">
        <f>'Appendix A - Detail'!E385</f>
        <v>1919105.972303534</v>
      </c>
      <c r="E32" s="250">
        <f>'Appendix A - Detail'!F385</f>
        <v>0</v>
      </c>
      <c r="F32" s="251">
        <f>'Appendix A - Detail'!G385</f>
        <v>0.9405365227380228</v>
      </c>
      <c r="G32" s="28" t="s">
        <v>517</v>
      </c>
    </row>
    <row r="33" spans="2:7" ht="15.75">
      <c r="B33" s="24">
        <f>MAX(B26:B32)+1</f>
        <v>20</v>
      </c>
      <c r="C33" s="28" t="s">
        <v>885</v>
      </c>
      <c r="D33" s="250">
        <f>'Appendix A - Detail'!E1734</f>
        <v>121331.50769646598</v>
      </c>
      <c r="E33" s="250">
        <f>'Appendix A - Detail'!F1734</f>
        <v>0</v>
      </c>
      <c r="F33" s="251">
        <f>'Appendix A - Detail'!G1734</f>
        <v>0.05946347726197716</v>
      </c>
      <c r="G33" s="28" t="s">
        <v>2103</v>
      </c>
    </row>
    <row r="34" spans="2:7" ht="15.75">
      <c r="B34" s="24">
        <f>MAX(B28:B33)+1</f>
        <v>21</v>
      </c>
      <c r="C34" s="252" t="str">
        <f>C33</f>
        <v>Grouse Creek-Tecoma Transmission Lines &amp; Substation</v>
      </c>
      <c r="D34" s="253">
        <f>SUM(D32:D33)</f>
        <v>2040437.48</v>
      </c>
      <c r="E34" s="253">
        <f aca="true" t="shared" si="11" ref="E34">SUM(E32:E33)</f>
        <v>0</v>
      </c>
      <c r="F34" s="254">
        <f aca="true" t="shared" si="12" ref="F34">SUM(F32:F33)</f>
        <v>1</v>
      </c>
      <c r="G34" s="255" t="s">
        <v>506</v>
      </c>
    </row>
    <row r="35" spans="2:7" s="16" customFormat="1" ht="12.75">
      <c r="B35" s="15"/>
      <c r="C35" s="293"/>
      <c r="D35" s="294"/>
      <c r="E35" s="294"/>
      <c r="F35" s="295"/>
      <c r="G35" s="293"/>
    </row>
    <row r="36" spans="2:7" ht="15.75">
      <c r="B36" s="24">
        <f>MAX(B29:B34)+1</f>
        <v>22</v>
      </c>
      <c r="C36" s="25" t="s">
        <v>603</v>
      </c>
      <c r="D36" s="250">
        <f>'Appendix A - Detail'!E31</f>
        <v>299791.06075201614</v>
      </c>
      <c r="E36" s="250">
        <f>'Appendix A - Detail'!F31</f>
        <v>5767.814762096774</v>
      </c>
      <c r="F36" s="251">
        <f>'Appendix A - Detail'!G31</f>
        <v>0.19314516129032258</v>
      </c>
      <c r="G36" s="28" t="s">
        <v>2101</v>
      </c>
    </row>
    <row r="37" spans="2:7" ht="15.75">
      <c r="B37" s="24">
        <f>MAX(B30:B36)+1</f>
        <v>23</v>
      </c>
      <c r="C37" s="25" t="s">
        <v>603</v>
      </c>
      <c r="D37" s="250">
        <f>'Appendix A - Detail'!E402</f>
        <v>1252363.074247984</v>
      </c>
      <c r="E37" s="250">
        <f>'Appendix A - Detail'!F402</f>
        <v>24094.775237903224</v>
      </c>
      <c r="F37" s="251">
        <f>'Appendix A - Detail'!G402</f>
        <v>0.8068548387096774</v>
      </c>
      <c r="G37" s="28" t="s">
        <v>517</v>
      </c>
    </row>
    <row r="38" spans="2:7" ht="15.75">
      <c r="B38" s="24">
        <f>MAX(B32:B37)+1</f>
        <v>24</v>
      </c>
      <c r="C38" s="252" t="str">
        <f>C37</f>
        <v>HILLS CREEK-LOOKOUT POINT NO 1</v>
      </c>
      <c r="D38" s="253">
        <f>SUM(D36:D37)</f>
        <v>1552154.1350000002</v>
      </c>
      <c r="E38" s="253">
        <f aca="true" t="shared" si="13" ref="E38">SUM(E36:E37)</f>
        <v>29862.589999999997</v>
      </c>
      <c r="F38" s="254">
        <f aca="true" t="shared" si="14" ref="F38">SUM(F36:F37)</f>
        <v>1</v>
      </c>
      <c r="G38" s="255" t="s">
        <v>506</v>
      </c>
    </row>
    <row r="39" spans="2:7" s="16" customFormat="1" ht="12.75">
      <c r="B39" s="15"/>
      <c r="C39" s="293"/>
      <c r="D39" s="294"/>
      <c r="E39" s="294"/>
      <c r="F39" s="295"/>
      <c r="G39" s="293"/>
    </row>
    <row r="40" spans="2:7" ht="15.75">
      <c r="B40" s="33">
        <f>MAX(B33:B38)+1</f>
        <v>25</v>
      </c>
      <c r="C40" s="40" t="s">
        <v>909</v>
      </c>
      <c r="D40" s="256">
        <f>'Appendix A - Detail'!E33</f>
        <v>15726.323042998896</v>
      </c>
      <c r="E40" s="256">
        <f>'Appendix A - Detail'!F33</f>
        <v>36.187470467790206</v>
      </c>
      <c r="F40" s="257">
        <f>'Appendix A - Detail'!G33</f>
        <v>0.027563395810363836</v>
      </c>
      <c r="G40" s="7" t="s">
        <v>2101</v>
      </c>
    </row>
    <row r="41" spans="2:7" ht="15.75">
      <c r="B41" s="33">
        <f>MAX(B34:B40)+1</f>
        <v>26</v>
      </c>
      <c r="C41" s="40" t="s">
        <v>909</v>
      </c>
      <c r="D41" s="256">
        <f>'Appendix A - Detail'!E414</f>
        <v>554824.6769570011</v>
      </c>
      <c r="E41" s="256">
        <f>'Appendix A - Detail'!F414</f>
        <v>1276.6939581036384</v>
      </c>
      <c r="F41" s="257">
        <f>'Appendix A - Detail'!G414</f>
        <v>0.9724366041896362</v>
      </c>
      <c r="G41" s="7" t="s">
        <v>517</v>
      </c>
    </row>
    <row r="42" spans="2:7" ht="15.75">
      <c r="B42" s="33">
        <f>MAX(B36:B41)+1</f>
        <v>27</v>
      </c>
      <c r="C42" s="258" t="str">
        <f>C41</f>
        <v>ICE HARBOR-FRANKLIN NO 2</v>
      </c>
      <c r="D42" s="259">
        <f>SUM(D40:D41)</f>
        <v>570551</v>
      </c>
      <c r="E42" s="259">
        <f aca="true" t="shared" si="15" ref="E42">SUM(E40:E41)</f>
        <v>1312.8814285714286</v>
      </c>
      <c r="F42" s="260">
        <f aca="true" t="shared" si="16" ref="F42">SUM(F40:F41)</f>
        <v>1</v>
      </c>
      <c r="G42" s="261" t="s">
        <v>506</v>
      </c>
    </row>
    <row r="43" spans="2:7" s="16" customFormat="1" ht="12.75">
      <c r="B43" s="15"/>
      <c r="C43" s="293"/>
      <c r="D43" s="294"/>
      <c r="E43" s="294"/>
      <c r="F43" s="295"/>
      <c r="G43" s="293"/>
    </row>
    <row r="44" spans="2:7" ht="15.75">
      <c r="B44" s="33">
        <f>MAX(B37:B42)+1</f>
        <v>28</v>
      </c>
      <c r="C44" s="40" t="s">
        <v>604</v>
      </c>
      <c r="D44" s="256">
        <f>'Appendix A - Detail'!E34</f>
        <v>133963.46255506607</v>
      </c>
      <c r="E44" s="256">
        <f>'Appendix A - Detail'!F34</f>
        <v>110.52006293266204</v>
      </c>
      <c r="F44" s="257">
        <f>'Appendix A - Detail'!G34</f>
        <v>0.09140969162995594</v>
      </c>
      <c r="G44" s="7" t="s">
        <v>2101</v>
      </c>
    </row>
    <row r="45" spans="2:7" ht="15.75">
      <c r="B45" s="33">
        <f>MAX(B38:B44)+1</f>
        <v>29</v>
      </c>
      <c r="C45" s="40" t="s">
        <v>604</v>
      </c>
      <c r="D45" s="256">
        <f>'Appendix A - Detail'!E415</f>
        <v>1331564.537444934</v>
      </c>
      <c r="E45" s="256">
        <f>'Appendix A - Detail'!F415</f>
        <v>1098.542794210195</v>
      </c>
      <c r="F45" s="257">
        <f>'Appendix A - Detail'!G415</f>
        <v>0.9085903083700441</v>
      </c>
      <c r="G45" s="7" t="s">
        <v>517</v>
      </c>
    </row>
    <row r="46" spans="2:7" ht="15.75">
      <c r="B46" s="33">
        <f>MAX(B40:B45)+1</f>
        <v>30</v>
      </c>
      <c r="C46" s="258" t="str">
        <f>C45</f>
        <v>ICE HARBOR-FRANKLIN NO 3</v>
      </c>
      <c r="D46" s="259">
        <f>SUM(D44:D45)</f>
        <v>1465528</v>
      </c>
      <c r="E46" s="259">
        <f aca="true" t="shared" si="17" ref="E46">SUM(E44:E45)</f>
        <v>1209.0628571428572</v>
      </c>
      <c r="F46" s="260">
        <f aca="true" t="shared" si="18" ref="F46">SUM(F44:F45)</f>
        <v>1</v>
      </c>
      <c r="G46" s="261" t="s">
        <v>506</v>
      </c>
    </row>
    <row r="47" spans="2:7" s="16" customFormat="1" ht="12.75">
      <c r="B47" s="15"/>
      <c r="C47" s="293"/>
      <c r="D47" s="294"/>
      <c r="E47" s="294"/>
      <c r="F47" s="295"/>
      <c r="G47" s="293"/>
    </row>
    <row r="48" spans="2:7" ht="15.75">
      <c r="B48" s="33">
        <f>MAX(B41:B46)+1</f>
        <v>31</v>
      </c>
      <c r="C48" s="40" t="s">
        <v>958</v>
      </c>
      <c r="D48" s="256">
        <f>'Appendix A - Detail'!E496</f>
        <v>4456110.3774999995</v>
      </c>
      <c r="E48" s="256">
        <f>'Appendix A - Detail'!F496</f>
        <v>16580.735714285714</v>
      </c>
      <c r="F48" s="257">
        <f>'Appendix A - Detail'!G496</f>
        <v>0.5</v>
      </c>
      <c r="G48" s="7" t="s">
        <v>517</v>
      </c>
    </row>
    <row r="49" spans="2:7" ht="15.75">
      <c r="B49" s="33">
        <f>MAX(B42:B48)+1</f>
        <v>32</v>
      </c>
      <c r="C49" s="7" t="s">
        <v>958</v>
      </c>
      <c r="D49" s="256">
        <f>'Appendix A - Detail'!E1685</f>
        <v>4456110.3774999995</v>
      </c>
      <c r="E49" s="256">
        <f>'Appendix A - Detail'!F1685</f>
        <v>16580.735714285714</v>
      </c>
      <c r="F49" s="257">
        <f>'Appendix A - Detail'!G1685</f>
        <v>0.5</v>
      </c>
      <c r="G49" s="41" t="s">
        <v>2102</v>
      </c>
    </row>
    <row r="50" spans="2:7" ht="15.75">
      <c r="B50" s="33">
        <f>MAX(B44:B49)+1</f>
        <v>33</v>
      </c>
      <c r="C50" s="258" t="str">
        <f>C49</f>
        <v>MARION-ALVEY NO 1</v>
      </c>
      <c r="D50" s="259">
        <f>SUM(D48:D49)</f>
        <v>8912220.754999999</v>
      </c>
      <c r="E50" s="259">
        <f aca="true" t="shared" si="19" ref="E50">SUM(E48:E49)</f>
        <v>33161.47142857143</v>
      </c>
      <c r="F50" s="260">
        <f aca="true" t="shared" si="20" ref="F50">SUM(F48:F49)</f>
        <v>1</v>
      </c>
      <c r="G50" s="261" t="s">
        <v>506</v>
      </c>
    </row>
    <row r="51" spans="2:7" s="16" customFormat="1" ht="12.75">
      <c r="B51" s="15"/>
      <c r="C51" s="293"/>
      <c r="D51" s="294"/>
      <c r="E51" s="294"/>
      <c r="F51" s="295"/>
      <c r="G51" s="293"/>
    </row>
    <row r="52" spans="2:7" ht="15.75">
      <c r="B52" s="33">
        <f>MAX(B45:B50)+1</f>
        <v>34</v>
      </c>
      <c r="C52" s="40" t="s">
        <v>1111</v>
      </c>
      <c r="D52" s="256">
        <f>'Appendix A - Detail'!E732</f>
        <v>4797157.987478613</v>
      </c>
      <c r="E52" s="256">
        <f>'Appendix A - Detail'!F732</f>
        <v>18914.43941743036</v>
      </c>
      <c r="F52" s="257">
        <f>'Appendix A - Detail'!G732</f>
        <v>0.9299903210288738</v>
      </c>
      <c r="G52" s="7" t="s">
        <v>517</v>
      </c>
    </row>
    <row r="53" spans="2:7" ht="15.75">
      <c r="B53" s="33">
        <f>MAX(B46:B52)+1</f>
        <v>35</v>
      </c>
      <c r="C53" s="7" t="s">
        <v>1111</v>
      </c>
      <c r="D53" s="256">
        <f>'Appendix A - Detail'!E1689</f>
        <v>361130.0925213866</v>
      </c>
      <c r="E53" s="256">
        <f>'Appendix A - Detail'!F1689</f>
        <v>1423.8791539982071</v>
      </c>
      <c r="F53" s="257">
        <f>'Appendix A - Detail'!G1689</f>
        <v>0.07000967897112616</v>
      </c>
      <c r="G53" s="41" t="s">
        <v>2102</v>
      </c>
    </row>
    <row r="54" spans="2:7" ht="15.75">
      <c r="B54" s="33">
        <f aca="true" t="shared" si="21" ref="B54">MAX(B48:B53)+1</f>
        <v>36</v>
      </c>
      <c r="C54" s="258" t="str">
        <f>C53</f>
        <v>SLATT-JOHN DAY NO 1</v>
      </c>
      <c r="D54" s="259">
        <f>SUM(D52:D53)</f>
        <v>5158288.079999999</v>
      </c>
      <c r="E54" s="259">
        <f aca="true" t="shared" si="22" ref="E54">SUM(E52:E53)</f>
        <v>20338.31857142857</v>
      </c>
      <c r="F54" s="260">
        <f aca="true" t="shared" si="23" ref="F54">SUM(F52:F53)</f>
        <v>1</v>
      </c>
      <c r="G54" s="261" t="s">
        <v>506</v>
      </c>
    </row>
    <row r="55" spans="2:7" s="16" customFormat="1" ht="12.75">
      <c r="B55" s="15"/>
      <c r="C55" s="293"/>
      <c r="D55" s="294"/>
      <c r="E55" s="294"/>
      <c r="F55" s="295"/>
      <c r="G55" s="293"/>
    </row>
    <row r="56" spans="2:7" ht="12.75">
      <c r="B56" s="33">
        <f>MAX(B48:B53)+1</f>
        <v>36</v>
      </c>
      <c r="C56" s="7" t="s">
        <v>254</v>
      </c>
      <c r="D56" s="41">
        <f>'Appendix A - Detail'!E839</f>
        <v>136198.18</v>
      </c>
      <c r="E56" s="41">
        <f>'Appendix A - Detail'!F839</f>
        <v>9351.997194597769</v>
      </c>
      <c r="F56" s="36">
        <f>'Appendix A - Detail'!G839</f>
        <v>0.7304450228731028</v>
      </c>
      <c r="G56" s="7" t="s">
        <v>517</v>
      </c>
    </row>
    <row r="57" spans="2:7" ht="12.75">
      <c r="B57" s="33">
        <f>MAX(B49:B54)+1</f>
        <v>37</v>
      </c>
      <c r="C57" s="7" t="s">
        <v>254</v>
      </c>
      <c r="D57" s="41">
        <f>'Appendix A - Detail'!E1739</f>
        <v>50261.00000000001</v>
      </c>
      <c r="E57" s="41">
        <f>'Appendix A - Detail'!F1739</f>
        <v>3451.1528054022347</v>
      </c>
      <c r="F57" s="36">
        <f>'Appendix A - Detail'!G1739</f>
        <v>0.2695549771268972</v>
      </c>
      <c r="G57" s="7" t="s">
        <v>2103</v>
      </c>
    </row>
    <row r="58" spans="2:7" ht="12.75">
      <c r="B58" s="33">
        <f>MAX(B50:B57)+1</f>
        <v>38</v>
      </c>
      <c r="C58" s="258" t="s">
        <v>254</v>
      </c>
      <c r="D58" s="261">
        <f>SUM(D56:D57)</f>
        <v>186459.18</v>
      </c>
      <c r="E58" s="261">
        <f>SUM(E56:E57)</f>
        <v>12803.150000000003</v>
      </c>
      <c r="F58" s="262">
        <f>SUM(F56:F57)</f>
        <v>1</v>
      </c>
      <c r="G58" s="261" t="s">
        <v>506</v>
      </c>
    </row>
    <row r="59" spans="2:7" s="16" customFormat="1" ht="12.75">
      <c r="B59" s="15"/>
      <c r="C59" s="293"/>
      <c r="D59" s="294"/>
      <c r="E59" s="294"/>
      <c r="F59" s="295"/>
      <c r="G59" s="293"/>
    </row>
    <row r="60" spans="2:7" ht="12.75">
      <c r="B60" s="33">
        <f>MAX(B52:B54)+1</f>
        <v>37</v>
      </c>
      <c r="C60" s="7" t="s">
        <v>1181</v>
      </c>
      <c r="D60" s="41">
        <f>'Appendix A - Detail'!E841</f>
        <v>10446951.951999996</v>
      </c>
      <c r="E60" s="41">
        <f>'Appendix A - Detail'!F841</f>
        <v>77621.83181780031</v>
      </c>
      <c r="F60" s="36">
        <f>'Appendix A - Detail'!G841</f>
        <v>0.895617781894875</v>
      </c>
      <c r="G60" s="7" t="s">
        <v>517</v>
      </c>
    </row>
    <row r="61" spans="2:7" ht="12.75">
      <c r="B61" s="33">
        <f>MAX(B53:B60)+1</f>
        <v>39</v>
      </c>
      <c r="C61" s="7" t="s">
        <v>1181</v>
      </c>
      <c r="D61" s="41">
        <f>'Appendix A - Detail'!E1832</f>
        <v>1217568.5199999996</v>
      </c>
      <c r="E61" s="41">
        <f>'Appendix A - Detail'!F1832</f>
        <v>9046.648182199664</v>
      </c>
      <c r="F61" s="36">
        <f>'Appendix A - Detail'!G1832</f>
        <v>0.10438221810512503</v>
      </c>
      <c r="G61" s="7" t="s">
        <v>534</v>
      </c>
    </row>
    <row r="62" spans="2:7" ht="12.75">
      <c r="B62" s="33">
        <f>MAX(B54:B61)+1</f>
        <v>40</v>
      </c>
      <c r="C62" s="258" t="str">
        <f>C61</f>
        <v>ADDY SUBSTATION</v>
      </c>
      <c r="D62" s="261">
        <f>SUM(D60:D61)</f>
        <v>11664520.471999995</v>
      </c>
      <c r="E62" s="261">
        <f aca="true" t="shared" si="24" ref="E62">SUM(E60:E61)</f>
        <v>86668.47999999998</v>
      </c>
      <c r="F62" s="262">
        <f aca="true" t="shared" si="25" ref="F62">SUM(F60:F61)</f>
        <v>1</v>
      </c>
      <c r="G62" s="261" t="s">
        <v>506</v>
      </c>
    </row>
    <row r="63" spans="2:7" s="16" customFormat="1" ht="12.75">
      <c r="B63" s="15"/>
      <c r="C63" s="293"/>
      <c r="D63" s="294"/>
      <c r="E63" s="294"/>
      <c r="F63" s="295"/>
      <c r="G63" s="293"/>
    </row>
    <row r="64" spans="2:7" ht="12.75">
      <c r="B64" s="33">
        <f>MAX(B56:B62)+1</f>
        <v>41</v>
      </c>
      <c r="C64" s="7" t="s">
        <v>1185</v>
      </c>
      <c r="D64" s="41">
        <f>'Appendix A - Detail'!E845</f>
        <v>12173126.149999999</v>
      </c>
      <c r="E64" s="41">
        <f>'Appendix A - Detail'!F845</f>
        <v>107981.16007634581</v>
      </c>
      <c r="F64" s="36">
        <f>'Appendix A - Detail'!G845</f>
        <v>0.932173622784469</v>
      </c>
      <c r="G64" s="7" t="s">
        <v>517</v>
      </c>
    </row>
    <row r="65" spans="2:7" ht="12.75">
      <c r="B65" s="33">
        <f>MAX(B56:B64)+1</f>
        <v>42</v>
      </c>
      <c r="C65" s="7" t="s">
        <v>1185</v>
      </c>
      <c r="D65" s="41">
        <f>'Appendix A - Detail'!E1740</f>
        <v>885735.2599999999</v>
      </c>
      <c r="E65" s="41">
        <f>'Appendix A - Detail'!F1740</f>
        <v>7856.8742093684605</v>
      </c>
      <c r="F65" s="36">
        <f>'Appendix A - Detail'!G1740</f>
        <v>0.06782637721553092</v>
      </c>
      <c r="G65" s="7" t="s">
        <v>2103</v>
      </c>
    </row>
    <row r="66" spans="2:7" ht="12.75">
      <c r="B66" s="33">
        <f>MAX(B60:B65)+1</f>
        <v>43</v>
      </c>
      <c r="C66" s="258" t="str">
        <f>C65</f>
        <v>ALBANY SUBSTATION</v>
      </c>
      <c r="D66" s="261">
        <f>SUM(D64:D65)</f>
        <v>13058861.409999998</v>
      </c>
      <c r="E66" s="261">
        <f aca="true" t="shared" si="26" ref="E66">SUM(E64:E65)</f>
        <v>115838.03428571427</v>
      </c>
      <c r="F66" s="262">
        <f aca="true" t="shared" si="27" ref="F66">SUM(F64:F65)</f>
        <v>1</v>
      </c>
      <c r="G66" s="261" t="s">
        <v>506</v>
      </c>
    </row>
    <row r="67" spans="2:7" s="16" customFormat="1" ht="12.75">
      <c r="B67" s="15"/>
      <c r="C67" s="293"/>
      <c r="D67" s="294"/>
      <c r="E67" s="294"/>
      <c r="F67" s="295"/>
      <c r="G67" s="293"/>
    </row>
    <row r="68" spans="2:7" ht="12.75">
      <c r="B68" s="33">
        <f>MAX(B61:B66)+1</f>
        <v>44</v>
      </c>
      <c r="C68" s="40" t="s">
        <v>627</v>
      </c>
      <c r="D68" s="41">
        <f>'Appendix A - Detail'!E59</f>
        <v>365643.8725</v>
      </c>
      <c r="E68" s="41">
        <f>'Appendix A - Detail'!F59</f>
        <v>6388.860357142857</v>
      </c>
      <c r="F68" s="36">
        <f>'Appendix A - Detail'!G59</f>
        <v>0.25</v>
      </c>
      <c r="G68" s="7" t="s">
        <v>2101</v>
      </c>
    </row>
    <row r="69" spans="2:7" ht="12.75">
      <c r="B69" s="33">
        <f>MAX(B62:B68)+1</f>
        <v>45</v>
      </c>
      <c r="C69" s="7" t="s">
        <v>627</v>
      </c>
      <c r="D69" s="41">
        <f>'Appendix A - Detail'!E846</f>
        <v>1096931.6175</v>
      </c>
      <c r="E69" s="41">
        <f>'Appendix A - Detail'!F846</f>
        <v>19166.58107142857</v>
      </c>
      <c r="F69" s="36">
        <f>'Appendix A - Detail'!G846</f>
        <v>0.75</v>
      </c>
      <c r="G69" s="7" t="s">
        <v>517</v>
      </c>
    </row>
    <row r="70" spans="2:7" ht="12.75">
      <c r="B70" s="33">
        <f>MAX(B64:B69)+1</f>
        <v>46</v>
      </c>
      <c r="C70" s="258" t="str">
        <f>C69</f>
        <v>ALBENI FALLS SUBSTATION</v>
      </c>
      <c r="D70" s="261">
        <f>SUM(D68:D69)</f>
        <v>1462575.49</v>
      </c>
      <c r="E70" s="261">
        <f aca="true" t="shared" si="28" ref="E70">SUM(E68:E69)</f>
        <v>25555.441428571427</v>
      </c>
      <c r="F70" s="262">
        <f aca="true" t="shared" si="29" ref="F70">SUM(F68:F69)</f>
        <v>1</v>
      </c>
      <c r="G70" s="261" t="s">
        <v>506</v>
      </c>
    </row>
    <row r="71" spans="2:7" s="16" customFormat="1" ht="12.75">
      <c r="B71" s="15"/>
      <c r="C71" s="293"/>
      <c r="D71" s="294"/>
      <c r="E71" s="294"/>
      <c r="F71" s="295"/>
      <c r="G71" s="293"/>
    </row>
    <row r="72" spans="2:7" ht="12.75">
      <c r="B72" s="33">
        <f>MAX(B65:B70)+1</f>
        <v>47</v>
      </c>
      <c r="C72" s="7" t="s">
        <v>1186</v>
      </c>
      <c r="D72" s="41">
        <f>'Appendix A - Detail'!E847</f>
        <v>8350470.42</v>
      </c>
      <c r="E72" s="41">
        <f>'Appendix A - Detail'!F847</f>
        <v>161147.7865531727</v>
      </c>
      <c r="F72" s="36">
        <f>'Appendix A - Detail'!G847</f>
        <v>0.9457366538944217</v>
      </c>
      <c r="G72" s="7" t="s">
        <v>517</v>
      </c>
    </row>
    <row r="73" spans="2:7" ht="12.75">
      <c r="B73" s="33">
        <f>MAX(B66:B72)+1</f>
        <v>48</v>
      </c>
      <c r="C73" s="7" t="s">
        <v>1186</v>
      </c>
      <c r="D73" s="41">
        <f>'Appendix A - Detail'!E1833</f>
        <v>479123.29999999993</v>
      </c>
      <c r="E73" s="41">
        <f>'Appendix A - Detail'!F1833</f>
        <v>9246.144875398733</v>
      </c>
      <c r="F73" s="36">
        <f>'Appendix A - Detail'!G1833</f>
        <v>0.05426334610557822</v>
      </c>
      <c r="G73" s="7" t="s">
        <v>534</v>
      </c>
    </row>
    <row r="74" spans="2:7" ht="12.75">
      <c r="B74" s="33">
        <f>MAX(B68:B73)+1</f>
        <v>49</v>
      </c>
      <c r="C74" s="258" t="str">
        <f>C73</f>
        <v>ALCOA SUBSTATION</v>
      </c>
      <c r="D74" s="261">
        <f>SUM(D72:D73)</f>
        <v>8829593.72</v>
      </c>
      <c r="E74" s="261">
        <f aca="true" t="shared" si="30" ref="E74">SUM(E72:E73)</f>
        <v>170393.9314285714</v>
      </c>
      <c r="F74" s="262">
        <f aca="true" t="shared" si="31" ref="F74">SUM(F72:F73)</f>
        <v>1</v>
      </c>
      <c r="G74" s="261" t="s">
        <v>506</v>
      </c>
    </row>
    <row r="75" spans="3:7" ht="12.75">
      <c r="C75" s="51"/>
      <c r="D75" s="296"/>
      <c r="E75" s="296"/>
      <c r="F75" s="297"/>
      <c r="G75" s="296"/>
    </row>
    <row r="76" spans="2:7" ht="12.75">
      <c r="B76" s="33">
        <f>MAX(B69:B74)+1</f>
        <v>50</v>
      </c>
      <c r="C76" s="7" t="s">
        <v>255</v>
      </c>
      <c r="D76" s="41">
        <f>'Appendix A - Detail'!E849</f>
        <v>323276.96</v>
      </c>
      <c r="E76" s="41">
        <f>'Appendix A - Detail'!F849</f>
        <v>4547.471490683483</v>
      </c>
      <c r="F76" s="36">
        <f>'Appendix A - Detail'!G849</f>
        <v>0.4770436942960514</v>
      </c>
      <c r="G76" s="7" t="s">
        <v>517</v>
      </c>
    </row>
    <row r="77" spans="2:7" ht="12.75">
      <c r="B77" s="33">
        <f>MAX(B70:B76)+1</f>
        <v>51</v>
      </c>
      <c r="C77" s="7" t="s">
        <v>255</v>
      </c>
      <c r="D77" s="41">
        <f>'Appendix A - Detail'!E1741</f>
        <v>354390.44</v>
      </c>
      <c r="E77" s="41">
        <f>'Appendix A - Detail'!F1741</f>
        <v>4985.138509316517</v>
      </c>
      <c r="F77" s="36">
        <f>'Appendix A - Detail'!G1741</f>
        <v>0.5229563057039486</v>
      </c>
      <c r="G77" s="7" t="s">
        <v>534</v>
      </c>
    </row>
    <row r="78" spans="2:7" ht="12.75">
      <c r="B78" s="33">
        <f>MAX(B72:B77)+1</f>
        <v>52</v>
      </c>
      <c r="C78" s="258" t="s">
        <v>255</v>
      </c>
      <c r="D78" s="261">
        <f>SUM(D76:D77)</f>
        <v>677667.4</v>
      </c>
      <c r="E78" s="261">
        <f aca="true" t="shared" si="32" ref="E78:F78">SUM(E76:E77)</f>
        <v>9532.61</v>
      </c>
      <c r="F78" s="262">
        <f t="shared" si="32"/>
        <v>1</v>
      </c>
      <c r="G78" s="261" t="s">
        <v>506</v>
      </c>
    </row>
    <row r="79" spans="3:7" ht="12.75">
      <c r="C79" s="51"/>
      <c r="D79" s="296"/>
      <c r="E79" s="296"/>
      <c r="F79" s="297"/>
      <c r="G79" s="296"/>
    </row>
    <row r="80" spans="2:7" ht="12.75">
      <c r="B80" s="33">
        <f>MAX(B69:B74)+1</f>
        <v>50</v>
      </c>
      <c r="C80" s="7" t="s">
        <v>1192</v>
      </c>
      <c r="D80" s="41">
        <f>'Appendix A - Detail'!E854</f>
        <v>27439677.016033657</v>
      </c>
      <c r="E80" s="41">
        <f>'Appendix A - Detail'!F854</f>
        <v>226843.49862491092</v>
      </c>
      <c r="F80" s="36">
        <f>'Appendix A - Detail'!G854</f>
        <v>0.781420356869557</v>
      </c>
      <c r="G80" s="7" t="s">
        <v>517</v>
      </c>
    </row>
    <row r="81" spans="2:7" ht="12.75">
      <c r="B81" s="33">
        <f>MAX(B70:B80)+1</f>
        <v>53</v>
      </c>
      <c r="C81" s="7" t="s">
        <v>1192</v>
      </c>
      <c r="D81" s="41">
        <f>'Appendix A - Detail'!E1693</f>
        <v>7675452.471966333</v>
      </c>
      <c r="E81" s="41">
        <f>'Appendix A - Detail'!F1693</f>
        <v>63452.87851794619</v>
      </c>
      <c r="F81" s="36">
        <f>'Appendix A - Detail'!G1693</f>
        <v>0.21857964313044298</v>
      </c>
      <c r="G81" s="41" t="s">
        <v>2102</v>
      </c>
    </row>
    <row r="82" spans="2:7" ht="12.75">
      <c r="B82" s="33">
        <f>MAX(B72:B81)+1</f>
        <v>54</v>
      </c>
      <c r="C82" s="258" t="str">
        <f>C81</f>
        <v>ALVEY SUBSTATION</v>
      </c>
      <c r="D82" s="261">
        <f>SUM(D80:D81)</f>
        <v>35115129.48799999</v>
      </c>
      <c r="E82" s="261">
        <f aca="true" t="shared" si="33" ref="E82">SUM(E80:E81)</f>
        <v>290296.3771428571</v>
      </c>
      <c r="F82" s="262">
        <f aca="true" t="shared" si="34" ref="F82">SUM(F80:F81)</f>
        <v>1</v>
      </c>
      <c r="G82" s="261" t="s">
        <v>506</v>
      </c>
    </row>
    <row r="83" spans="3:7" ht="12.75">
      <c r="C83" s="51"/>
      <c r="D83" s="296"/>
      <c r="E83" s="296"/>
      <c r="F83" s="297"/>
      <c r="G83" s="296"/>
    </row>
    <row r="84" spans="2:7" ht="12.75">
      <c r="B84" s="33">
        <f>MAX(B73:B82)+1</f>
        <v>55</v>
      </c>
      <c r="C84" s="40" t="s">
        <v>628</v>
      </c>
      <c r="D84" s="41">
        <f>'Appendix A - Detail'!E60</f>
        <v>5381981.607089865</v>
      </c>
      <c r="E84" s="41">
        <f>'Appendix A - Detail'!F60</f>
        <v>54788.637623389426</v>
      </c>
      <c r="F84" s="36">
        <f>'Appendix A - Detail'!G60</f>
        <v>0.11974671096011326</v>
      </c>
      <c r="G84" s="7" t="s">
        <v>2101</v>
      </c>
    </row>
    <row r="85" spans="2:7" ht="12.75">
      <c r="B85" s="33">
        <f>MAX(B74:B84)+1</f>
        <v>56</v>
      </c>
      <c r="C85" s="7" t="s">
        <v>628</v>
      </c>
      <c r="D85" s="41">
        <f>'Appendix A - Detail'!E865</f>
        <v>39562731.81291015</v>
      </c>
      <c r="E85" s="41">
        <f>'Appendix A - Detail'!F865</f>
        <v>402749.0866623249</v>
      </c>
      <c r="F85" s="36">
        <f>'Appendix A - Detail'!G865</f>
        <v>0.8802532890398868</v>
      </c>
      <c r="G85" s="7" t="s">
        <v>517</v>
      </c>
    </row>
    <row r="86" spans="2:7" ht="12.75">
      <c r="B86" s="33">
        <f>MAX(B80:B85)+1</f>
        <v>57</v>
      </c>
      <c r="C86" s="258" t="str">
        <f>C85</f>
        <v>ASHE SUBSTATION</v>
      </c>
      <c r="D86" s="261">
        <f>SUM(D84:D85)</f>
        <v>44944713.42000001</v>
      </c>
      <c r="E86" s="261">
        <f aca="true" t="shared" si="35" ref="E86">SUM(E84:E85)</f>
        <v>457537.7242857143</v>
      </c>
      <c r="F86" s="262">
        <f aca="true" t="shared" si="36" ref="F86">SUM(F84:F85)</f>
        <v>1</v>
      </c>
      <c r="G86" s="261" t="s">
        <v>506</v>
      </c>
    </row>
    <row r="87" spans="3:7" ht="12.75">
      <c r="C87" s="51"/>
      <c r="D87" s="296"/>
      <c r="E87" s="296"/>
      <c r="F87" s="297"/>
      <c r="G87" s="296"/>
    </row>
    <row r="88" spans="2:7" ht="12.75">
      <c r="B88" s="33">
        <f>MAX(B81:B86)+1</f>
        <v>58</v>
      </c>
      <c r="C88" s="7" t="s">
        <v>1202</v>
      </c>
      <c r="D88" s="41">
        <f>'Appendix A - Detail'!E871</f>
        <v>4654717.2</v>
      </c>
      <c r="E88" s="41">
        <f>'Appendix A - Detail'!F871</f>
        <v>66578.72013767343</v>
      </c>
      <c r="F88" s="36">
        <f>'Appendix A - Detail'!G871</f>
        <v>0.9533165984531125</v>
      </c>
      <c r="G88" s="7" t="s">
        <v>517</v>
      </c>
    </row>
    <row r="89" spans="2:7" ht="12.75">
      <c r="B89" s="33">
        <f>MAX(B82:B88)+1</f>
        <v>59</v>
      </c>
      <c r="C89" s="7" t="s">
        <v>1202</v>
      </c>
      <c r="D89" s="41">
        <f>'Appendix A - Detail'!E1742</f>
        <v>227939.0000000001</v>
      </c>
      <c r="E89" s="41">
        <f>'Appendix A - Detail'!F1742</f>
        <v>3260.3241480408624</v>
      </c>
      <c r="F89" s="36">
        <f>'Appendix A - Detail'!G1742</f>
        <v>0.04668340154688755</v>
      </c>
      <c r="G89" s="7" t="s">
        <v>2103</v>
      </c>
    </row>
    <row r="90" spans="2:7" ht="12.75">
      <c r="B90" s="33">
        <f>MAX(B84:B89)+1</f>
        <v>60</v>
      </c>
      <c r="C90" s="258" t="str">
        <f>C89</f>
        <v>BANDON SUBSTATION</v>
      </c>
      <c r="D90" s="261">
        <f>SUM(D88:D89)</f>
        <v>4882656.2</v>
      </c>
      <c r="E90" s="261">
        <f aca="true" t="shared" si="37" ref="E90">SUM(E88:E89)</f>
        <v>69839.04428571429</v>
      </c>
      <c r="F90" s="262">
        <f aca="true" t="shared" si="38" ref="F90">SUM(F88:F89)</f>
        <v>1</v>
      </c>
      <c r="G90" s="261" t="s">
        <v>506</v>
      </c>
    </row>
    <row r="91" spans="3:7" ht="12.75">
      <c r="C91" s="51"/>
      <c r="D91" s="296"/>
      <c r="E91" s="296"/>
      <c r="F91" s="297"/>
      <c r="G91" s="296"/>
    </row>
    <row r="92" spans="2:7" ht="12.75">
      <c r="B92" s="33">
        <f>MAX(B85:B90)+1</f>
        <v>61</v>
      </c>
      <c r="C92" s="40" t="s">
        <v>629</v>
      </c>
      <c r="D92" s="41">
        <f>'Appendix A - Detail'!E61</f>
        <v>3496755.3245454784</v>
      </c>
      <c r="E92" s="41">
        <f>'Appendix A - Detail'!F61</f>
        <v>28956.88869569506</v>
      </c>
      <c r="F92" s="36">
        <f>'Appendix A - Detail'!G61</f>
        <v>0.04579827905860854</v>
      </c>
      <c r="G92" s="7" t="s">
        <v>2101</v>
      </c>
    </row>
    <row r="93" spans="2:7" ht="12.75">
      <c r="B93" s="33">
        <f>MAX(B86:B92)+1</f>
        <v>62</v>
      </c>
      <c r="C93" s="7" t="s">
        <v>629</v>
      </c>
      <c r="D93" s="41">
        <f>'Appendix A - Detail'!E892</f>
        <v>11067524.72809451</v>
      </c>
      <c r="E93" s="41">
        <f>'Appendix A - Detail'!F892</f>
        <v>91650.98840020865</v>
      </c>
      <c r="F93" s="36">
        <f>'Appendix A - Detail'!G892</f>
        <v>0.1449554054947234</v>
      </c>
      <c r="G93" s="7" t="s">
        <v>517</v>
      </c>
    </row>
    <row r="94" spans="2:7" ht="12.75">
      <c r="B94" s="33">
        <f aca="true" t="shared" si="39" ref="B94">MAX(B88:B93)+1</f>
        <v>63</v>
      </c>
      <c r="C94" s="7" t="s">
        <v>629</v>
      </c>
      <c r="D94" s="41">
        <f>'Appendix A - Detail'!E1696</f>
        <v>61786958.38735999</v>
      </c>
      <c r="E94" s="41">
        <f>'Appendix A - Detail'!F1696</f>
        <v>511662.358618382</v>
      </c>
      <c r="F94" s="36">
        <f>'Appendix A - Detail'!G1696</f>
        <v>0.809246315446668</v>
      </c>
      <c r="G94" s="41" t="s">
        <v>2102</v>
      </c>
    </row>
    <row r="95" spans="2:7" ht="12.75">
      <c r="B95" s="33">
        <f>MAX(B86:B94)+1</f>
        <v>64</v>
      </c>
      <c r="C95" s="258" t="str">
        <f>C94</f>
        <v>BIG EDDY SUBSTATION</v>
      </c>
      <c r="D95" s="261">
        <f>SUM(D92:D94)</f>
        <v>76351238.43999998</v>
      </c>
      <c r="E95" s="261">
        <f>SUM(E92:E94)</f>
        <v>632270.2357142858</v>
      </c>
      <c r="F95" s="262">
        <f>SUM(F92:F94)</f>
        <v>1</v>
      </c>
      <c r="G95" s="261" t="s">
        <v>506</v>
      </c>
    </row>
    <row r="96" spans="3:7" ht="12.75">
      <c r="C96" s="51"/>
      <c r="D96" s="296"/>
      <c r="E96" s="296"/>
      <c r="F96" s="297"/>
      <c r="G96" s="296"/>
    </row>
    <row r="97" spans="2:7" ht="12.75">
      <c r="B97" s="33">
        <f>MAX(B88:B95)+1</f>
        <v>65</v>
      </c>
      <c r="C97" s="7" t="s">
        <v>1221</v>
      </c>
      <c r="D97" s="41">
        <f>'Appendix A - Detail'!E904</f>
        <v>1974212.028</v>
      </c>
      <c r="E97" s="41">
        <f>'Appendix A - Detail'!F904</f>
        <v>40595.054260270816</v>
      </c>
      <c r="F97" s="36">
        <f>'Appendix A - Detail'!G904</f>
        <v>0.8558096719114908</v>
      </c>
      <c r="G97" s="7" t="s">
        <v>517</v>
      </c>
    </row>
    <row r="98" spans="2:7" ht="12.75">
      <c r="B98" s="33">
        <f>MAX(B89:B97)+1</f>
        <v>66</v>
      </c>
      <c r="C98" s="7" t="s">
        <v>1221</v>
      </c>
      <c r="D98" s="41">
        <f>'Appendix A - Detail'!E1743</f>
        <v>332623.35000000003</v>
      </c>
      <c r="E98" s="41">
        <f>'Appendix A - Detail'!F1743</f>
        <v>6839.621454014894</v>
      </c>
      <c r="F98" s="36">
        <f>'Appendix A - Detail'!G1743</f>
        <v>0.14419032808850915</v>
      </c>
      <c r="G98" s="7" t="s">
        <v>2103</v>
      </c>
    </row>
    <row r="99" spans="2:7" ht="12.75">
      <c r="B99" s="33">
        <f>MAX(B90:B98)+1</f>
        <v>67</v>
      </c>
      <c r="C99" s="258" t="str">
        <f>C98</f>
        <v>BONNERS FERRY SUBSTATION</v>
      </c>
      <c r="D99" s="261">
        <f>SUM(D97:D98)</f>
        <v>2306835.378</v>
      </c>
      <c r="E99" s="261">
        <f aca="true" t="shared" si="40" ref="E99">SUM(E97:E98)</f>
        <v>47434.67571428571</v>
      </c>
      <c r="F99" s="262">
        <f aca="true" t="shared" si="41" ref="F99">SUM(F97:F98)</f>
        <v>1</v>
      </c>
      <c r="G99" s="261" t="s">
        <v>506</v>
      </c>
    </row>
    <row r="100" spans="3:7" ht="12.75">
      <c r="C100" s="51"/>
      <c r="D100" s="296"/>
      <c r="E100" s="296"/>
      <c r="F100" s="297"/>
      <c r="G100" s="296"/>
    </row>
    <row r="101" spans="2:7" ht="12.75">
      <c r="B101" s="33">
        <f>MAX(B92:B99)+1</f>
        <v>68</v>
      </c>
      <c r="C101" s="7" t="s">
        <v>1231</v>
      </c>
      <c r="D101" s="41">
        <f>'Appendix A - Detail'!E921</f>
        <v>3489219.559416667</v>
      </c>
      <c r="E101" s="41">
        <f>'Appendix A - Detail'!F921</f>
        <v>36641.95805952382</v>
      </c>
      <c r="F101" s="36">
        <f>'Appendix A - Detail'!G921</f>
        <v>0.3583333333333334</v>
      </c>
      <c r="G101" s="7" t="s">
        <v>517</v>
      </c>
    </row>
    <row r="102" spans="2:7" ht="12.75">
      <c r="B102" s="33">
        <f>MAX(B93:B101)+1</f>
        <v>69</v>
      </c>
      <c r="C102" s="7" t="s">
        <v>1231</v>
      </c>
      <c r="D102" s="41">
        <f>'Appendix A - Detail'!E1697</f>
        <v>6248137.350583333</v>
      </c>
      <c r="E102" s="41">
        <f>'Appendix A - Detail'!F1697</f>
        <v>65614.66908333334</v>
      </c>
      <c r="F102" s="36">
        <f>'Appendix A - Detail'!G1697</f>
        <v>0.6416666666666666</v>
      </c>
      <c r="G102" s="41" t="s">
        <v>2102</v>
      </c>
    </row>
    <row r="103" spans="2:7" ht="12.75">
      <c r="B103" s="33">
        <f>MAX(B94:B102)+1</f>
        <v>70</v>
      </c>
      <c r="C103" s="258" t="str">
        <f>C102</f>
        <v>BUCKLEY SUBSTATION</v>
      </c>
      <c r="D103" s="261">
        <f>SUM(D101:D102)</f>
        <v>9737356.91</v>
      </c>
      <c r="E103" s="261">
        <f aca="true" t="shared" si="42" ref="E103">SUM(E101:E102)</f>
        <v>102256.62714285716</v>
      </c>
      <c r="F103" s="262">
        <f aca="true" t="shared" si="43" ref="F103">SUM(F101:F102)</f>
        <v>1</v>
      </c>
      <c r="G103" s="261" t="s">
        <v>506</v>
      </c>
    </row>
    <row r="104" spans="3:7" ht="12.75">
      <c r="C104" s="51"/>
      <c r="D104" s="296"/>
      <c r="E104" s="296"/>
      <c r="F104" s="297"/>
      <c r="G104" s="296"/>
    </row>
    <row r="105" spans="2:7" ht="12.75">
      <c r="B105" s="33">
        <f>MAX(B94:B102)+1</f>
        <v>70</v>
      </c>
      <c r="C105" s="7" t="s">
        <v>256</v>
      </c>
      <c r="D105" s="41">
        <f>'Appendix A - Detail'!E924</f>
        <v>426472.8518835917</v>
      </c>
      <c r="E105" s="41">
        <f>'Appendix A - Detail'!F924</f>
        <v>8672.01245505018</v>
      </c>
      <c r="F105" s="36">
        <f>'Appendix A - Detail'!G924</f>
        <v>0.6884101222061306</v>
      </c>
      <c r="G105" s="7" t="s">
        <v>517</v>
      </c>
    </row>
    <row r="106" spans="2:7" ht="12.75">
      <c r="B106" s="33">
        <f>MAX(B95:B103)+1</f>
        <v>71</v>
      </c>
      <c r="C106" s="7" t="s">
        <v>256</v>
      </c>
      <c r="D106" s="41">
        <f>'Appendix A - Detail'!E1744</f>
        <v>114551.62004001364</v>
      </c>
      <c r="E106" s="41">
        <f>'Appendix A - Detail'!F1744</f>
        <v>2329.3231241934404</v>
      </c>
      <c r="F106" s="36">
        <f>'Appendix A - Detail'!G1744</f>
        <v>0.18490859242824895</v>
      </c>
      <c r="G106" s="7" t="s">
        <v>2103</v>
      </c>
    </row>
    <row r="107" spans="2:7" ht="12.75">
      <c r="B107" s="33">
        <f>MAX(B97:B106)+1</f>
        <v>72</v>
      </c>
      <c r="C107" s="7" t="s">
        <v>256</v>
      </c>
      <c r="D107" s="41">
        <f>'Appendix A - Detail'!E1837</f>
        <v>78479.5680763947</v>
      </c>
      <c r="E107" s="41">
        <f>'Appendix A - Detail'!F1837</f>
        <v>1595.8244207563782</v>
      </c>
      <c r="F107" s="36">
        <f>'Appendix A - Detail'!G1837</f>
        <v>0.12668128536562037</v>
      </c>
      <c r="G107" s="7" t="s">
        <v>534</v>
      </c>
    </row>
    <row r="108" spans="2:7" ht="12.75">
      <c r="B108" s="33">
        <f>MAX(B98:B107)+1</f>
        <v>73</v>
      </c>
      <c r="C108" s="258" t="str">
        <f>C107</f>
        <v>BURBANK SUBSTATION</v>
      </c>
      <c r="D108" s="261">
        <f>SUM(D105:D107)</f>
        <v>619504.04</v>
      </c>
      <c r="E108" s="261">
        <f>SUM(E105:E107)</f>
        <v>12597.16</v>
      </c>
      <c r="F108" s="262">
        <f>SUM(F105:F107)</f>
        <v>1</v>
      </c>
      <c r="G108" s="261" t="s">
        <v>506</v>
      </c>
    </row>
    <row r="109" spans="3:7" ht="12.75">
      <c r="C109" s="51"/>
      <c r="D109" s="296"/>
      <c r="E109" s="296"/>
      <c r="F109" s="297"/>
      <c r="G109" s="296"/>
    </row>
    <row r="110" spans="2:7" ht="12.75">
      <c r="B110" s="33">
        <f>MAX(B101:B108)+1</f>
        <v>74</v>
      </c>
      <c r="C110" s="7" t="s">
        <v>257</v>
      </c>
      <c r="D110" s="41">
        <f>'Appendix A - Detail'!E926</f>
        <v>178450.92</v>
      </c>
      <c r="E110" s="41">
        <f>'Appendix A - Detail'!F926</f>
        <v>9613.541080017383</v>
      </c>
      <c r="F110" s="36">
        <f>'Appendix A - Detail'!G926</f>
        <v>0.5583973961573947</v>
      </c>
      <c r="G110" s="7" t="s">
        <v>517</v>
      </c>
    </row>
    <row r="111" spans="2:7" ht="12.75">
      <c r="B111" s="33">
        <f>MAX(B102:B110)+1</f>
        <v>75</v>
      </c>
      <c r="C111" s="7" t="s">
        <v>257</v>
      </c>
      <c r="D111" s="41">
        <f>'Appendix A - Detail'!E1745</f>
        <v>141125.99999999997</v>
      </c>
      <c r="E111" s="41">
        <f>'Appendix A - Detail'!F1745</f>
        <v>7602.76606283976</v>
      </c>
      <c r="F111" s="36">
        <f>'Appendix A - Detail'!G1745</f>
        <v>0.44160260384260536</v>
      </c>
      <c r="G111" s="7" t="s">
        <v>2103</v>
      </c>
    </row>
    <row r="112" spans="2:7" ht="12.75">
      <c r="B112" s="33">
        <f>MAX(B103:B111)+1</f>
        <v>76</v>
      </c>
      <c r="C112" s="258" t="s">
        <v>257</v>
      </c>
      <c r="D112" s="261">
        <f>SUM(D110:D111)</f>
        <v>319576.92</v>
      </c>
      <c r="E112" s="261">
        <f aca="true" t="shared" si="44" ref="E112:F112">SUM(E110:E111)</f>
        <v>17216.307142857142</v>
      </c>
      <c r="F112" s="262">
        <f t="shared" si="44"/>
        <v>1</v>
      </c>
      <c r="G112" s="261" t="s">
        <v>506</v>
      </c>
    </row>
    <row r="113" spans="3:7" ht="12.75">
      <c r="C113" s="51"/>
      <c r="D113" s="296"/>
      <c r="E113" s="296"/>
      <c r="F113" s="297"/>
      <c r="G113" s="296"/>
    </row>
    <row r="114" spans="2:7" ht="12.75">
      <c r="B114" s="33">
        <f>MAX(B105:B112)+1</f>
        <v>77</v>
      </c>
      <c r="C114" s="7" t="s">
        <v>258</v>
      </c>
      <c r="D114" s="41">
        <f>'Appendix A - Detail'!E940</f>
        <v>377377.0100000001</v>
      </c>
      <c r="E114" s="41">
        <f>'Appendix A - Detail'!F940</f>
        <v>9847.692147252765</v>
      </c>
      <c r="F114" s="36">
        <f>'Appendix A - Detail'!G940</f>
        <v>0.615654626666168</v>
      </c>
      <c r="G114" s="7" t="s">
        <v>517</v>
      </c>
    </row>
    <row r="115" spans="2:7" ht="12.75">
      <c r="B115" s="33">
        <f>MAX(B106:B114)+1</f>
        <v>78</v>
      </c>
      <c r="C115" s="7" t="s">
        <v>258</v>
      </c>
      <c r="D115" s="41">
        <f>'Appendix A - Detail'!E1746</f>
        <v>235591.67999999996</v>
      </c>
      <c r="E115" s="41">
        <f>'Appendix A - Detail'!F1746</f>
        <v>6147.789281318662</v>
      </c>
      <c r="F115" s="36">
        <f>'Appendix A - Detail'!G1746</f>
        <v>0.384345373333832</v>
      </c>
      <c r="G115" s="7" t="s">
        <v>2103</v>
      </c>
    </row>
    <row r="116" spans="2:7" ht="12.75">
      <c r="B116" s="33">
        <f>MAX(B107:B115)+1</f>
        <v>79</v>
      </c>
      <c r="C116" s="258" t="s">
        <v>258</v>
      </c>
      <c r="D116" s="261">
        <f>SUM(D114:D115)</f>
        <v>612968.6900000001</v>
      </c>
      <c r="E116" s="261">
        <f aca="true" t="shared" si="45" ref="E116:F116">SUM(E114:E115)</f>
        <v>15995.481428571427</v>
      </c>
      <c r="F116" s="262">
        <f t="shared" si="45"/>
        <v>1</v>
      </c>
      <c r="G116" s="261" t="s">
        <v>506</v>
      </c>
    </row>
    <row r="117" spans="3:7" ht="12.75">
      <c r="C117" s="51"/>
      <c r="D117" s="296"/>
      <c r="E117" s="296"/>
      <c r="F117" s="297"/>
      <c r="G117" s="296"/>
    </row>
    <row r="118" spans="2:7" ht="12.75">
      <c r="B118" s="33">
        <f>MAX(B99:B108)+1</f>
        <v>74</v>
      </c>
      <c r="C118" s="40" t="s">
        <v>632</v>
      </c>
      <c r="D118" s="41">
        <f>'Appendix A - Detail'!E64</f>
        <v>8648619.51009334</v>
      </c>
      <c r="E118" s="41">
        <f>'Appendix A - Detail'!F64</f>
        <v>178888.82219463057</v>
      </c>
      <c r="F118" s="36">
        <f>'Appendix A - Detail'!G64</f>
        <v>0.2468558096487537</v>
      </c>
      <c r="G118" s="7" t="s">
        <v>2101</v>
      </c>
    </row>
    <row r="119" spans="2:7" ht="12.75">
      <c r="B119" s="33">
        <f>MAX(B101:B118)+1</f>
        <v>80</v>
      </c>
      <c r="C119" s="7" t="s">
        <v>632</v>
      </c>
      <c r="D119" s="41">
        <f>'Appendix A - Detail'!E961</f>
        <v>25227509.36920552</v>
      </c>
      <c r="E119" s="41">
        <f>'Appendix A - Detail'!F961</f>
        <v>521808.068061544</v>
      </c>
      <c r="F119" s="36">
        <f>'Appendix A - Detail'!G961</f>
        <v>0.7200637331182045</v>
      </c>
      <c r="G119" s="7" t="s">
        <v>517</v>
      </c>
    </row>
    <row r="120" spans="2:7" ht="12.75">
      <c r="B120" s="33">
        <f>MAX(B102:B119)+1</f>
        <v>81</v>
      </c>
      <c r="C120" s="7" t="s">
        <v>632</v>
      </c>
      <c r="D120" s="41">
        <f>'Appendix A - Detail'!E1702</f>
        <v>1158977.3327011457</v>
      </c>
      <c r="E120" s="41">
        <f>'Appendix A - Detail'!F1702</f>
        <v>23972.391172397045</v>
      </c>
      <c r="F120" s="36">
        <f>'Appendix A - Detail'!G1702</f>
        <v>0.03308045723304187</v>
      </c>
      <c r="G120" s="41" t="s">
        <v>2102</v>
      </c>
    </row>
    <row r="121" spans="2:7" ht="12.75">
      <c r="B121" s="33">
        <f>MAX(B103:B120)+1</f>
        <v>82</v>
      </c>
      <c r="C121" s="258" t="str">
        <f>C120</f>
        <v>CHIEF JOSEPH SUBSTATION</v>
      </c>
      <c r="D121" s="261">
        <f>SUM(D118:D120)</f>
        <v>35035106.212000005</v>
      </c>
      <c r="E121" s="261">
        <f>SUM(E118:E120)</f>
        <v>724669.2814285717</v>
      </c>
      <c r="F121" s="262">
        <f>SUM(F118:F120)</f>
        <v>1</v>
      </c>
      <c r="G121" s="261" t="s">
        <v>506</v>
      </c>
    </row>
    <row r="122" spans="3:7" ht="12.75">
      <c r="C122" s="51"/>
      <c r="D122" s="296"/>
      <c r="E122" s="296"/>
      <c r="F122" s="297"/>
      <c r="G122" s="296"/>
    </row>
    <row r="123" spans="2:7" ht="12.75">
      <c r="B123" s="33">
        <f>MAX(B106:B121)+1</f>
        <v>83</v>
      </c>
      <c r="C123" s="7" t="s">
        <v>1278</v>
      </c>
      <c r="D123" s="41">
        <f>'Appendix A - Detail'!E986</f>
        <v>9125433.389999997</v>
      </c>
      <c r="E123" s="41">
        <f>'Appendix A - Detail'!F986</f>
        <v>163911.39713178773</v>
      </c>
      <c r="F123" s="36">
        <f>'Appendix A - Detail'!G986</f>
        <v>0.8008197707519232</v>
      </c>
      <c r="G123" s="7" t="s">
        <v>517</v>
      </c>
    </row>
    <row r="124" spans="2:7" ht="12.75">
      <c r="B124" s="33">
        <f>MAX(B107:B123)+1</f>
        <v>84</v>
      </c>
      <c r="C124" s="7" t="s">
        <v>1278</v>
      </c>
      <c r="D124" s="41">
        <f>'Appendix A - Detail'!E1793</f>
        <v>2269681.6199999996</v>
      </c>
      <c r="E124" s="41">
        <f>'Appendix A - Detail'!F1793</f>
        <v>40768.11143964083</v>
      </c>
      <c r="F124" s="36">
        <f>'Appendix A - Detail'!G1793</f>
        <v>0.19918022924807674</v>
      </c>
      <c r="G124" s="7" t="s">
        <v>518</v>
      </c>
    </row>
    <row r="125" spans="2:7" ht="12.75">
      <c r="B125" s="33">
        <f>MAX(B108:B124)+1</f>
        <v>85</v>
      </c>
      <c r="C125" s="258" t="str">
        <f>C124</f>
        <v>CONKELLEY SUBSTATION</v>
      </c>
      <c r="D125" s="261">
        <f>SUM(D123:D124)</f>
        <v>11395115.009999996</v>
      </c>
      <c r="E125" s="261">
        <f aca="true" t="shared" si="46" ref="E125">SUM(E123:E124)</f>
        <v>204679.50857142857</v>
      </c>
      <c r="F125" s="262">
        <f aca="true" t="shared" si="47" ref="F125">SUM(F123:F124)</f>
        <v>1</v>
      </c>
      <c r="G125" s="261" t="s">
        <v>506</v>
      </c>
    </row>
    <row r="126" spans="3:7" ht="12.75">
      <c r="C126" s="51"/>
      <c r="D126" s="296"/>
      <c r="E126" s="296"/>
      <c r="F126" s="297"/>
      <c r="G126" s="296"/>
    </row>
    <row r="127" spans="2:7" ht="12.75">
      <c r="B127" s="33">
        <f>MAX(B118:B125)+1</f>
        <v>86</v>
      </c>
      <c r="C127" s="7" t="s">
        <v>259</v>
      </c>
      <c r="D127" s="41">
        <f>'Appendix A - Detail'!E1004</f>
        <v>73631.89700000003</v>
      </c>
      <c r="E127" s="41">
        <f>'Appendix A - Detail'!F1004</f>
        <v>1763.9519029220774</v>
      </c>
      <c r="F127" s="36">
        <f>'Appendix A - Detail'!G1004</f>
        <v>0.13504967455022454</v>
      </c>
      <c r="G127" s="7" t="s">
        <v>517</v>
      </c>
    </row>
    <row r="128" spans="2:7" ht="12.75">
      <c r="B128" s="33">
        <f>MAX(B119:B127)+1</f>
        <v>87</v>
      </c>
      <c r="C128" s="7" t="s">
        <v>259</v>
      </c>
      <c r="D128" s="41">
        <f>'Appendix A - Detail'!E1747</f>
        <v>471588.9429999998</v>
      </c>
      <c r="E128" s="41">
        <f>'Appendix A - Detail'!F1747</f>
        <v>11297.552382792208</v>
      </c>
      <c r="F128" s="36">
        <f>'Appendix A - Detail'!G1747</f>
        <v>0.8649503254497755</v>
      </c>
      <c r="G128" s="7" t="s">
        <v>2103</v>
      </c>
    </row>
    <row r="129" spans="2:7" ht="12.75">
      <c r="B129" s="33">
        <f>MAX(B120:B128)+1</f>
        <v>88</v>
      </c>
      <c r="C129" s="258" t="s">
        <v>259</v>
      </c>
      <c r="D129" s="261">
        <f>SUM(D127:D128)</f>
        <v>545220.8399999999</v>
      </c>
      <c r="E129" s="261">
        <f aca="true" t="shared" si="48" ref="E129">SUM(E127:E128)</f>
        <v>13061.504285714285</v>
      </c>
      <c r="F129" s="262">
        <f aca="true" t="shared" si="49" ref="F129">SUM(F127:F128)</f>
        <v>1</v>
      </c>
      <c r="G129" s="261" t="s">
        <v>506</v>
      </c>
    </row>
    <row r="130" spans="3:7" ht="12.75">
      <c r="C130" s="51"/>
      <c r="D130" s="296"/>
      <c r="E130" s="296"/>
      <c r="F130" s="297"/>
      <c r="G130" s="296"/>
    </row>
    <row r="131" spans="2:7" ht="12.75">
      <c r="B131" s="33">
        <f>MAX(B121:B129)+1</f>
        <v>89</v>
      </c>
      <c r="C131" s="7" t="s">
        <v>260</v>
      </c>
      <c r="D131" s="41">
        <f>'Appendix A - Detail'!E1021</f>
        <v>405201.8199999999</v>
      </c>
      <c r="E131" s="41">
        <f>'Appendix A - Detail'!F1021</f>
        <v>9298.863274996522</v>
      </c>
      <c r="F131" s="36">
        <f>'Appendix A - Detail'!G1021</f>
        <v>0.5455666987367427</v>
      </c>
      <c r="G131" s="7" t="s">
        <v>517</v>
      </c>
    </row>
    <row r="132" spans="2:7" ht="12.75">
      <c r="B132" s="33">
        <f>MAX(B123:B131)+1</f>
        <v>90</v>
      </c>
      <c r="C132" s="7" t="s">
        <v>260</v>
      </c>
      <c r="D132" s="41">
        <f>'Appendix A - Detail'!E1748</f>
        <v>337515.47</v>
      </c>
      <c r="E132" s="41">
        <f>'Appendix A - Detail'!F1748</f>
        <v>7745.548153574905</v>
      </c>
      <c r="F132" s="36">
        <f>'Appendix A - Detail'!G1748</f>
        <v>0.45443330126325726</v>
      </c>
      <c r="G132" s="7" t="s">
        <v>2103</v>
      </c>
    </row>
    <row r="133" spans="2:7" ht="12.75">
      <c r="B133" s="33">
        <f>MAX(B124:B132)+1</f>
        <v>91</v>
      </c>
      <c r="C133" s="258" t="s">
        <v>260</v>
      </c>
      <c r="D133" s="261">
        <f>SUM(D131:D132)</f>
        <v>742717.2899999998</v>
      </c>
      <c r="E133" s="261">
        <f aca="true" t="shared" si="50" ref="E133:F133">SUM(E131:E132)</f>
        <v>17044.411428571428</v>
      </c>
      <c r="F133" s="262">
        <f t="shared" si="50"/>
        <v>1</v>
      </c>
      <c r="G133" s="261" t="s">
        <v>506</v>
      </c>
    </row>
    <row r="134" spans="3:7" ht="12.75">
      <c r="C134" s="51"/>
      <c r="D134" s="296"/>
      <c r="E134" s="296"/>
      <c r="F134" s="297"/>
      <c r="G134" s="296"/>
    </row>
    <row r="135" spans="2:7" ht="12.75">
      <c r="B135" s="33">
        <f>MAX(B125:B133)+1</f>
        <v>92</v>
      </c>
      <c r="C135" s="7" t="s">
        <v>1308</v>
      </c>
      <c r="D135" s="41">
        <f>'Appendix A - Detail'!E1031</f>
        <v>2658929.0800000005</v>
      </c>
      <c r="E135" s="41">
        <f>'Appendix A - Detail'!F1031</f>
        <v>35117.11555007636</v>
      </c>
      <c r="F135" s="36">
        <f>'Appendix A - Detail'!G1031</f>
        <v>0.9036514238220174</v>
      </c>
      <c r="G135" s="7" t="s">
        <v>517</v>
      </c>
    </row>
    <row r="136" spans="2:7" ht="12.75">
      <c r="B136" s="33">
        <f>MAX(B127:B135)+1</f>
        <v>93</v>
      </c>
      <c r="C136" s="7" t="s">
        <v>1308</v>
      </c>
      <c r="D136" s="41">
        <f>'Appendix A - Detail'!E1749</f>
        <v>283498.7299999997</v>
      </c>
      <c r="E136" s="41">
        <f>'Appendix A - Detail'!F1749</f>
        <v>3744.23587849507</v>
      </c>
      <c r="F136" s="36">
        <f>'Appendix A - Detail'!G1749</f>
        <v>0.09634857617798266</v>
      </c>
      <c r="G136" s="7" t="s">
        <v>2103</v>
      </c>
    </row>
    <row r="137" spans="2:7" ht="12.75">
      <c r="B137" s="33">
        <f>MAX(B128:B136)+1</f>
        <v>94</v>
      </c>
      <c r="C137" s="258" t="str">
        <f>C136</f>
        <v>DRAIN SUBSTATION</v>
      </c>
      <c r="D137" s="261">
        <f>SUM(D135:D136)</f>
        <v>2942427.81</v>
      </c>
      <c r="E137" s="261">
        <f aca="true" t="shared" si="51" ref="E137:F137">SUM(E135:E136)</f>
        <v>38861.351428571434</v>
      </c>
      <c r="F137" s="262">
        <f t="shared" si="51"/>
        <v>1</v>
      </c>
      <c r="G137" s="261" t="s">
        <v>506</v>
      </c>
    </row>
    <row r="138" spans="3:7" ht="12.75">
      <c r="C138" s="51"/>
      <c r="D138" s="296"/>
      <c r="E138" s="296"/>
      <c r="F138" s="297"/>
      <c r="G138" s="296"/>
    </row>
    <row r="139" spans="2:7" ht="12.75">
      <c r="B139" s="33">
        <f>MAX(B121:B129)+1</f>
        <v>89</v>
      </c>
      <c r="C139" s="40" t="s">
        <v>636</v>
      </c>
      <c r="D139" s="41">
        <f>'Appendix A - Detail'!E69</f>
        <v>4502639.012477816</v>
      </c>
      <c r="E139" s="41">
        <f>'Appendix A - Detail'!F69</f>
        <v>27934.66141371868</v>
      </c>
      <c r="F139" s="36">
        <f>'Appendix A - Detail'!G69</f>
        <v>0.18154395017985436</v>
      </c>
      <c r="G139" s="7" t="s">
        <v>2101</v>
      </c>
    </row>
    <row r="140" spans="2:7" ht="12.75">
      <c r="B140" s="33">
        <f>MAX(B123:B139)+1</f>
        <v>95</v>
      </c>
      <c r="C140" s="7" t="s">
        <v>636</v>
      </c>
      <c r="D140" s="41">
        <f>'Appendix A - Detail'!E1039</f>
        <v>20299283.651522182</v>
      </c>
      <c r="E140" s="41">
        <f>'Appendix A - Detail'!F1039</f>
        <v>125938.05858628132</v>
      </c>
      <c r="F140" s="36">
        <f>'Appendix A - Detail'!G1039</f>
        <v>0.8184560498201456</v>
      </c>
      <c r="G140" s="7" t="s">
        <v>517</v>
      </c>
    </row>
    <row r="141" spans="2:7" ht="12.75">
      <c r="B141" s="33">
        <f>MAX(B124:B140)+1</f>
        <v>96</v>
      </c>
      <c r="C141" s="258" t="str">
        <f>C140</f>
        <v>DWORSHAK SUBSTATION</v>
      </c>
      <c r="D141" s="261">
        <f>SUM(D139:D140)</f>
        <v>24801922.663999997</v>
      </c>
      <c r="E141" s="261">
        <f aca="true" t="shared" si="52" ref="E141">SUM(E139:E140)</f>
        <v>153872.72</v>
      </c>
      <c r="F141" s="262">
        <f aca="true" t="shared" si="53" ref="F141">SUM(F139:F140)</f>
        <v>1</v>
      </c>
      <c r="G141" s="261" t="s">
        <v>506</v>
      </c>
    </row>
    <row r="142" spans="3:7" ht="12.75">
      <c r="C142" s="51"/>
      <c r="D142" s="296"/>
      <c r="E142" s="296"/>
      <c r="F142" s="297"/>
      <c r="G142" s="296"/>
    </row>
    <row r="143" spans="2:7" ht="12.75">
      <c r="B143" s="33">
        <f>MAX(B125:B141)+1</f>
        <v>97</v>
      </c>
      <c r="C143" s="7" t="s">
        <v>261</v>
      </c>
      <c r="D143" s="41">
        <f>'Appendix A - Detail'!E1040</f>
        <v>197482.32583421702</v>
      </c>
      <c r="E143" s="41">
        <f>'Appendix A - Detail'!F1040</f>
        <v>6970.824692558886</v>
      </c>
      <c r="F143" s="36">
        <f>'Appendix A - Detail'!G1040</f>
        <v>0.43986555577691944</v>
      </c>
      <c r="G143" s="7" t="s">
        <v>517</v>
      </c>
    </row>
    <row r="144" spans="2:7" ht="12.75">
      <c r="B144" s="33">
        <f>MAX(B127:B143)+1</f>
        <v>98</v>
      </c>
      <c r="C144" s="7" t="s">
        <v>261</v>
      </c>
      <c r="D144" s="41">
        <f>'Appendix A - Detail'!E1750</f>
        <v>242430.81961476774</v>
      </c>
      <c r="E144" s="41">
        <f>'Appendix A - Detail'!F1750</f>
        <v>8557.437919920943</v>
      </c>
      <c r="F144" s="36">
        <f>'Appendix A - Detail'!G1750</f>
        <v>0.5399823338966738</v>
      </c>
      <c r="G144" s="7" t="s">
        <v>2103</v>
      </c>
    </row>
    <row r="145" spans="2:7" ht="12.75">
      <c r="B145" s="33">
        <f>MAX(B127:B143)+1</f>
        <v>98</v>
      </c>
      <c r="C145" s="7" t="s">
        <v>261</v>
      </c>
      <c r="D145" s="41">
        <f>'Appendix A - Detail'!E1841</f>
        <v>9047.50455101527</v>
      </c>
      <c r="E145" s="41">
        <f>'Appendix A - Detail'!F1841</f>
        <v>319.3631018058857</v>
      </c>
      <c r="F145" s="36">
        <f>'Appendix A - Detail'!G1841</f>
        <v>0.02015211032640671</v>
      </c>
      <c r="G145" s="7" t="s">
        <v>534</v>
      </c>
    </row>
    <row r="146" spans="2:7" ht="12.75">
      <c r="B146" s="33">
        <f>MAX(B128:B145)+1</f>
        <v>99</v>
      </c>
      <c r="C146" s="258" t="str">
        <f>C145</f>
        <v>EAGLE LAKE SUBSTATION</v>
      </c>
      <c r="D146" s="261">
        <f>SUM(D143:D145)</f>
        <v>448960.65</v>
      </c>
      <c r="E146" s="261">
        <f aca="true" t="shared" si="54" ref="E146">SUM(E143:E145)</f>
        <v>15847.625714285716</v>
      </c>
      <c r="F146" s="262">
        <f aca="true" t="shared" si="55" ref="F146">SUM(F143:F145)</f>
        <v>1</v>
      </c>
      <c r="G146" s="261" t="s">
        <v>506</v>
      </c>
    </row>
    <row r="147" spans="3:7" ht="12.75">
      <c r="C147" s="51"/>
      <c r="D147" s="296"/>
      <c r="E147" s="296"/>
      <c r="F147" s="297"/>
      <c r="G147" s="296"/>
    </row>
    <row r="148" spans="2:7" ht="12.75">
      <c r="B148" s="33">
        <f>MAX(B129:B146)+1</f>
        <v>100</v>
      </c>
      <c r="C148" s="40" t="s">
        <v>638</v>
      </c>
      <c r="D148" s="41">
        <f>'Appendix A - Detail'!E71</f>
        <v>1857162.8772649977</v>
      </c>
      <c r="E148" s="41">
        <f>'Appendix A - Detail'!F71</f>
        <v>40076.39619222507</v>
      </c>
      <c r="F148" s="36">
        <f>'Appendix A - Detail'!G71</f>
        <v>0.11643594807420093</v>
      </c>
      <c r="G148" s="7" t="s">
        <v>2101</v>
      </c>
    </row>
    <row r="149" spans="2:7" ht="12.75">
      <c r="B149" s="33">
        <f>MAX(B139:B148)+1</f>
        <v>101</v>
      </c>
      <c r="C149" s="7" t="s">
        <v>638</v>
      </c>
      <c r="D149" s="41">
        <f>'Appendix A - Detail'!E1101</f>
        <v>14092918.759735</v>
      </c>
      <c r="E149" s="41">
        <f>'Appendix A - Detail'!F1101</f>
        <v>304116.2423792035</v>
      </c>
      <c r="F149" s="36">
        <f>'Appendix A - Detail'!G1101</f>
        <v>0.883564051925799</v>
      </c>
      <c r="G149" s="7" t="s">
        <v>517</v>
      </c>
    </row>
    <row r="150" spans="2:7" ht="12.75">
      <c r="B150" s="33">
        <f>MAX(B140:B149)+1</f>
        <v>102</v>
      </c>
      <c r="C150" s="258" t="str">
        <f>C149</f>
        <v>FRANKLIN SUBSTATION</v>
      </c>
      <c r="D150" s="261">
        <f>SUM(D148:D149)</f>
        <v>15950081.636999996</v>
      </c>
      <c r="E150" s="261">
        <f aca="true" t="shared" si="56" ref="E150">SUM(E148:E149)</f>
        <v>344192.63857142854</v>
      </c>
      <c r="F150" s="262">
        <f aca="true" t="shared" si="57" ref="F150">SUM(F148:F149)</f>
        <v>1</v>
      </c>
      <c r="G150" s="261" t="s">
        <v>506</v>
      </c>
    </row>
    <row r="151" spans="3:7" ht="12.75">
      <c r="C151" s="51"/>
      <c r="D151" s="296"/>
      <c r="E151" s="296"/>
      <c r="F151" s="297"/>
      <c r="G151" s="296"/>
    </row>
    <row r="152" spans="2:7" ht="12.75">
      <c r="B152" s="33">
        <f>MAX(B141:B150)+1</f>
        <v>103</v>
      </c>
      <c r="C152" s="7" t="s">
        <v>263</v>
      </c>
      <c r="D152" s="41">
        <f>'Appendix A - Detail'!E1109</f>
        <v>544752.28</v>
      </c>
      <c r="E152" s="41">
        <f>'Appendix A - Detail'!F1109</f>
        <v>21997.05663306634</v>
      </c>
      <c r="F152" s="36">
        <f>'Appendix A - Detail'!G1109</f>
        <v>0.6344263659017293</v>
      </c>
      <c r="G152" s="7" t="s">
        <v>517</v>
      </c>
    </row>
    <row r="153" spans="2:7" ht="12.75">
      <c r="B153" s="33">
        <f>MAX(B143:B152)+1</f>
        <v>104</v>
      </c>
      <c r="C153" s="7" t="s">
        <v>263</v>
      </c>
      <c r="D153" s="41">
        <f>'Appendix A - Detail'!E1751</f>
        <v>313901</v>
      </c>
      <c r="E153" s="41">
        <f>'Appendix A - Detail'!F1751</f>
        <v>12675.29908121937</v>
      </c>
      <c r="F153" s="36">
        <f>'Appendix A - Detail'!G1751</f>
        <v>0.3655736340982707</v>
      </c>
      <c r="G153" s="7" t="s">
        <v>2103</v>
      </c>
    </row>
    <row r="154" spans="2:7" ht="12.75">
      <c r="B154" s="33">
        <f>MAX(B145:B153)+1</f>
        <v>105</v>
      </c>
      <c r="C154" s="258" t="s">
        <v>263</v>
      </c>
      <c r="D154" s="261">
        <f>SUM(D152:D153)</f>
        <v>858653.28</v>
      </c>
      <c r="E154" s="261">
        <f aca="true" t="shared" si="58" ref="E154">SUM(E152:E153)</f>
        <v>34672.35571428571</v>
      </c>
      <c r="F154" s="262">
        <f aca="true" t="shared" si="59" ref="F154">SUM(F152:F153)</f>
        <v>1</v>
      </c>
      <c r="G154" s="261" t="s">
        <v>506</v>
      </c>
    </row>
    <row r="155" spans="3:7" ht="12.75">
      <c r="C155" s="51"/>
      <c r="D155" s="296"/>
      <c r="E155" s="296"/>
      <c r="F155" s="297"/>
      <c r="G155" s="296"/>
    </row>
    <row r="156" spans="2:7" ht="12.75">
      <c r="B156" s="33">
        <f>MAX(B145:B154)+1</f>
        <v>106</v>
      </c>
      <c r="C156" s="7" t="s">
        <v>1362</v>
      </c>
      <c r="D156" s="41">
        <f>'Appendix A - Detail'!E1111</f>
        <v>51261183.202098005</v>
      </c>
      <c r="E156" s="41">
        <f>'Appendix A - Detail'!F1111</f>
        <v>387447.4450874019</v>
      </c>
      <c r="F156" s="36">
        <f>'Appendix A - Detail'!G1111</f>
        <v>0.6966835380828071</v>
      </c>
      <c r="G156" s="7" t="s">
        <v>517</v>
      </c>
    </row>
    <row r="157" spans="2:7" ht="12.75">
      <c r="B157" s="33">
        <f>MAX(B146:B156)+1</f>
        <v>107</v>
      </c>
      <c r="C157" s="7" t="s">
        <v>1362</v>
      </c>
      <c r="D157" s="41">
        <f>'Appendix A - Detail'!E1727</f>
        <v>22317680.65790201</v>
      </c>
      <c r="E157" s="41">
        <f>'Appendix A - Detail'!F1727</f>
        <v>168683.74491259814</v>
      </c>
      <c r="F157" s="36">
        <f>'Appendix A - Detail'!G1727</f>
        <v>0.3033164619171928</v>
      </c>
      <c r="G157" s="41" t="s">
        <v>2104</v>
      </c>
    </row>
    <row r="158" spans="2:7" ht="12.75">
      <c r="B158" s="33">
        <f>MAX(B149:B157)+1</f>
        <v>108</v>
      </c>
      <c r="C158" s="258" t="str">
        <f>C157</f>
        <v>GARRISON SUBSTATION</v>
      </c>
      <c r="D158" s="261">
        <f>SUM(D156:D157)</f>
        <v>73578863.86000001</v>
      </c>
      <c r="E158" s="261">
        <f aca="true" t="shared" si="60" ref="E158:F158">SUM(E156:E157)</f>
        <v>556131.1900000001</v>
      </c>
      <c r="F158" s="262">
        <f t="shared" si="60"/>
        <v>1</v>
      </c>
      <c r="G158" s="261" t="s">
        <v>506</v>
      </c>
    </row>
    <row r="159" spans="3:7" ht="12.75">
      <c r="C159" s="51"/>
      <c r="D159" s="296"/>
      <c r="E159" s="296"/>
      <c r="F159" s="297"/>
      <c r="G159" s="296"/>
    </row>
    <row r="160" spans="2:7" ht="12.75">
      <c r="B160" s="33">
        <f>MAX(B146:B154)+1</f>
        <v>106</v>
      </c>
      <c r="C160" s="7" t="s">
        <v>264</v>
      </c>
      <c r="D160" s="41">
        <f>'Appendix A - Detail'!E1118</f>
        <v>154870.8221149625</v>
      </c>
      <c r="E160" s="41">
        <f>'Appendix A - Detail'!F1118</f>
        <v>3333.6283500529494</v>
      </c>
      <c r="F160" s="36">
        <f>'Appendix A - Detail'!G1118</f>
        <v>0.31112839950965143</v>
      </c>
      <c r="G160" s="7" t="s">
        <v>517</v>
      </c>
    </row>
    <row r="161" spans="2:7" ht="12.75">
      <c r="B161" s="33">
        <f>MAX(B148:B156)+1</f>
        <v>107</v>
      </c>
      <c r="C161" s="7" t="s">
        <v>264</v>
      </c>
      <c r="D161" s="41">
        <f>'Appendix A - Detail'!E1752</f>
        <v>289994.48959376774</v>
      </c>
      <c r="E161" s="41">
        <f>'Appendix A - Detail'!F1752</f>
        <v>6242.194873552752</v>
      </c>
      <c r="F161" s="36">
        <f>'Appendix A - Detail'!G1752</f>
        <v>0.5825856683769116</v>
      </c>
      <c r="G161" s="7" t="s">
        <v>2103</v>
      </c>
    </row>
    <row r="162" spans="2:7" ht="12.75">
      <c r="B162" s="33">
        <f>MAX(B148:B160)+1</f>
        <v>109</v>
      </c>
      <c r="C162" s="7" t="s">
        <v>264</v>
      </c>
      <c r="D162" s="41">
        <f>'Appendix A - Detail'!E1844</f>
        <v>52906.098291269795</v>
      </c>
      <c r="E162" s="41">
        <f>'Appendix A - Detail'!F1844</f>
        <v>1138.8153478228703</v>
      </c>
      <c r="F162" s="36">
        <f>'Appendix A - Detail'!G1844</f>
        <v>0.10628593211343695</v>
      </c>
      <c r="G162" s="7" t="s">
        <v>534</v>
      </c>
    </row>
    <row r="163" spans="2:7" ht="12.75">
      <c r="B163" s="33">
        <f>MAX(B149:B162)+1</f>
        <v>110</v>
      </c>
      <c r="C163" s="258" t="str">
        <f>C162</f>
        <v>GLADE SUBSTATION</v>
      </c>
      <c r="D163" s="261">
        <f>SUM(D160:D162)</f>
        <v>497771.41000000003</v>
      </c>
      <c r="E163" s="261">
        <f aca="true" t="shared" si="61" ref="E163">SUM(E160:E162)</f>
        <v>10714.638571428572</v>
      </c>
      <c r="F163" s="262">
        <f aca="true" t="shared" si="62" ref="F163">SUM(F160:F162)</f>
        <v>1</v>
      </c>
      <c r="G163" s="261" t="s">
        <v>506</v>
      </c>
    </row>
    <row r="164" spans="3:7" ht="12.75">
      <c r="C164" s="51"/>
      <c r="D164" s="296"/>
      <c r="E164" s="296"/>
      <c r="F164" s="297"/>
      <c r="G164" s="296"/>
    </row>
    <row r="165" spans="2:7" ht="12.75">
      <c r="B165" s="33">
        <f>MAX(B146:B160)+1</f>
        <v>109</v>
      </c>
      <c r="C165" s="7" t="s">
        <v>265</v>
      </c>
      <c r="D165" s="41">
        <f>'Appendix A - Detail'!E1151</f>
        <v>4893939.520000001</v>
      </c>
      <c r="E165" s="41">
        <f>'Appendix A - Detail'!F1151</f>
        <v>17482.613092840802</v>
      </c>
      <c r="F165" s="36">
        <f>'Appendix A - Detail'!G1151</f>
        <v>0.962448125735368</v>
      </c>
      <c r="G165" s="7" t="s">
        <v>517</v>
      </c>
    </row>
    <row r="166" spans="2:7" ht="12.75">
      <c r="B166" s="33">
        <f>MAX(B148:B165)+1</f>
        <v>111</v>
      </c>
      <c r="C166" s="7" t="s">
        <v>265</v>
      </c>
      <c r="D166" s="41">
        <f>'Appendix A - Detail'!E1753</f>
        <v>190947.02000000002</v>
      </c>
      <c r="E166" s="41">
        <f>'Appendix A - Detail'!F1753</f>
        <v>682.1197643020594</v>
      </c>
      <c r="F166" s="36">
        <f>'Appendix A - Detail'!G1753</f>
        <v>0.037551874264632065</v>
      </c>
      <c r="G166" s="7" t="s">
        <v>2103</v>
      </c>
    </row>
    <row r="167" spans="2:7" ht="12.75">
      <c r="B167" s="33">
        <f>MAX(B149:B166)+1</f>
        <v>112</v>
      </c>
      <c r="C167" s="258" t="s">
        <v>265</v>
      </c>
      <c r="D167" s="261">
        <f>SUM(D165:D166)</f>
        <v>5084886.540000001</v>
      </c>
      <c r="E167" s="261">
        <f aca="true" t="shared" si="63" ref="E167:F167">SUM(E165:E166)</f>
        <v>18164.732857142862</v>
      </c>
      <c r="F167" s="262">
        <f t="shared" si="63"/>
        <v>1</v>
      </c>
      <c r="G167" s="261" t="s">
        <v>506</v>
      </c>
    </row>
    <row r="168" spans="3:7" ht="12.75">
      <c r="C168" s="51"/>
      <c r="D168" s="296"/>
      <c r="E168" s="296"/>
      <c r="F168" s="297"/>
      <c r="G168" s="296"/>
    </row>
    <row r="169" spans="2:7" ht="12.75">
      <c r="B169" s="33">
        <f>MAX(B150:B163)+1</f>
        <v>111</v>
      </c>
      <c r="C169" s="7" t="s">
        <v>1407</v>
      </c>
      <c r="D169" s="41">
        <f>'Appendix A - Detail'!E1182</f>
        <v>950633.3899999999</v>
      </c>
      <c r="E169" s="41">
        <f>'Appendix A - Detail'!F1182</f>
        <v>33343.14537657567</v>
      </c>
      <c r="F169" s="36">
        <f>'Appendix A - Detail'!G1182</f>
        <v>0.78886369876682</v>
      </c>
      <c r="G169" s="7" t="s">
        <v>517</v>
      </c>
    </row>
    <row r="170" spans="2:7" ht="12.75">
      <c r="B170" s="33">
        <f>MAX(B152:B169)+1</f>
        <v>113</v>
      </c>
      <c r="C170" s="7" t="s">
        <v>1407</v>
      </c>
      <c r="D170" s="41">
        <f>'Appendix A - Detail'!E1754</f>
        <v>254433.33000000007</v>
      </c>
      <c r="E170" s="41">
        <f>'Appendix A - Detail'!F1754</f>
        <v>8924.163194852912</v>
      </c>
      <c r="F170" s="36">
        <f>'Appendix A - Detail'!G1754</f>
        <v>0.21113630123317992</v>
      </c>
      <c r="G170" s="7" t="s">
        <v>2103</v>
      </c>
    </row>
    <row r="171" spans="2:7" ht="12.75">
      <c r="B171" s="33">
        <f>MAX(B153:B170)+1</f>
        <v>114</v>
      </c>
      <c r="C171" s="258" t="str">
        <f>C170</f>
        <v>HOOD RIVER SUBSTATION</v>
      </c>
      <c r="D171" s="261">
        <f>SUM(D169:D170)</f>
        <v>1205066.72</v>
      </c>
      <c r="E171" s="261">
        <f aca="true" t="shared" si="64" ref="E171">SUM(E169:E170)</f>
        <v>42267.30857142858</v>
      </c>
      <c r="F171" s="262">
        <f aca="true" t="shared" si="65" ref="F171">SUM(F169:F170)</f>
        <v>1</v>
      </c>
      <c r="G171" s="261" t="s">
        <v>506</v>
      </c>
    </row>
    <row r="172" spans="3:7" ht="12.75">
      <c r="C172" s="51"/>
      <c r="D172" s="296"/>
      <c r="E172" s="296"/>
      <c r="F172" s="297"/>
      <c r="G172" s="296"/>
    </row>
    <row r="173" spans="2:7" ht="12.75">
      <c r="B173" s="33">
        <f>MAX(B154:B171)+1</f>
        <v>115</v>
      </c>
      <c r="C173" s="7" t="s">
        <v>1415</v>
      </c>
      <c r="D173" s="41">
        <f>'Appendix A - Detail'!E1195</f>
        <v>11435969.05</v>
      </c>
      <c r="E173" s="41">
        <f>'Appendix A - Detail'!F1195</f>
        <v>179152.29989226762</v>
      </c>
      <c r="F173" s="36">
        <f>'Appendix A - Detail'!G1195</f>
        <v>0.6428044133926056</v>
      </c>
      <c r="G173" s="7" t="s">
        <v>517</v>
      </c>
    </row>
    <row r="174" spans="2:7" ht="12.75">
      <c r="B174" s="33">
        <f>MAX(B160:B173)+1</f>
        <v>116</v>
      </c>
      <c r="C174" s="7" t="s">
        <v>1415</v>
      </c>
      <c r="D174" s="41">
        <f>'Appendix A - Detail'!E1794</f>
        <v>6354775.399999993</v>
      </c>
      <c r="E174" s="41">
        <f>'Appendix A - Detail'!F1794</f>
        <v>99551.91582201804</v>
      </c>
      <c r="F174" s="36">
        <f>'Appendix A - Detail'!G1794</f>
        <v>0.3571955866073943</v>
      </c>
      <c r="G174" s="7" t="s">
        <v>518</v>
      </c>
    </row>
    <row r="175" spans="2:7" ht="12.75">
      <c r="B175" s="33">
        <f>MAX(B162:B174)+1</f>
        <v>117</v>
      </c>
      <c r="C175" s="258" t="str">
        <f>C174</f>
        <v>INTALCO SUBSTATION</v>
      </c>
      <c r="D175" s="261">
        <f>SUM(D173:D174)</f>
        <v>17790744.449999996</v>
      </c>
      <c r="E175" s="261">
        <f aca="true" t="shared" si="66" ref="E175">SUM(E173:E174)</f>
        <v>278704.2157142857</v>
      </c>
      <c r="F175" s="262">
        <f aca="true" t="shared" si="67" ref="F175">SUM(F173:F174)</f>
        <v>1</v>
      </c>
      <c r="G175" s="261" t="s">
        <v>506</v>
      </c>
    </row>
    <row r="176" spans="3:7" ht="12.75">
      <c r="C176" s="51"/>
      <c r="D176" s="296"/>
      <c r="E176" s="296"/>
      <c r="F176" s="297"/>
      <c r="G176" s="296"/>
    </row>
    <row r="177" spans="2:7" ht="12.75">
      <c r="B177" s="33">
        <f>MAX(B163:B175)+1</f>
        <v>118</v>
      </c>
      <c r="C177" s="7" t="s">
        <v>1416</v>
      </c>
      <c r="D177" s="41">
        <f>'Appendix A - Detail'!E1196</f>
        <v>661669.1599999999</v>
      </c>
      <c r="E177" s="41">
        <f>'Appendix A - Detail'!F1196</f>
        <v>22951.319076569867</v>
      </c>
      <c r="F177" s="36">
        <f>'Appendix A - Detail'!G1196</f>
        <v>0.8345271356679724</v>
      </c>
      <c r="G177" s="7" t="s">
        <v>517</v>
      </c>
    </row>
    <row r="178" spans="2:7" ht="12.75">
      <c r="B178" s="33">
        <f>MAX(B169:B177)+1</f>
        <v>119</v>
      </c>
      <c r="C178" s="7" t="s">
        <v>1416</v>
      </c>
      <c r="D178" s="41">
        <f>'Appendix A - Detail'!E1755</f>
        <v>131197.99999999997</v>
      </c>
      <c r="E178" s="41">
        <f>'Appendix A - Detail'!F1755</f>
        <v>4550.865209144421</v>
      </c>
      <c r="F178" s="36">
        <f>'Appendix A - Detail'!G1755</f>
        <v>0.16547286433202757</v>
      </c>
      <c r="G178" s="7" t="s">
        <v>2103</v>
      </c>
    </row>
    <row r="179" spans="2:7" ht="12.75">
      <c r="B179" s="33">
        <f>MAX(B170:B178)+1</f>
        <v>120</v>
      </c>
      <c r="C179" s="258" t="str">
        <f>C178</f>
        <v>IONE SUBSTATION</v>
      </c>
      <c r="D179" s="261">
        <f>SUM(D177:D178)</f>
        <v>792867.1599999999</v>
      </c>
      <c r="E179" s="261">
        <f aca="true" t="shared" si="68" ref="E179">SUM(E177:E178)</f>
        <v>27502.184285714287</v>
      </c>
      <c r="F179" s="262">
        <f aca="true" t="shared" si="69" ref="F179">SUM(F177:F178)</f>
        <v>1</v>
      </c>
      <c r="G179" s="261" t="s">
        <v>506</v>
      </c>
    </row>
    <row r="180" spans="3:7" ht="12.75">
      <c r="C180" s="51"/>
      <c r="D180" s="296"/>
      <c r="E180" s="296"/>
      <c r="F180" s="297"/>
      <c r="G180" s="296"/>
    </row>
    <row r="181" spans="2:7" ht="12.75">
      <c r="B181" s="33">
        <f>MAX(B171:B179)+1</f>
        <v>121</v>
      </c>
      <c r="C181" s="40" t="s">
        <v>649</v>
      </c>
      <c r="D181" s="41">
        <f>'Appendix A - Detail'!E82</f>
        <v>12650390.996692935</v>
      </c>
      <c r="E181" s="41">
        <f>'Appendix A - Detail'!F82</f>
        <v>89381.97940283682</v>
      </c>
      <c r="F181" s="36">
        <f>'Appendix A - Detail'!G82</f>
        <v>0.2758368013842347</v>
      </c>
      <c r="G181" s="7" t="s">
        <v>2101</v>
      </c>
    </row>
    <row r="182" spans="2:7" ht="12.75">
      <c r="B182" s="33">
        <f>MAX(B173:B181)+1</f>
        <v>122</v>
      </c>
      <c r="C182" s="7" t="s">
        <v>649</v>
      </c>
      <c r="D182" s="41">
        <f>'Appendix A - Detail'!E1205</f>
        <v>20419607.033869553</v>
      </c>
      <c r="E182" s="41">
        <f>'Appendix A - Detail'!F1205</f>
        <v>144275.7694835266</v>
      </c>
      <c r="F182" s="36">
        <f>'Appendix A - Detail'!G1205</f>
        <v>0.44524150211784286</v>
      </c>
      <c r="G182" s="7" t="s">
        <v>517</v>
      </c>
    </row>
    <row r="183" spans="2:7" ht="12.75">
      <c r="B183" s="33">
        <f>MAX(B174:B182)+1</f>
        <v>123</v>
      </c>
      <c r="C183" s="7" t="s">
        <v>649</v>
      </c>
      <c r="D183" s="41">
        <f>'Appendix A - Detail'!E1706</f>
        <v>12791870.049437517</v>
      </c>
      <c r="E183" s="41">
        <f>'Appendix A - Detail'!F1706</f>
        <v>90381.60682792233</v>
      </c>
      <c r="F183" s="36">
        <f>'Appendix A - Detail'!G1706</f>
        <v>0.2789216964979224</v>
      </c>
      <c r="G183" s="41" t="s">
        <v>2102</v>
      </c>
    </row>
    <row r="184" spans="2:7" ht="12.75">
      <c r="B184" s="33">
        <f>MAX(B175:B183)+1</f>
        <v>124</v>
      </c>
      <c r="C184" s="258" t="str">
        <f>C183</f>
        <v>JOHN DAY SUBSTATION</v>
      </c>
      <c r="D184" s="261">
        <f>SUM(D181:D183)</f>
        <v>45861868.080000006</v>
      </c>
      <c r="E184" s="261">
        <f>SUM(E181:E183)</f>
        <v>324039.35571428575</v>
      </c>
      <c r="F184" s="262">
        <f>SUM(F181:F183)</f>
        <v>1</v>
      </c>
      <c r="G184" s="261" t="s">
        <v>506</v>
      </c>
    </row>
    <row r="185" spans="3:7" ht="12.75">
      <c r="C185" s="51"/>
      <c r="D185" s="296"/>
      <c r="E185" s="296"/>
      <c r="F185" s="297"/>
      <c r="G185" s="296"/>
    </row>
    <row r="186" spans="2:7" ht="12.75">
      <c r="B186" s="33">
        <f>MAX(B177:B184)+1</f>
        <v>125</v>
      </c>
      <c r="C186" s="7" t="s">
        <v>267</v>
      </c>
      <c r="D186" s="41">
        <f>'Appendix A - Detail'!E1244</f>
        <v>897248.7399999999</v>
      </c>
      <c r="E186" s="41">
        <f>'Appendix A - Detail'!F1244</f>
        <v>13273.562875852189</v>
      </c>
      <c r="F186" s="36">
        <f>'Appendix A - Detail'!G1244</f>
        <v>0.8148416969008401</v>
      </c>
      <c r="G186" s="7" t="s">
        <v>517</v>
      </c>
    </row>
    <row r="187" spans="2:7" ht="12.75">
      <c r="B187" s="33">
        <f>MAX(B178:B186)+1</f>
        <v>126</v>
      </c>
      <c r="C187" s="7" t="s">
        <v>267</v>
      </c>
      <c r="D187" s="41">
        <f>'Appendix A - Detail'!E1757</f>
        <v>203883.83999999988</v>
      </c>
      <c r="E187" s="41">
        <f>'Appendix A - Detail'!F1757</f>
        <v>3016.1814098620926</v>
      </c>
      <c r="F187" s="36">
        <f>'Appendix A - Detail'!G1757</f>
        <v>0.18515830309915987</v>
      </c>
      <c r="G187" s="7" t="s">
        <v>2103</v>
      </c>
    </row>
    <row r="188" spans="2:7" ht="12.75">
      <c r="B188" s="33">
        <f>MAX(B179:B187)+1</f>
        <v>127</v>
      </c>
      <c r="C188" s="258" t="s">
        <v>267</v>
      </c>
      <c r="D188" s="261">
        <f>SUM(D186:D187)</f>
        <v>1101132.5799999998</v>
      </c>
      <c r="E188" s="261">
        <f aca="true" t="shared" si="70" ref="E188:F188">SUM(E186:E187)</f>
        <v>16289.744285714281</v>
      </c>
      <c r="F188" s="262">
        <f t="shared" si="70"/>
        <v>1</v>
      </c>
      <c r="G188" s="261" t="s">
        <v>506</v>
      </c>
    </row>
    <row r="189" spans="3:7" ht="12.75">
      <c r="C189" s="51"/>
      <c r="D189" s="296"/>
      <c r="E189" s="296"/>
      <c r="F189" s="297"/>
      <c r="G189" s="296"/>
    </row>
    <row r="190" spans="2:7" ht="12.75">
      <c r="B190" s="33">
        <f>MAX(B177:B184)+1</f>
        <v>125</v>
      </c>
      <c r="C190" s="40" t="s">
        <v>1751</v>
      </c>
      <c r="D190" s="41">
        <f>'Appendix A - Detail'!E84</f>
        <v>2274184.726673851</v>
      </c>
      <c r="E190" s="41">
        <f>'Appendix A - Detail'!F84</f>
        <v>48717.46214521198</v>
      </c>
      <c r="F190" s="36">
        <f>'Appendix A - Detail'!G84</f>
        <v>0.25495784989155085</v>
      </c>
      <c r="G190" s="7" t="s">
        <v>2101</v>
      </c>
    </row>
    <row r="191" spans="2:7" ht="12.75">
      <c r="B191" s="33">
        <f>MAX(B178:B190)+1</f>
        <v>128</v>
      </c>
      <c r="C191" s="7" t="s">
        <v>1751</v>
      </c>
      <c r="D191" s="41">
        <f>'Appendix A - Detail'!E1252</f>
        <v>6645661.152326151</v>
      </c>
      <c r="E191" s="41">
        <f>'Appendix A - Detail'!F1252</f>
        <v>142362.99356907373</v>
      </c>
      <c r="F191" s="36">
        <f>'Appendix A - Detail'!G1252</f>
        <v>0.7450421501084492</v>
      </c>
      <c r="G191" s="7" t="s">
        <v>517</v>
      </c>
    </row>
    <row r="192" spans="2:7" ht="12.75">
      <c r="B192" s="33">
        <f>MAX(B179:B191)+1</f>
        <v>129</v>
      </c>
      <c r="C192" s="258" t="str">
        <f>C191</f>
        <v>LIBBY SUBSTATION(BPA)</v>
      </c>
      <c r="D192" s="261">
        <f>SUM(D190:D191)</f>
        <v>8919845.879</v>
      </c>
      <c r="E192" s="261">
        <f aca="true" t="shared" si="71" ref="E192">SUM(E190:E191)</f>
        <v>191080.45571428572</v>
      </c>
      <c r="F192" s="262">
        <f aca="true" t="shared" si="72" ref="F192">SUM(F190:F191)</f>
        <v>1</v>
      </c>
      <c r="G192" s="261" t="s">
        <v>506</v>
      </c>
    </row>
    <row r="193" spans="3:7" ht="12.75">
      <c r="C193" s="51"/>
      <c r="D193" s="296"/>
      <c r="E193" s="296"/>
      <c r="F193" s="297"/>
      <c r="G193" s="296"/>
    </row>
    <row r="194" spans="2:7" ht="12.75">
      <c r="B194" s="33">
        <f>MAX(B181:B192)+1</f>
        <v>130</v>
      </c>
      <c r="C194" s="40" t="s">
        <v>651</v>
      </c>
      <c r="D194" s="41">
        <f>'Appendix A - Detail'!E86</f>
        <v>16633416.394000001</v>
      </c>
      <c r="E194" s="41">
        <f>'Appendix A - Detail'!F86</f>
        <v>25767.044285714288</v>
      </c>
      <c r="F194" s="36">
        <f>'Appendix A - Detail'!G86</f>
        <v>0.2</v>
      </c>
      <c r="G194" s="7" t="s">
        <v>2101</v>
      </c>
    </row>
    <row r="195" spans="2:7" ht="12.75">
      <c r="B195" s="33">
        <f>MAX(B182:B194)+1</f>
        <v>131</v>
      </c>
      <c r="C195" s="7" t="s">
        <v>651</v>
      </c>
      <c r="D195" s="41">
        <f>'Appendix A - Detail'!E1257</f>
        <v>66533665.576000005</v>
      </c>
      <c r="E195" s="41">
        <f>'Appendix A - Detail'!F1257</f>
        <v>103068.17714285715</v>
      </c>
      <c r="F195" s="36">
        <f>'Appendix A - Detail'!G1257</f>
        <v>0.8</v>
      </c>
      <c r="G195" s="7" t="s">
        <v>517</v>
      </c>
    </row>
    <row r="196" spans="2:7" ht="12.75">
      <c r="B196" s="33">
        <f>MAX(B183:B195)+1</f>
        <v>132</v>
      </c>
      <c r="C196" s="258" t="str">
        <f>C195</f>
        <v>LITTLE GOOSE SUBSTATION</v>
      </c>
      <c r="D196" s="261">
        <f>SUM(D194:D195)</f>
        <v>83167081.97</v>
      </c>
      <c r="E196" s="261">
        <f aca="true" t="shared" si="73" ref="E196">SUM(E194:E195)</f>
        <v>128835.22142857144</v>
      </c>
      <c r="F196" s="262">
        <f aca="true" t="shared" si="74" ref="F196">SUM(F194:F195)</f>
        <v>1</v>
      </c>
      <c r="G196" s="261" t="s">
        <v>506</v>
      </c>
    </row>
    <row r="197" spans="3:7" ht="12.75">
      <c r="C197" s="51"/>
      <c r="D197" s="296"/>
      <c r="E197" s="296"/>
      <c r="F197" s="297"/>
      <c r="G197" s="296"/>
    </row>
    <row r="198" spans="2:7" ht="12.75">
      <c r="B198" s="33">
        <f>MAX(B184:B196)+1</f>
        <v>133</v>
      </c>
      <c r="C198" s="40" t="s">
        <v>653</v>
      </c>
      <c r="D198" s="41">
        <f>'Appendix A - Detail'!E88</f>
        <v>609011.6075</v>
      </c>
      <c r="E198" s="41">
        <f>'Appendix A - Detail'!F88</f>
        <v>6336.045714285714</v>
      </c>
      <c r="F198" s="36">
        <f>'Appendix A - Detail'!G88</f>
        <v>0.25</v>
      </c>
      <c r="G198" s="7" t="s">
        <v>2101</v>
      </c>
    </row>
    <row r="199" spans="2:7" ht="12.75">
      <c r="B199" s="33">
        <f>MAX(B190:B198)+1</f>
        <v>134</v>
      </c>
      <c r="C199" s="7" t="s">
        <v>653</v>
      </c>
      <c r="D199" s="41">
        <f>'Appendix A - Detail'!E1264</f>
        <v>1827034.8225000002</v>
      </c>
      <c r="E199" s="41">
        <f>'Appendix A - Detail'!F1264</f>
        <v>19008.137142857144</v>
      </c>
      <c r="F199" s="36">
        <f>'Appendix A - Detail'!G1264</f>
        <v>0.75</v>
      </c>
      <c r="G199" s="7" t="s">
        <v>517</v>
      </c>
    </row>
    <row r="200" spans="2:7" ht="12.75">
      <c r="B200" s="33">
        <f>MAX(B191:B199)+1</f>
        <v>135</v>
      </c>
      <c r="C200" s="258" t="str">
        <f>C199</f>
        <v>LOOKOUT POINT SUBSTATION</v>
      </c>
      <c r="D200" s="261">
        <f>SUM(D198:D199)</f>
        <v>2436046.43</v>
      </c>
      <c r="E200" s="261">
        <f aca="true" t="shared" si="75" ref="E200">SUM(E198:E199)</f>
        <v>25344.182857142856</v>
      </c>
      <c r="F200" s="262">
        <f aca="true" t="shared" si="76" ref="F200">SUM(F198:F199)</f>
        <v>1</v>
      </c>
      <c r="G200" s="261" t="s">
        <v>506</v>
      </c>
    </row>
    <row r="201" spans="3:7" ht="12.75">
      <c r="C201" s="51"/>
      <c r="D201" s="296"/>
      <c r="E201" s="296"/>
      <c r="F201" s="297"/>
      <c r="G201" s="296"/>
    </row>
    <row r="202" spans="2:7" ht="12.75">
      <c r="B202" s="33">
        <f>MAX(B192:B200)+1</f>
        <v>136</v>
      </c>
      <c r="C202" s="40" t="s">
        <v>655</v>
      </c>
      <c r="D202" s="41">
        <f>'Appendix A - Detail'!E91</f>
        <v>2095395.1124999998</v>
      </c>
      <c r="E202" s="41">
        <f>'Appendix A - Detail'!F91</f>
        <v>27990.65214285714</v>
      </c>
      <c r="F202" s="36">
        <f>'Appendix A - Detail'!G91</f>
        <v>0.25</v>
      </c>
      <c r="G202" s="7" t="s">
        <v>2101</v>
      </c>
    </row>
    <row r="203" spans="2:7" ht="12.75">
      <c r="B203" s="33">
        <f>MAX(B194:B202)+1</f>
        <v>137</v>
      </c>
      <c r="C203" s="7" t="s">
        <v>655</v>
      </c>
      <c r="D203" s="41">
        <f>'Appendix A - Detail'!E1269</f>
        <v>6286185.337499999</v>
      </c>
      <c r="E203" s="41">
        <f>'Appendix A - Detail'!F1269</f>
        <v>83971.95642857142</v>
      </c>
      <c r="F203" s="36">
        <f>'Appendix A - Detail'!G1269</f>
        <v>0.75</v>
      </c>
      <c r="G203" s="7" t="s">
        <v>517</v>
      </c>
    </row>
    <row r="204" spans="2:7" ht="12.75">
      <c r="B204" s="33">
        <f>MAX(B195:B203)+1</f>
        <v>138</v>
      </c>
      <c r="C204" s="258" t="str">
        <f>C203</f>
        <v>LOWER GRANITE SUBSTATION</v>
      </c>
      <c r="D204" s="261">
        <f>SUM(D202:D203)</f>
        <v>8381580.449999999</v>
      </c>
      <c r="E204" s="261">
        <f aca="true" t="shared" si="77" ref="E204">SUM(E202:E203)</f>
        <v>111962.60857142856</v>
      </c>
      <c r="F204" s="262">
        <f aca="true" t="shared" si="78" ref="F204">SUM(F202:F203)</f>
        <v>1</v>
      </c>
      <c r="G204" s="261" t="s">
        <v>506</v>
      </c>
    </row>
    <row r="205" spans="3:7" ht="12.75">
      <c r="C205" s="51"/>
      <c r="D205" s="296"/>
      <c r="E205" s="296"/>
      <c r="F205" s="297"/>
      <c r="G205" s="296"/>
    </row>
    <row r="206" spans="2:7" ht="12.75">
      <c r="B206" s="33">
        <f>MAX(B196:B204)+1</f>
        <v>139</v>
      </c>
      <c r="C206" s="40" t="s">
        <v>657</v>
      </c>
      <c r="D206" s="41">
        <f>'Appendix A - Detail'!E93</f>
        <v>2721084.005692388</v>
      </c>
      <c r="E206" s="41">
        <f>'Appendix A - Detail'!F93</f>
        <v>17298.619914757797</v>
      </c>
      <c r="F206" s="36">
        <f>'Appendix A - Detail'!G93</f>
        <v>0.12066524780182351</v>
      </c>
      <c r="G206" s="7" t="s">
        <v>2101</v>
      </c>
    </row>
    <row r="207" spans="2:7" ht="12.75">
      <c r="B207" s="33">
        <f>MAX(B198:B206)+1</f>
        <v>140</v>
      </c>
      <c r="C207" s="7" t="s">
        <v>657</v>
      </c>
      <c r="D207" s="41">
        <f>'Appendix A - Detail'!E1270</f>
        <v>19829601.0943076</v>
      </c>
      <c r="E207" s="41">
        <f>'Appendix A - Detail'!F1270</f>
        <v>126061.7943709565</v>
      </c>
      <c r="F207" s="36">
        <f>'Appendix A - Detail'!G1270</f>
        <v>0.8793347521981765</v>
      </c>
      <c r="G207" s="7" t="s">
        <v>517</v>
      </c>
    </row>
    <row r="208" spans="2:7" ht="12.75">
      <c r="B208" s="33">
        <f>MAX(B199:B207)+1</f>
        <v>141</v>
      </c>
      <c r="C208" s="258" t="str">
        <f>C207</f>
        <v>LOWER MONUMENTAL SUBSTATION</v>
      </c>
      <c r="D208" s="261">
        <f>SUM(D206:D207)</f>
        <v>22550685.09999999</v>
      </c>
      <c r="E208" s="261">
        <f aca="true" t="shared" si="79" ref="E208">SUM(E206:E207)</f>
        <v>143360.4142857143</v>
      </c>
      <c r="F208" s="262">
        <f aca="true" t="shared" si="80" ref="F208">SUM(F206:F207)</f>
        <v>1</v>
      </c>
      <c r="G208" s="261" t="s">
        <v>506</v>
      </c>
    </row>
    <row r="209" spans="3:7" ht="12.75">
      <c r="C209" s="51"/>
      <c r="D209" s="296"/>
      <c r="E209" s="296"/>
      <c r="F209" s="297"/>
      <c r="G209" s="296"/>
    </row>
    <row r="210" spans="2:7" ht="12.75">
      <c r="B210" s="33">
        <f>MAX(B196:B204)+1</f>
        <v>139</v>
      </c>
      <c r="C210" s="7" t="s">
        <v>268</v>
      </c>
      <c r="D210" s="41">
        <f>'Appendix A - Detail'!E1276</f>
        <v>726128.1200000001</v>
      </c>
      <c r="E210" s="41">
        <f>'Appendix A - Detail'!F1276</f>
        <v>13313.97098523103</v>
      </c>
      <c r="F210" s="36">
        <f>'Appendix A - Detail'!G1276</f>
        <v>0.5709406684073248</v>
      </c>
      <c r="G210" s="7" t="s">
        <v>517</v>
      </c>
    </row>
    <row r="211" spans="2:7" ht="12.75">
      <c r="B211" s="33">
        <f>MAX(B198:B210)+1</f>
        <v>142</v>
      </c>
      <c r="C211" s="7" t="s">
        <v>268</v>
      </c>
      <c r="D211" s="41">
        <f>'Appendix A - Detail'!E1758</f>
        <v>545682.0000000001</v>
      </c>
      <c r="E211" s="41">
        <f>'Appendix A - Detail'!F1758</f>
        <v>10005.389014768964</v>
      </c>
      <c r="F211" s="36">
        <f>'Appendix A - Detail'!G1758</f>
        <v>0.42905933159267523</v>
      </c>
      <c r="G211" s="7" t="s">
        <v>2103</v>
      </c>
    </row>
    <row r="212" spans="2:7" ht="12.75">
      <c r="B212" s="33">
        <f>MAX(B199:B211)+1</f>
        <v>143</v>
      </c>
      <c r="C212" s="258" t="s">
        <v>268</v>
      </c>
      <c r="D212" s="261">
        <f>SUM(D210:D211)</f>
        <v>1271810.12</v>
      </c>
      <c r="E212" s="261">
        <f aca="true" t="shared" si="81" ref="E212:F212">SUM(E210:E211)</f>
        <v>23319.359999999993</v>
      </c>
      <c r="F212" s="262">
        <f t="shared" si="81"/>
        <v>1</v>
      </c>
      <c r="G212" s="261" t="s">
        <v>506</v>
      </c>
    </row>
    <row r="213" spans="3:7" ht="12.75">
      <c r="C213" s="51"/>
      <c r="D213" s="296"/>
      <c r="E213" s="296"/>
      <c r="F213" s="297"/>
      <c r="G213" s="296"/>
    </row>
    <row r="214" spans="2:7" ht="12.75">
      <c r="B214" s="33">
        <f>MAX(B200:B208)+1</f>
        <v>142</v>
      </c>
      <c r="C214" s="7" t="s">
        <v>1475</v>
      </c>
      <c r="D214" s="41">
        <f>'Appendix A - Detail'!E1282</f>
        <v>716260.98</v>
      </c>
      <c r="E214" s="41">
        <f>'Appendix A - Detail'!F1282</f>
        <v>28124.782636195952</v>
      </c>
      <c r="F214" s="36">
        <f>'Appendix A - Detail'!G1282</f>
        <v>0.9292508745332961</v>
      </c>
      <c r="G214" s="7" t="s">
        <v>517</v>
      </c>
    </row>
    <row r="215" spans="2:7" ht="12.75">
      <c r="B215" s="33">
        <f>MAX(B202:B214)+1</f>
        <v>144</v>
      </c>
      <c r="C215" s="7" t="s">
        <v>1475</v>
      </c>
      <c r="D215" s="41">
        <f>'Appendix A - Detail'!E1759</f>
        <v>54533</v>
      </c>
      <c r="E215" s="41">
        <f>'Appendix A - Detail'!F1759</f>
        <v>2141.2987923754745</v>
      </c>
      <c r="F215" s="36">
        <f>'Appendix A - Detail'!G1759</f>
        <v>0.07074912546670382</v>
      </c>
      <c r="G215" s="7" t="s">
        <v>2103</v>
      </c>
    </row>
    <row r="216" spans="2:7" ht="12.75">
      <c r="B216" s="33">
        <f>MAX(B203:B215)+1</f>
        <v>145</v>
      </c>
      <c r="C216" s="258" t="str">
        <f>C215</f>
        <v>MAPLETON SUBSTATION</v>
      </c>
      <c r="D216" s="261">
        <f>SUM(D214:D215)</f>
        <v>770793.98</v>
      </c>
      <c r="E216" s="261">
        <f aca="true" t="shared" si="82" ref="E216">SUM(E214:E215)</f>
        <v>30266.081428571426</v>
      </c>
      <c r="F216" s="262">
        <f aca="true" t="shared" si="83" ref="F216">SUM(F214:F215)</f>
        <v>1</v>
      </c>
      <c r="G216" s="261" t="s">
        <v>506</v>
      </c>
    </row>
    <row r="217" spans="3:7" ht="12.75">
      <c r="C217" s="51"/>
      <c r="D217" s="296"/>
      <c r="E217" s="296"/>
      <c r="F217" s="297"/>
      <c r="G217" s="296"/>
    </row>
    <row r="218" spans="2:7" ht="12.75">
      <c r="B218" s="33">
        <f>MAX(B204:B216)+1</f>
        <v>146</v>
      </c>
      <c r="C218" s="7" t="s">
        <v>1477</v>
      </c>
      <c r="D218" s="41">
        <f>'Appendix A - Detail'!E1284</f>
        <v>36726615.32437035</v>
      </c>
      <c r="E218" s="41">
        <f>'Appendix A - Detail'!F1284</f>
        <v>370808.88003063895</v>
      </c>
      <c r="F218" s="36">
        <f>'Appendix A - Detail'!G1284</f>
        <v>0.9146906284973928</v>
      </c>
      <c r="G218" s="7" t="s">
        <v>517</v>
      </c>
    </row>
    <row r="219" spans="2:7" ht="12.75">
      <c r="B219" s="33">
        <f>MAX(B206:B218)+1</f>
        <v>147</v>
      </c>
      <c r="C219" s="7" t="s">
        <v>1477</v>
      </c>
      <c r="D219" s="41">
        <f>'Appendix A - Detail'!E1708</f>
        <v>3425337.8936296664</v>
      </c>
      <c r="E219" s="41">
        <f>'Appendix A - Detail'!F1708</f>
        <v>34583.79425507543</v>
      </c>
      <c r="F219" s="36">
        <f>'Appendix A - Detail'!G1708</f>
        <v>0.08530937150260716</v>
      </c>
      <c r="G219" s="41" t="s">
        <v>2102</v>
      </c>
    </row>
    <row r="220" spans="2:7" ht="12.75">
      <c r="B220" s="33">
        <f>MAX(B207:B219)+1</f>
        <v>148</v>
      </c>
      <c r="C220" s="258" t="str">
        <f>C219</f>
        <v>MARION SUBSTATION</v>
      </c>
      <c r="D220" s="261">
        <f>SUM(D218:D219)</f>
        <v>40151953.21800001</v>
      </c>
      <c r="E220" s="261">
        <f aca="true" t="shared" si="84" ref="E220">SUM(E218:E219)</f>
        <v>405392.6742857144</v>
      </c>
      <c r="F220" s="262">
        <f aca="true" t="shared" si="85" ref="F220">SUM(F218:F219)</f>
        <v>1</v>
      </c>
      <c r="G220" s="261" t="s">
        <v>506</v>
      </c>
    </row>
    <row r="221" spans="3:7" ht="12.75">
      <c r="C221" s="51"/>
      <c r="D221" s="296"/>
      <c r="E221" s="296"/>
      <c r="F221" s="297"/>
      <c r="G221" s="296"/>
    </row>
    <row r="222" spans="2:7" ht="12.75">
      <c r="B222" s="33">
        <f>MAX(B208:B220)+1</f>
        <v>149</v>
      </c>
      <c r="C222" s="40" t="s">
        <v>659</v>
      </c>
      <c r="D222" s="41">
        <f>'Appendix A - Detail'!E95</f>
        <v>3967279.6623442667</v>
      </c>
      <c r="E222" s="41">
        <f>'Appendix A - Detail'!F95</f>
        <v>39048.92103056907</v>
      </c>
      <c r="F222" s="36">
        <f>'Appendix A - Detail'!G95</f>
        <v>0.07144542764961481</v>
      </c>
      <c r="G222" s="7" t="s">
        <v>2101</v>
      </c>
    </row>
    <row r="223" spans="2:7" ht="12.75">
      <c r="B223" s="33">
        <f>MAX(B214:B222)+1</f>
        <v>150</v>
      </c>
      <c r="C223" s="7" t="s">
        <v>659</v>
      </c>
      <c r="D223" s="41">
        <f>'Appendix A - Detail'!E1296</f>
        <v>51561531.527655736</v>
      </c>
      <c r="E223" s="41">
        <f>'Appendix A - Detail'!F1296</f>
        <v>507506.9932551452</v>
      </c>
      <c r="F223" s="36">
        <f>'Appendix A - Detail'!G1296</f>
        <v>0.9285545723503852</v>
      </c>
      <c r="G223" s="7" t="s">
        <v>517</v>
      </c>
    </row>
    <row r="224" spans="2:7" ht="12.75">
      <c r="B224" s="33">
        <f>MAX(B215:B223)+1</f>
        <v>151</v>
      </c>
      <c r="C224" s="258" t="str">
        <f>C223</f>
        <v>MCNARY SUBSTATION</v>
      </c>
      <c r="D224" s="261">
        <f>SUM(D222:D223)</f>
        <v>55528811.190000005</v>
      </c>
      <c r="E224" s="261">
        <f aca="true" t="shared" si="86" ref="E224">SUM(E222:E223)</f>
        <v>546555.9142857143</v>
      </c>
      <c r="F224" s="262">
        <f aca="true" t="shared" si="87" ref="F224">SUM(F222:F223)</f>
        <v>1</v>
      </c>
      <c r="G224" s="261" t="s">
        <v>506</v>
      </c>
    </row>
    <row r="225" spans="3:7" ht="12.75">
      <c r="C225" s="51"/>
      <c r="D225" s="296"/>
      <c r="E225" s="296"/>
      <c r="F225" s="297"/>
      <c r="G225" s="296"/>
    </row>
    <row r="226" spans="2:7" ht="12.75">
      <c r="B226" s="33">
        <f>MAX(B204:B216)+1</f>
        <v>146</v>
      </c>
      <c r="C226" s="7" t="s">
        <v>269</v>
      </c>
      <c r="D226" s="41">
        <f>'Appendix A - Detail'!E1307</f>
        <v>139342.06600000005</v>
      </c>
      <c r="E226" s="41">
        <f>'Appendix A - Detail'!F1307</f>
        <v>3716.2052782310557</v>
      </c>
      <c r="F226" s="36">
        <f>'Appendix A - Detail'!G1307</f>
        <v>0.36118742272488424</v>
      </c>
      <c r="G226" s="7" t="s">
        <v>517</v>
      </c>
    </row>
    <row r="227" spans="2:7" ht="12.75">
      <c r="B227" s="33">
        <f>MAX(B206:B226)+1</f>
        <v>152</v>
      </c>
      <c r="C227" s="7" t="s">
        <v>269</v>
      </c>
      <c r="D227" s="41">
        <f>'Appendix A - Detail'!E1760</f>
        <v>246446.74399999995</v>
      </c>
      <c r="E227" s="41">
        <f>'Appendix A - Detail'!F1760</f>
        <v>6572.65043605466</v>
      </c>
      <c r="F227" s="36">
        <f>'Appendix A - Detail'!G1760</f>
        <v>0.6388125772751158</v>
      </c>
      <c r="G227" s="7" t="s">
        <v>2103</v>
      </c>
    </row>
    <row r="228" spans="2:7" ht="12.75">
      <c r="B228" s="33">
        <f>MAX(B207:B227)+1</f>
        <v>153</v>
      </c>
      <c r="C228" s="258" t="s">
        <v>269</v>
      </c>
      <c r="D228" s="261">
        <f>SUM(D226:D227)</f>
        <v>385788.81</v>
      </c>
      <c r="E228" s="261">
        <f aca="true" t="shared" si="88" ref="E228:F228">SUM(E226:E227)</f>
        <v>10288.855714285715</v>
      </c>
      <c r="F228" s="262">
        <f t="shared" si="88"/>
        <v>1</v>
      </c>
      <c r="G228" s="261" t="s">
        <v>506</v>
      </c>
    </row>
    <row r="229" spans="3:7" ht="12.75">
      <c r="C229" s="51"/>
      <c r="D229" s="296"/>
      <c r="E229" s="296"/>
      <c r="F229" s="297"/>
      <c r="G229" s="296"/>
    </row>
    <row r="230" spans="2:7" ht="12.75">
      <c r="B230" s="33">
        <f>MAX(B208:B220)+1</f>
        <v>149</v>
      </c>
      <c r="C230" s="7" t="s">
        <v>270</v>
      </c>
      <c r="D230" s="41">
        <f>'Appendix A - Detail'!E1313</f>
        <v>667936.5</v>
      </c>
      <c r="E230" s="41">
        <f>'Appendix A - Detail'!F1313</f>
        <v>14345.354930636104</v>
      </c>
      <c r="F230" s="36">
        <f>'Appendix A - Detail'!G1313</f>
        <v>0.5366306314666172</v>
      </c>
      <c r="G230" s="7" t="s">
        <v>517</v>
      </c>
    </row>
    <row r="231" spans="2:7" ht="12.75">
      <c r="B231" s="33">
        <f>MAX(B210:B230)+1</f>
        <v>154</v>
      </c>
      <c r="C231" s="7" t="s">
        <v>270</v>
      </c>
      <c r="D231" s="41">
        <f>'Appendix A - Detail'!E1761</f>
        <v>576749.25</v>
      </c>
      <c r="E231" s="41">
        <f>'Appendix A - Detail'!F1761</f>
        <v>12386.915069363893</v>
      </c>
      <c r="F231" s="36">
        <f>'Appendix A - Detail'!G1761</f>
        <v>0.46336936853338284</v>
      </c>
      <c r="G231" s="7" t="s">
        <v>2103</v>
      </c>
    </row>
    <row r="232" spans="2:7" ht="12.75">
      <c r="B232" s="33">
        <f>MAX(B211:B231)+1</f>
        <v>155</v>
      </c>
      <c r="C232" s="258" t="s">
        <v>270</v>
      </c>
      <c r="D232" s="261">
        <f>SUM(D230:D231)</f>
        <v>1244685.75</v>
      </c>
      <c r="E232" s="261">
        <f aca="true" t="shared" si="89" ref="E232:F232">SUM(E230:E231)</f>
        <v>26732.269999999997</v>
      </c>
      <c r="F232" s="262">
        <f t="shared" si="89"/>
        <v>1</v>
      </c>
      <c r="G232" s="261" t="s">
        <v>506</v>
      </c>
    </row>
    <row r="233" spans="3:7" ht="12.75">
      <c r="C233" s="51"/>
      <c r="D233" s="296"/>
      <c r="E233" s="296"/>
      <c r="F233" s="297"/>
      <c r="G233" s="296"/>
    </row>
    <row r="234" spans="2:7" ht="12.75">
      <c r="B234" s="33">
        <f>MAX(B212:B224)+1</f>
        <v>152</v>
      </c>
      <c r="C234" s="7" t="s">
        <v>271</v>
      </c>
      <c r="D234" s="41">
        <f>'Appendix A - Detail'!E1318</f>
        <v>1641496.9500000002</v>
      </c>
      <c r="E234" s="41">
        <f>'Appendix A - Detail'!F1318</f>
        <v>14511.122385651368</v>
      </c>
      <c r="F234" s="36">
        <f>'Appendix A - Detail'!G1318</f>
        <v>0.7821855725495859</v>
      </c>
      <c r="G234" s="7" t="s">
        <v>517</v>
      </c>
    </row>
    <row r="235" spans="2:7" ht="12.75">
      <c r="B235" s="33">
        <f>MAX(B214:B234)+1</f>
        <v>156</v>
      </c>
      <c r="C235" s="7" t="s">
        <v>271</v>
      </c>
      <c r="D235" s="41">
        <f>'Appendix A - Detail'!E1762</f>
        <v>457106</v>
      </c>
      <c r="E235" s="41">
        <f>'Appendix A - Detail'!F1762</f>
        <v>4040.897614348631</v>
      </c>
      <c r="F235" s="36">
        <f>'Appendix A - Detail'!G1762</f>
        <v>0.21781442745041407</v>
      </c>
      <c r="G235" s="7" t="s">
        <v>2103</v>
      </c>
    </row>
    <row r="236" spans="2:7" ht="12.75">
      <c r="B236" s="33">
        <f>MAX(B215:B235)+1</f>
        <v>157</v>
      </c>
      <c r="C236" s="258" t="s">
        <v>271</v>
      </c>
      <c r="D236" s="261">
        <f>SUM(D234:D235)</f>
        <v>2098602.95</v>
      </c>
      <c r="E236" s="261">
        <f aca="true" t="shared" si="90" ref="E236:F236">SUM(E234:E235)</f>
        <v>18552.02</v>
      </c>
      <c r="F236" s="262">
        <f t="shared" si="90"/>
        <v>1</v>
      </c>
      <c r="G236" s="261" t="s">
        <v>506</v>
      </c>
    </row>
    <row r="237" spans="3:7" ht="12.75">
      <c r="C237" s="51"/>
      <c r="D237" s="296"/>
      <c r="E237" s="296"/>
      <c r="F237" s="297"/>
      <c r="G237" s="296"/>
    </row>
    <row r="238" spans="2:7" ht="12.75">
      <c r="B238" s="33">
        <f>MAX(B212:B236)+1</f>
        <v>158</v>
      </c>
      <c r="C238" s="7" t="s">
        <v>273</v>
      </c>
      <c r="D238" s="41">
        <f>'Appendix A - Detail'!E1329</f>
        <v>86662</v>
      </c>
      <c r="E238" s="41">
        <f>'Appendix A - Detail'!F1329</f>
        <v>5301.84587806225</v>
      </c>
      <c r="F238" s="36">
        <f>'Appendix A - Detail'!G1329</f>
        <v>0.6809624088508927</v>
      </c>
      <c r="G238" s="7" t="s">
        <v>517</v>
      </c>
    </row>
    <row r="239" spans="2:7" ht="12.75">
      <c r="B239" s="33">
        <f>MAX(B214:B238)+1</f>
        <v>159</v>
      </c>
      <c r="C239" s="7" t="s">
        <v>273</v>
      </c>
      <c r="D239" s="41">
        <f>'Appendix A - Detail'!E1763</f>
        <v>40602</v>
      </c>
      <c r="E239" s="41">
        <f>'Appendix A - Detail'!F1763</f>
        <v>2483.966979080606</v>
      </c>
      <c r="F239" s="36">
        <f>'Appendix A - Detail'!G1763</f>
        <v>0.31903759114910735</v>
      </c>
      <c r="G239" s="7" t="s">
        <v>2103</v>
      </c>
    </row>
    <row r="240" spans="2:7" ht="12.75">
      <c r="B240" s="33">
        <f>MAX(B215:B239)+1</f>
        <v>160</v>
      </c>
      <c r="C240" s="258" t="s">
        <v>273</v>
      </c>
      <c r="D240" s="261">
        <f>SUM(D238:D239)</f>
        <v>127264</v>
      </c>
      <c r="E240" s="261">
        <f aca="true" t="shared" si="91" ref="E240:F240">SUM(E238:E239)</f>
        <v>7785.812857142857</v>
      </c>
      <c r="F240" s="262">
        <f t="shared" si="91"/>
        <v>1</v>
      </c>
      <c r="G240" s="261" t="s">
        <v>506</v>
      </c>
    </row>
    <row r="241" spans="3:7" ht="12.75">
      <c r="C241" s="51"/>
      <c r="D241" s="296"/>
      <c r="E241" s="296"/>
      <c r="F241" s="297"/>
      <c r="G241" s="296"/>
    </row>
    <row r="242" spans="2:7" ht="12.75">
      <c r="B242" s="33">
        <f>MAX(B216:B240)+1</f>
        <v>161</v>
      </c>
      <c r="C242" s="7" t="s">
        <v>274</v>
      </c>
      <c r="D242" s="41">
        <f>'Appendix A - Detail'!E1335</f>
        <v>512217</v>
      </c>
      <c r="E242" s="41">
        <f>'Appendix A - Detail'!F1335</f>
        <v>5632.925626934666</v>
      </c>
      <c r="F242" s="36">
        <f>'Appendix A - Detail'!G1335</f>
        <v>0.9712194305699278</v>
      </c>
      <c r="G242" s="7" t="s">
        <v>517</v>
      </c>
    </row>
    <row r="243" spans="2:7" ht="12.75">
      <c r="B243" s="33">
        <f>MAX(B218:B242)+1</f>
        <v>162</v>
      </c>
      <c r="C243" s="7" t="s">
        <v>274</v>
      </c>
      <c r="D243" s="41">
        <f>'Appendix A - Detail'!E1764</f>
        <v>15178.75</v>
      </c>
      <c r="E243" s="41">
        <f>'Appendix A - Detail'!F1764</f>
        <v>166.92294449390505</v>
      </c>
      <c r="F243" s="36">
        <f>'Appendix A - Detail'!G1764</f>
        <v>0.0287805694300722</v>
      </c>
      <c r="G243" s="7" t="s">
        <v>2103</v>
      </c>
    </row>
    <row r="244" spans="2:7" ht="12.75">
      <c r="B244" s="33">
        <f>MAX(B219:B243)+1</f>
        <v>163</v>
      </c>
      <c r="C244" s="258" t="s">
        <v>274</v>
      </c>
      <c r="D244" s="261">
        <f>SUM(D242:D243)</f>
        <v>527395.75</v>
      </c>
      <c r="E244" s="261">
        <f aca="true" t="shared" si="92" ref="E244:F244">SUM(E242:E243)</f>
        <v>5799.848571428571</v>
      </c>
      <c r="F244" s="262">
        <f t="shared" si="92"/>
        <v>1</v>
      </c>
      <c r="G244" s="261" t="s">
        <v>506</v>
      </c>
    </row>
    <row r="245" spans="3:7" ht="12.75">
      <c r="C245" s="51"/>
      <c r="D245" s="296"/>
      <c r="E245" s="296"/>
      <c r="F245" s="297"/>
      <c r="G245" s="296"/>
    </row>
    <row r="246" spans="2:7" ht="12.75">
      <c r="B246" s="33">
        <f>MAX(B216:B224)+1</f>
        <v>152</v>
      </c>
      <c r="C246" s="40" t="s">
        <v>661</v>
      </c>
      <c r="D246" s="41">
        <f>'Appendix A - Detail'!E98</f>
        <v>4180699.558378807</v>
      </c>
      <c r="E246" s="41">
        <f>'Appendix A - Detail'!F98</f>
        <v>66349.59367946774</v>
      </c>
      <c r="F246" s="36">
        <f>'Appendix A - Detail'!G98</f>
        <v>0.3673561779545713</v>
      </c>
      <c r="G246" s="7" t="s">
        <v>2101</v>
      </c>
    </row>
    <row r="247" spans="2:7" ht="12.75">
      <c r="B247" s="33">
        <f>MAX(B218:B246)+1</f>
        <v>164</v>
      </c>
      <c r="C247" s="7" t="s">
        <v>661</v>
      </c>
      <c r="D247" s="41">
        <f>'Appendix A - Detail'!E1337</f>
        <v>7199807.451621194</v>
      </c>
      <c r="E247" s="41">
        <f>'Appendix A - Detail'!F1337</f>
        <v>114264.20203481798</v>
      </c>
      <c r="F247" s="36">
        <f>'Appendix A - Detail'!G1337</f>
        <v>0.6326438220454287</v>
      </c>
      <c r="G247" s="7" t="s">
        <v>517</v>
      </c>
    </row>
    <row r="248" spans="2:7" ht="12.75">
      <c r="B248" s="33">
        <f>MAX(B219:B247)+1</f>
        <v>165</v>
      </c>
      <c r="C248" s="258" t="str">
        <f>C247</f>
        <v>NORTH BONNEVILLE SUBSTATION</v>
      </c>
      <c r="D248" s="261">
        <f>SUM(D246:D247)</f>
        <v>11380507.010000002</v>
      </c>
      <c r="E248" s="261">
        <f aca="true" t="shared" si="93" ref="E248">SUM(E246:E247)</f>
        <v>180613.79571428572</v>
      </c>
      <c r="F248" s="262">
        <f aca="true" t="shared" si="94" ref="F248">SUM(F246:F247)</f>
        <v>1</v>
      </c>
      <c r="G248" s="261" t="s">
        <v>506</v>
      </c>
    </row>
    <row r="249" spans="3:7" ht="12.75">
      <c r="C249" s="51"/>
      <c r="D249" s="296"/>
      <c r="E249" s="296"/>
      <c r="F249" s="297"/>
      <c r="G249" s="296"/>
    </row>
    <row r="250" spans="2:7" ht="12.75">
      <c r="B250" s="33">
        <f>MAX(B216:B244)+1</f>
        <v>164</v>
      </c>
      <c r="C250" s="7" t="s">
        <v>275</v>
      </c>
      <c r="D250" s="41">
        <f>'Appendix A - Detail'!E1339</f>
        <v>121780.62000000001</v>
      </c>
      <c r="E250" s="41">
        <f>'Appendix A - Detail'!F1339</f>
        <v>3227.6851767933576</v>
      </c>
      <c r="F250" s="36">
        <f>'Appendix A - Detail'!G1339</f>
        <v>0.651896941924083</v>
      </c>
      <c r="G250" s="7" t="s">
        <v>517</v>
      </c>
    </row>
    <row r="251" spans="2:7" ht="12.75">
      <c r="B251" s="33">
        <f>MAX(B218:B250)+1</f>
        <v>166</v>
      </c>
      <c r="C251" s="7" t="s">
        <v>275</v>
      </c>
      <c r="D251" s="41">
        <f>'Appendix A - Detail'!E1765</f>
        <v>65029</v>
      </c>
      <c r="E251" s="41">
        <f>'Appendix A - Detail'!F1765</f>
        <v>1723.534823206642</v>
      </c>
      <c r="F251" s="36">
        <f>'Appendix A - Detail'!G1765</f>
        <v>0.34810305807591707</v>
      </c>
      <c r="G251" s="7" t="s">
        <v>2103</v>
      </c>
    </row>
    <row r="252" spans="2:7" ht="12.75">
      <c r="B252" s="33">
        <f>MAX(B219:B251)+1</f>
        <v>167</v>
      </c>
      <c r="C252" s="258" t="s">
        <v>275</v>
      </c>
      <c r="D252" s="261">
        <f>SUM(D250:D251)</f>
        <v>186809.62</v>
      </c>
      <c r="E252" s="261">
        <f aca="true" t="shared" si="95" ref="E252:F252">SUM(E250:E251)</f>
        <v>4951.219999999999</v>
      </c>
      <c r="F252" s="262">
        <f t="shared" si="95"/>
        <v>1</v>
      </c>
      <c r="G252" s="261" t="s">
        <v>506</v>
      </c>
    </row>
    <row r="253" spans="3:7" ht="12.75">
      <c r="C253" s="51"/>
      <c r="D253" s="296"/>
      <c r="E253" s="296"/>
      <c r="F253" s="297"/>
      <c r="G253" s="296"/>
    </row>
    <row r="254" spans="2:7" ht="12.75">
      <c r="B254" s="33">
        <f>MAX(B220:B248)+1</f>
        <v>166</v>
      </c>
      <c r="C254" s="7" t="s">
        <v>30</v>
      </c>
      <c r="D254" s="41">
        <f>'Appendix A - Detail'!E1372</f>
        <v>1071794.7</v>
      </c>
      <c r="E254" s="41">
        <f>'Appendix A - Detail'!F1372</f>
        <v>18996.923815757673</v>
      </c>
      <c r="F254" s="36">
        <f>'Appendix A - Detail'!G1372</f>
        <v>0.8688019835824957</v>
      </c>
      <c r="G254" s="7" t="s">
        <v>517</v>
      </c>
    </row>
    <row r="255" spans="2:7" ht="12.75">
      <c r="B255" s="33">
        <f>MAX(B222:B254)+1</f>
        <v>168</v>
      </c>
      <c r="C255" s="7" t="s">
        <v>30</v>
      </c>
      <c r="D255" s="41">
        <f>'Appendix A - Detail'!E1766</f>
        <v>161852</v>
      </c>
      <c r="E255" s="41">
        <f>'Appendix A - Detail'!F1766</f>
        <v>2868.7304699566166</v>
      </c>
      <c r="F255" s="36">
        <f>'Appendix A - Detail'!G1766</f>
        <v>0.1311980164175043</v>
      </c>
      <c r="G255" s="7" t="s">
        <v>2103</v>
      </c>
    </row>
    <row r="256" spans="2:7" ht="12.75">
      <c r="B256" s="33">
        <f>MAX(B223:B255)+1</f>
        <v>169</v>
      </c>
      <c r="C256" s="258" t="str">
        <f>C255</f>
        <v>PARKDALE SUBSTATION</v>
      </c>
      <c r="D256" s="261">
        <f>SUM(D254:D255)</f>
        <v>1233646.7</v>
      </c>
      <c r="E256" s="261">
        <f aca="true" t="shared" si="96" ref="E256">SUM(E254:E255)</f>
        <v>21865.65428571429</v>
      </c>
      <c r="F256" s="262">
        <f aca="true" t="shared" si="97" ref="F256">SUM(F254:F255)</f>
        <v>1</v>
      </c>
      <c r="G256" s="261" t="s">
        <v>506</v>
      </c>
    </row>
    <row r="257" spans="3:7" ht="12.75">
      <c r="C257" s="51"/>
      <c r="D257" s="296"/>
      <c r="E257" s="296"/>
      <c r="F257" s="297"/>
      <c r="G257" s="296"/>
    </row>
    <row r="258" spans="2:7" ht="12.75">
      <c r="B258" s="33">
        <f>MAX(B224:B256)+1</f>
        <v>170</v>
      </c>
      <c r="C258" s="7" t="s">
        <v>52</v>
      </c>
      <c r="D258" s="41">
        <f>'Appendix A - Detail'!E1401</f>
        <v>296513.94</v>
      </c>
      <c r="E258" s="41">
        <f>'Appendix A - Detail'!F1401</f>
        <v>15208.40356276653</v>
      </c>
      <c r="F258" s="36">
        <f>'Appendix A - Detail'!G1401</f>
        <v>0.6294575734016515</v>
      </c>
      <c r="G258" s="7" t="s">
        <v>517</v>
      </c>
    </row>
    <row r="259" spans="2:7" ht="12.75">
      <c r="B259" s="33">
        <f>MAX(B246:B258)+1</f>
        <v>171</v>
      </c>
      <c r="C259" s="7" t="s">
        <v>52</v>
      </c>
      <c r="D259" s="41">
        <f>'Appendix A - Detail'!E1767</f>
        <v>174548.68999999997</v>
      </c>
      <c r="E259" s="41">
        <f>'Appendix A - Detail'!F1767</f>
        <v>8952.722151519183</v>
      </c>
      <c r="F259" s="36">
        <f>'Appendix A - Detail'!G1767</f>
        <v>0.37054242659834846</v>
      </c>
      <c r="G259" s="7" t="s">
        <v>2103</v>
      </c>
    </row>
    <row r="260" spans="2:7" ht="12.75">
      <c r="B260" s="33">
        <f>MAX(B247:B259)+1</f>
        <v>172</v>
      </c>
      <c r="C260" s="258" t="str">
        <f>C259</f>
        <v>PORT ORFORD SUBSTATION</v>
      </c>
      <c r="D260" s="261">
        <f>SUM(D258:D259)</f>
        <v>471062.63</v>
      </c>
      <c r="E260" s="261">
        <f aca="true" t="shared" si="98" ref="E260">SUM(E258:E259)</f>
        <v>24161.125714285714</v>
      </c>
      <c r="F260" s="262">
        <f aca="true" t="shared" si="99" ref="F260">SUM(F258:F259)</f>
        <v>1</v>
      </c>
      <c r="G260" s="261" t="s">
        <v>506</v>
      </c>
    </row>
    <row r="261" spans="3:7" ht="12.75">
      <c r="C261" s="51"/>
      <c r="D261" s="296"/>
      <c r="E261" s="296"/>
      <c r="F261" s="297"/>
      <c r="G261" s="296"/>
    </row>
    <row r="262" spans="2:7" ht="12.75">
      <c r="B262" s="33">
        <f>MAX(B248:B260)+1</f>
        <v>173</v>
      </c>
      <c r="C262" s="7" t="s">
        <v>1986</v>
      </c>
      <c r="D262" s="41">
        <f>'Appendix A - Detail'!E1406</f>
        <v>1003683.11</v>
      </c>
      <c r="E262" s="41">
        <f>'Appendix A - Detail'!F1406</f>
        <v>21640.54684650549</v>
      </c>
      <c r="F262" s="36">
        <f>'Appendix A - Detail'!G1406</f>
        <v>0.8949860596241239</v>
      </c>
      <c r="G262" s="7" t="s">
        <v>517</v>
      </c>
    </row>
    <row r="263" spans="2:7" ht="12.75">
      <c r="B263" s="33">
        <f>MAX(B254:B262)+1</f>
        <v>174</v>
      </c>
      <c r="C263" s="7" t="s">
        <v>1986</v>
      </c>
      <c r="D263" s="41">
        <f>'Appendix A - Detail'!E1768</f>
        <v>117768</v>
      </c>
      <c r="E263" s="41">
        <f>'Appendix A - Detail'!F1768</f>
        <v>2539.2117249230773</v>
      </c>
      <c r="F263" s="36">
        <f>'Appendix A - Detail'!G1768</f>
        <v>0.10501394037587602</v>
      </c>
      <c r="G263" s="7" t="s">
        <v>2103</v>
      </c>
    </row>
    <row r="264" spans="2:7" ht="12.75">
      <c r="B264" s="33">
        <f>MAX(B255:B263)+1</f>
        <v>175</v>
      </c>
      <c r="C264" s="258" t="str">
        <f>C263</f>
        <v>POTLATCH SUBSTATION(BPA)</v>
      </c>
      <c r="D264" s="261">
        <f>SUM(D262:D263)</f>
        <v>1121451.1099999999</v>
      </c>
      <c r="E264" s="261">
        <f aca="true" t="shared" si="100" ref="E264">SUM(E262:E263)</f>
        <v>24179.758571428567</v>
      </c>
      <c r="F264" s="262">
        <f aca="true" t="shared" si="101" ref="F264">SUM(F262:F263)</f>
        <v>1</v>
      </c>
      <c r="G264" s="261" t="s">
        <v>506</v>
      </c>
    </row>
    <row r="265" spans="3:7" ht="12.75">
      <c r="C265" s="51"/>
      <c r="D265" s="296"/>
      <c r="E265" s="296"/>
      <c r="F265" s="297"/>
      <c r="G265" s="296"/>
    </row>
    <row r="266" spans="2:7" ht="12.75">
      <c r="B266" s="33">
        <f>MAX(B256:B264)+1</f>
        <v>176</v>
      </c>
      <c r="C266" s="7" t="s">
        <v>1997</v>
      </c>
      <c r="D266" s="41">
        <f>'Appendix A - Detail'!E1431</f>
        <v>3351045.97</v>
      </c>
      <c r="E266" s="41">
        <f>'Appendix A - Detail'!F1431</f>
        <v>44599.45215309941</v>
      </c>
      <c r="F266" s="36">
        <f>'Appendix A - Detail'!G1431</f>
        <v>0.9438830309324</v>
      </c>
      <c r="G266" s="7" t="s">
        <v>517</v>
      </c>
    </row>
    <row r="267" spans="2:7" ht="12.75">
      <c r="B267" s="33">
        <f>MAX(B258:B266)+1</f>
        <v>177</v>
      </c>
      <c r="C267" s="7" t="s">
        <v>1997</v>
      </c>
      <c r="D267" s="41">
        <f>'Appendix A - Detail'!E1769</f>
        <v>199230.76999999993</v>
      </c>
      <c r="E267" s="41">
        <f>'Appendix A - Detail'!F1769</f>
        <v>2651.5849897577355</v>
      </c>
      <c r="F267" s="36">
        <f>'Appendix A - Detail'!G1769</f>
        <v>0.05611696906760005</v>
      </c>
      <c r="G267" s="7" t="s">
        <v>2103</v>
      </c>
    </row>
    <row r="268" spans="2:7" ht="12.75">
      <c r="B268" s="33">
        <f>MAX(B259:B267)+1</f>
        <v>178</v>
      </c>
      <c r="C268" s="258" t="str">
        <f>C267</f>
        <v>REEDSPORT SUBSTATION (BPA)</v>
      </c>
      <c r="D268" s="261">
        <f>SUM(D266:D267)</f>
        <v>3550276.74</v>
      </c>
      <c r="E268" s="261">
        <f aca="true" t="shared" si="102" ref="E268">SUM(E266:E267)</f>
        <v>47251.037142857145</v>
      </c>
      <c r="F268" s="262">
        <f aca="true" t="shared" si="103" ref="F268">SUM(F266:F267)</f>
        <v>1</v>
      </c>
      <c r="G268" s="261" t="s">
        <v>506</v>
      </c>
    </row>
    <row r="269" spans="3:7" ht="12.75">
      <c r="C269" s="51"/>
      <c r="D269" s="296"/>
      <c r="E269" s="296"/>
      <c r="F269" s="297"/>
      <c r="G269" s="296"/>
    </row>
    <row r="270" spans="2:7" ht="12.75">
      <c r="B270" s="33">
        <f>MAX(B260:B268)+1</f>
        <v>179</v>
      </c>
      <c r="C270" s="7" t="s">
        <v>277</v>
      </c>
      <c r="D270" s="41">
        <f>'Appendix A - Detail'!E1437</f>
        <v>309844.38167199487</v>
      </c>
      <c r="E270" s="41">
        <f>'Appendix A - Detail'!F1437</f>
        <v>8966.608331273088</v>
      </c>
      <c r="F270" s="36">
        <f>'Appendix A - Detail'!G1437</f>
        <v>0.5932539714932992</v>
      </c>
      <c r="G270" s="7" t="s">
        <v>517</v>
      </c>
    </row>
    <row r="271" spans="2:7" ht="12.75">
      <c r="B271" s="33">
        <f>MAX(B262:B270)+1</f>
        <v>180</v>
      </c>
      <c r="C271" s="7" t="s">
        <v>277</v>
      </c>
      <c r="D271" s="41">
        <f>'Appendix A - Detail'!E1770</f>
        <v>116044.04079379117</v>
      </c>
      <c r="E271" s="41">
        <f>'Appendix A - Detail'!F1770</f>
        <v>3358.2066499360026</v>
      </c>
      <c r="F271" s="36">
        <f>'Appendix A - Detail'!G1770</f>
        <v>0.22218762753596003</v>
      </c>
      <c r="G271" s="7" t="s">
        <v>2103</v>
      </c>
    </row>
    <row r="272" spans="2:7" ht="12.75">
      <c r="B272" s="33">
        <f>MAX(B262:B270)+1</f>
        <v>180</v>
      </c>
      <c r="C272" s="7" t="s">
        <v>277</v>
      </c>
      <c r="D272" s="41">
        <f>'Appendix A - Detail'!E1851</f>
        <v>96391.06753421402</v>
      </c>
      <c r="E272" s="41">
        <f>'Appendix A - Detail'!F1851</f>
        <v>2789.4678759337653</v>
      </c>
      <c r="F272" s="36">
        <f>'Appendix A - Detail'!G1851</f>
        <v>0.1845584009707408</v>
      </c>
      <c r="G272" s="7" t="s">
        <v>534</v>
      </c>
    </row>
    <row r="273" spans="2:7" ht="12.75">
      <c r="B273" s="33">
        <f>MAX(B263:B272)+1</f>
        <v>181</v>
      </c>
      <c r="C273" s="258" t="str">
        <f>C272</f>
        <v>RINGOLD SUBSTATION</v>
      </c>
      <c r="D273" s="261">
        <f>SUM(D270:D272)</f>
        <v>522279.49000000005</v>
      </c>
      <c r="E273" s="261">
        <f aca="true" t="shared" si="104" ref="E273">SUM(E270:E272)</f>
        <v>15114.282857142856</v>
      </c>
      <c r="F273" s="262">
        <f aca="true" t="shared" si="105" ref="F273">SUM(F270:F272)</f>
        <v>1</v>
      </c>
      <c r="G273" s="261" t="s">
        <v>506</v>
      </c>
    </row>
    <row r="274" spans="3:7" ht="12.75">
      <c r="C274" s="51"/>
      <c r="D274" s="296"/>
      <c r="E274" s="296"/>
      <c r="F274" s="297"/>
      <c r="G274" s="296"/>
    </row>
    <row r="275" spans="2:7" ht="12.75">
      <c r="B275" s="33">
        <f>MAX(B264:B273)+1</f>
        <v>182</v>
      </c>
      <c r="C275" s="40" t="s">
        <v>664</v>
      </c>
      <c r="D275" s="41">
        <f>'Appendix A - Detail'!E101</f>
        <v>200905.85029576128</v>
      </c>
      <c r="E275" s="41">
        <f>'Appendix A - Detail'!F101</f>
        <v>500.9060006542991</v>
      </c>
      <c r="F275" s="36">
        <f>'Appendix A - Detail'!G101</f>
        <v>0.008595364453329661</v>
      </c>
      <c r="G275" s="7" t="s">
        <v>2101</v>
      </c>
    </row>
    <row r="276" spans="2:7" ht="12.75">
      <c r="B276" s="33">
        <f>MAX(B266:B275)+1</f>
        <v>183</v>
      </c>
      <c r="C276" s="7" t="s">
        <v>664</v>
      </c>
      <c r="D276" s="41">
        <f>'Appendix A - Detail'!E1458</f>
        <v>23172838.37970424</v>
      </c>
      <c r="E276" s="41">
        <f>'Appendix A - Detail'!F1458</f>
        <v>57775.38971363141</v>
      </c>
      <c r="F276" s="36">
        <f>'Appendix A - Detail'!G1458</f>
        <v>0.9914046355466704</v>
      </c>
      <c r="G276" s="7" t="s">
        <v>517</v>
      </c>
    </row>
    <row r="277" spans="2:7" ht="12.75">
      <c r="B277" s="33">
        <f>MAX(B267:B276)+1</f>
        <v>184</v>
      </c>
      <c r="C277" s="258" t="str">
        <f>C276</f>
        <v>SACAJAWEA SUBSTATION</v>
      </c>
      <c r="D277" s="261">
        <f>SUM(D275:D276)</f>
        <v>23373744.23</v>
      </c>
      <c r="E277" s="261">
        <f aca="true" t="shared" si="106" ref="E277">SUM(E275:E276)</f>
        <v>58276.29571428571</v>
      </c>
      <c r="F277" s="262">
        <f aca="true" t="shared" si="107" ref="F277">SUM(F275:F276)</f>
        <v>1</v>
      </c>
      <c r="G277" s="261" t="s">
        <v>506</v>
      </c>
    </row>
    <row r="278" spans="3:7" ht="12.75">
      <c r="C278" s="51"/>
      <c r="D278" s="296"/>
      <c r="E278" s="296"/>
      <c r="F278" s="297"/>
      <c r="G278" s="296"/>
    </row>
    <row r="279" spans="2:7" ht="12.75">
      <c r="B279" s="33">
        <f>MAX(B268:B277)+1</f>
        <v>185</v>
      </c>
      <c r="C279" s="7" t="s">
        <v>2004</v>
      </c>
      <c r="D279" s="41">
        <f>'Appendix A - Detail'!E1468</f>
        <v>1106304.8200000003</v>
      </c>
      <c r="E279" s="41">
        <f>'Appendix A - Detail'!F1468</f>
        <v>25704.477530454413</v>
      </c>
      <c r="F279" s="36">
        <f>'Appendix A - Detail'!G1468</f>
        <v>0.8481000739928252</v>
      </c>
      <c r="G279" s="7" t="s">
        <v>517</v>
      </c>
    </row>
    <row r="280" spans="2:7" ht="12.75">
      <c r="B280" s="33">
        <f aca="true" t="shared" si="108" ref="B280">MAX(B270:B279)+1</f>
        <v>186</v>
      </c>
      <c r="C280" s="7" t="s">
        <v>2004</v>
      </c>
      <c r="D280" s="41">
        <f>'Appendix A - Detail'!E1771</f>
        <v>198145.98000000007</v>
      </c>
      <c r="E280" s="41">
        <f>'Appendix A - Detail'!F1771</f>
        <v>4603.829612402728</v>
      </c>
      <c r="F280" s="36">
        <f>'Appendix A - Detail'!G1771</f>
        <v>0.15189992600717483</v>
      </c>
      <c r="G280" s="7" t="s">
        <v>2103</v>
      </c>
    </row>
    <row r="281" spans="2:7" ht="12.75">
      <c r="B281" s="33">
        <f>MAX(B272:B280)+1</f>
        <v>187</v>
      </c>
      <c r="C281" s="258" t="str">
        <f>C280</f>
        <v>SANDPOINT SUBSTATION(BPA)</v>
      </c>
      <c r="D281" s="261">
        <f>SUM(D279:D280)</f>
        <v>1304450.8000000003</v>
      </c>
      <c r="E281" s="261">
        <f aca="true" t="shared" si="109" ref="E281">SUM(E279:E280)</f>
        <v>30308.307142857142</v>
      </c>
      <c r="F281" s="262">
        <f aca="true" t="shared" si="110" ref="F281">SUM(F279:F280)</f>
        <v>1</v>
      </c>
      <c r="G281" s="261" t="s">
        <v>506</v>
      </c>
    </row>
    <row r="282" spans="3:7" ht="12.75">
      <c r="C282" s="51"/>
      <c r="D282" s="296"/>
      <c r="E282" s="296"/>
      <c r="F282" s="297"/>
      <c r="G282" s="296"/>
    </row>
    <row r="283" spans="2:7" ht="12.75">
      <c r="B283" s="33">
        <f>MAX(B273:B281)+1</f>
        <v>188</v>
      </c>
      <c r="C283" s="40" t="s">
        <v>665</v>
      </c>
      <c r="D283" s="41">
        <f>'Appendix A - Detail'!E102</f>
        <v>843226.2067514316</v>
      </c>
      <c r="E283" s="41">
        <f>'Appendix A - Detail'!F102</f>
        <v>17691.881543566593</v>
      </c>
      <c r="F283" s="36">
        <f>'Appendix A - Detail'!G102</f>
        <v>0.048683439657565025</v>
      </c>
      <c r="G283" s="7" t="s">
        <v>2101</v>
      </c>
    </row>
    <row r="284" spans="2:7" ht="12.75">
      <c r="B284" s="33">
        <f>MAX(B275:B283)+1</f>
        <v>189</v>
      </c>
      <c r="C284" s="7" t="s">
        <v>665</v>
      </c>
      <c r="D284" s="41">
        <f>'Appendix A - Detail'!E1469</f>
        <v>16477370.133248568</v>
      </c>
      <c r="E284" s="41">
        <f>'Appendix A - Detail'!F1469</f>
        <v>345714.68274214765</v>
      </c>
      <c r="F284" s="36">
        <f>'Appendix A - Detail'!G1469</f>
        <v>0.951316560342435</v>
      </c>
      <c r="G284" s="7" t="s">
        <v>517</v>
      </c>
    </row>
    <row r="285" spans="2:7" ht="12.75">
      <c r="B285" s="33">
        <f>MAX(B276:B284)+1</f>
        <v>190</v>
      </c>
      <c r="C285" s="258" t="str">
        <f>C284</f>
        <v>SANTIAM SUBSTATION</v>
      </c>
      <c r="D285" s="261">
        <f>SUM(D283:D284)</f>
        <v>17320596.34</v>
      </c>
      <c r="E285" s="261">
        <f aca="true" t="shared" si="111" ref="E285">SUM(E283:E284)</f>
        <v>363406.56428571424</v>
      </c>
      <c r="F285" s="262">
        <f aca="true" t="shared" si="112" ref="F285">SUM(F283:F284)</f>
        <v>1</v>
      </c>
      <c r="G285" s="261" t="s">
        <v>506</v>
      </c>
    </row>
    <row r="286" spans="3:7" ht="12.75">
      <c r="C286" s="51"/>
      <c r="D286" s="296"/>
      <c r="E286" s="296"/>
      <c r="F286" s="297"/>
      <c r="G286" s="296"/>
    </row>
    <row r="287" spans="2:7" ht="12.75">
      <c r="B287" s="33">
        <f>MAX(B277:B285)+1</f>
        <v>191</v>
      </c>
      <c r="C287" s="7" t="s">
        <v>101</v>
      </c>
      <c r="D287" s="41">
        <f>'Appendix A - Detail'!E1479</f>
        <v>1346337.66</v>
      </c>
      <c r="E287" s="41">
        <f>'Appendix A - Detail'!F1479</f>
        <v>23563.68363491168</v>
      </c>
      <c r="F287" s="36">
        <f>'Appendix A - Detail'!G1479</f>
        <v>0.9077165996435065</v>
      </c>
      <c r="G287" s="7" t="s">
        <v>517</v>
      </c>
    </row>
    <row r="288" spans="2:7" ht="12.75">
      <c r="B288" s="33">
        <f>MAX(B279:B287)+1</f>
        <v>192</v>
      </c>
      <c r="C288" s="7" t="s">
        <v>101</v>
      </c>
      <c r="D288" s="41">
        <f>'Appendix A - Detail'!E1772</f>
        <v>136876.00000000006</v>
      </c>
      <c r="E288" s="41">
        <f>'Appendix A - Detail'!F1772</f>
        <v>2395.6120793740347</v>
      </c>
      <c r="F288" s="36">
        <f>'Appendix A - Detail'!G1772</f>
        <v>0.09228340035649352</v>
      </c>
      <c r="G288" s="7" t="s">
        <v>2103</v>
      </c>
    </row>
    <row r="289" spans="2:7" ht="12.75">
      <c r="B289" s="33">
        <f>MAX(B280:B288)+1</f>
        <v>193</v>
      </c>
      <c r="C289" s="258" t="str">
        <f>C288</f>
        <v>SCOOTENEY SUBSTATION</v>
      </c>
      <c r="D289" s="261">
        <f>SUM(D287:D288)</f>
        <v>1483213.66</v>
      </c>
      <c r="E289" s="261">
        <f aca="true" t="shared" si="113" ref="E289">SUM(E287:E288)</f>
        <v>25959.295714285712</v>
      </c>
      <c r="F289" s="262">
        <f aca="true" t="shared" si="114" ref="F289">SUM(F287:F288)</f>
        <v>1</v>
      </c>
      <c r="G289" s="261" t="s">
        <v>506</v>
      </c>
    </row>
    <row r="290" spans="3:7" ht="12.75">
      <c r="C290" s="51"/>
      <c r="D290" s="296"/>
      <c r="E290" s="296"/>
      <c r="F290" s="297"/>
      <c r="G290" s="296"/>
    </row>
    <row r="291" spans="2:7" ht="12.75">
      <c r="B291" s="33">
        <f>MAX(B277:B289)+1</f>
        <v>194</v>
      </c>
      <c r="C291" s="7" t="s">
        <v>278</v>
      </c>
      <c r="D291" s="41">
        <f>'Appendix A - Detail'!E1481</f>
        <v>233059.78999999995</v>
      </c>
      <c r="E291" s="41">
        <f>'Appendix A - Detail'!F1481</f>
        <v>4081.6281534644113</v>
      </c>
      <c r="F291" s="36">
        <f>'Appendix A - Detail'!G1481</f>
        <v>0.4120439752764198</v>
      </c>
      <c r="G291" s="7" t="s">
        <v>517</v>
      </c>
    </row>
    <row r="292" spans="2:7" ht="12.75">
      <c r="B292" s="33">
        <f>MAX(B283:B291)+1</f>
        <v>195</v>
      </c>
      <c r="C292" s="7" t="s">
        <v>278</v>
      </c>
      <c r="D292" s="41">
        <f>'Appendix A - Detail'!E1773</f>
        <v>332558.94000000006</v>
      </c>
      <c r="E292" s="41">
        <f>'Appendix A - Detail'!F1773</f>
        <v>5824.178989392733</v>
      </c>
      <c r="F292" s="36">
        <f>'Appendix A - Detail'!G1773</f>
        <v>0.5879560247235802</v>
      </c>
      <c r="G292" s="7" t="s">
        <v>2103</v>
      </c>
    </row>
    <row r="293" spans="2:7" ht="12.75">
      <c r="B293" s="33">
        <f>MAX(B284:B292)+1</f>
        <v>196</v>
      </c>
      <c r="C293" s="258" t="s">
        <v>278</v>
      </c>
      <c r="D293" s="261">
        <f>SUM(D291:D292)</f>
        <v>565618.73</v>
      </c>
      <c r="E293" s="261">
        <f aca="true" t="shared" si="115" ref="E293:F293">SUM(E291:E292)</f>
        <v>9905.807142857144</v>
      </c>
      <c r="F293" s="262">
        <f t="shared" si="115"/>
        <v>1</v>
      </c>
      <c r="G293" s="261" t="s">
        <v>506</v>
      </c>
    </row>
    <row r="294" spans="3:7" ht="12.75">
      <c r="C294" s="51"/>
      <c r="D294" s="296"/>
      <c r="E294" s="296"/>
      <c r="F294" s="297"/>
      <c r="G294" s="296"/>
    </row>
    <row r="295" spans="2:7" ht="12.75">
      <c r="B295" s="33">
        <f>MAX(B281:B289)+1</f>
        <v>194</v>
      </c>
      <c r="C295" s="7" t="s">
        <v>113</v>
      </c>
      <c r="D295" s="41">
        <f>'Appendix A - Detail'!E1495</f>
        <v>68192265.77900901</v>
      </c>
      <c r="E295" s="41">
        <f>'Appendix A - Detail'!F1495</f>
        <v>194671.25017235792</v>
      </c>
      <c r="F295" s="36">
        <f>'Appendix A - Detail'!G1495</f>
        <v>0.9442599004802407</v>
      </c>
      <c r="G295" s="7" t="s">
        <v>517</v>
      </c>
    </row>
    <row r="296" spans="2:7" ht="12.75">
      <c r="B296" s="33">
        <f>MAX(B283:B295)+1</f>
        <v>197</v>
      </c>
      <c r="C296" s="7" t="s">
        <v>113</v>
      </c>
      <c r="D296" s="41">
        <f>'Appendix A - Detail'!E1712</f>
        <v>4025421.0509910136</v>
      </c>
      <c r="E296" s="41">
        <f>'Appendix A - Detail'!F1712</f>
        <v>11491.534113356387</v>
      </c>
      <c r="F296" s="36">
        <f>'Appendix A - Detail'!G1712</f>
        <v>0.05574009951975932</v>
      </c>
      <c r="G296" s="41" t="s">
        <v>2102</v>
      </c>
    </row>
    <row r="297" spans="2:7" ht="12.75">
      <c r="B297" s="33">
        <f>MAX(B284:B296)+1</f>
        <v>198</v>
      </c>
      <c r="C297" s="258" t="str">
        <f>C296</f>
        <v>SLATT SUBSTATION</v>
      </c>
      <c r="D297" s="261">
        <f>SUM(D295:D296)</f>
        <v>72217686.83000003</v>
      </c>
      <c r="E297" s="261">
        <f aca="true" t="shared" si="116" ref="E297">SUM(E295:E296)</f>
        <v>206162.7842857143</v>
      </c>
      <c r="F297" s="262">
        <f aca="true" t="shared" si="117" ref="F297">SUM(F295:F296)</f>
        <v>1</v>
      </c>
      <c r="G297" s="261" t="s">
        <v>506</v>
      </c>
    </row>
    <row r="298" spans="3:7" ht="12.75">
      <c r="C298" s="51"/>
      <c r="D298" s="296"/>
      <c r="E298" s="296"/>
      <c r="F298" s="297"/>
      <c r="G298" s="296"/>
    </row>
    <row r="299" spans="2:7" ht="12.75">
      <c r="B299" s="33">
        <f>MAX(B277:B293)+1</f>
        <v>197</v>
      </c>
      <c r="C299" s="7" t="s">
        <v>279</v>
      </c>
      <c r="D299" s="41">
        <f>'Appendix A - Detail'!E1521</f>
        <v>35971.99999999999</v>
      </c>
      <c r="E299" s="41">
        <f>'Appendix A - Detail'!F1521</f>
        <v>5489.472184612469</v>
      </c>
      <c r="F299" s="36">
        <f>'Appendix A - Detail'!G1521</f>
        <v>0.2538119059882732</v>
      </c>
      <c r="G299" s="7" t="s">
        <v>517</v>
      </c>
    </row>
    <row r="300" spans="2:7" ht="12.75">
      <c r="B300" s="33">
        <f>MAX(B283:B299)+1</f>
        <v>199</v>
      </c>
      <c r="C300" s="7" t="s">
        <v>279</v>
      </c>
      <c r="D300" s="41">
        <f>'Appendix A - Detail'!E1774</f>
        <v>105755</v>
      </c>
      <c r="E300" s="41">
        <f>'Appendix A - Detail'!F1774</f>
        <v>16138.639243958964</v>
      </c>
      <c r="F300" s="36">
        <f>'Appendix A - Detail'!G1774</f>
        <v>0.7461880940117268</v>
      </c>
      <c r="G300" s="7" t="s">
        <v>2103</v>
      </c>
    </row>
    <row r="301" spans="2:7" ht="12.75">
      <c r="B301" s="33">
        <f>MAX(B284:B300)+1</f>
        <v>200</v>
      </c>
      <c r="C301" s="258" t="s">
        <v>279</v>
      </c>
      <c r="D301" s="261">
        <f>SUM(D299:D300)</f>
        <v>141727</v>
      </c>
      <c r="E301" s="261">
        <f aca="true" t="shared" si="118" ref="E301:F301">SUM(E299:E300)</f>
        <v>21628.111428571432</v>
      </c>
      <c r="F301" s="262">
        <f t="shared" si="118"/>
        <v>1</v>
      </c>
      <c r="G301" s="261" t="s">
        <v>506</v>
      </c>
    </row>
    <row r="302" spans="3:7" ht="12.75">
      <c r="C302" s="51"/>
      <c r="D302" s="296"/>
      <c r="E302" s="296"/>
      <c r="F302" s="297"/>
      <c r="G302" s="296"/>
    </row>
    <row r="303" spans="2:7" ht="12.75">
      <c r="B303" s="33">
        <f>MAX(B281:B297)+1</f>
        <v>199</v>
      </c>
      <c r="C303" s="7" t="s">
        <v>280</v>
      </c>
      <c r="D303" s="41">
        <f>'Appendix A - Detail'!E1522</f>
        <v>754304.9400000001</v>
      </c>
      <c r="E303" s="41">
        <f>'Appendix A - Detail'!F1522</f>
        <v>9118.650799534325</v>
      </c>
      <c r="F303" s="36">
        <f>'Appendix A - Detail'!G1522</f>
        <v>0.6850498650007419</v>
      </c>
      <c r="G303" s="7" t="s">
        <v>517</v>
      </c>
    </row>
    <row r="304" spans="2:7" ht="12.75">
      <c r="B304" s="33">
        <f>MAX(B287:B303)+1</f>
        <v>201</v>
      </c>
      <c r="C304" s="7" t="s">
        <v>280</v>
      </c>
      <c r="D304" s="41">
        <f>'Appendix A - Detail'!E1775</f>
        <v>346790</v>
      </c>
      <c r="E304" s="41">
        <f>'Appendix A - Detail'!F1775</f>
        <v>4192.279200465674</v>
      </c>
      <c r="F304" s="36">
        <f>'Appendix A - Detail'!G1775</f>
        <v>0.3149501349992581</v>
      </c>
      <c r="G304" s="7" t="s">
        <v>2103</v>
      </c>
    </row>
    <row r="305" spans="2:7" ht="12.75">
      <c r="B305" s="33">
        <f>MAX(B288:B304)+1</f>
        <v>202</v>
      </c>
      <c r="C305" s="258" t="s">
        <v>280</v>
      </c>
      <c r="D305" s="261">
        <f>SUM(D303:D304)</f>
        <v>1101094.94</v>
      </c>
      <c r="E305" s="261">
        <f aca="true" t="shared" si="119" ref="E305:F305">SUM(E303:E304)</f>
        <v>13310.93</v>
      </c>
      <c r="F305" s="262">
        <f t="shared" si="119"/>
        <v>1</v>
      </c>
      <c r="G305" s="261" t="s">
        <v>506</v>
      </c>
    </row>
    <row r="306" spans="3:7" ht="12.75">
      <c r="C306" s="51"/>
      <c r="D306" s="296"/>
      <c r="E306" s="296"/>
      <c r="F306" s="297"/>
      <c r="G306" s="296"/>
    </row>
    <row r="307" spans="2:7" ht="12.75">
      <c r="B307" s="33">
        <f>MAX(B285:B297)+1</f>
        <v>199</v>
      </c>
      <c r="C307" s="7" t="s">
        <v>138</v>
      </c>
      <c r="D307" s="41">
        <f>'Appendix A - Detail'!E1531</f>
        <v>2478528.2861</v>
      </c>
      <c r="E307" s="41">
        <f>'Appendix A - Detail'!F1531</f>
        <v>38119.90972857143</v>
      </c>
      <c r="F307" s="36">
        <f>'Appendix A - Detail'!G1531</f>
        <v>0.43000000000000005</v>
      </c>
      <c r="G307" s="7" t="s">
        <v>517</v>
      </c>
    </row>
    <row r="308" spans="2:7" ht="12.75">
      <c r="B308" s="33">
        <f>MAX(B287:B307)+1</f>
        <v>203</v>
      </c>
      <c r="C308" s="7" t="s">
        <v>138</v>
      </c>
      <c r="D308" s="41">
        <f>'Appendix A - Detail'!E1713</f>
        <v>3285490.9838999994</v>
      </c>
      <c r="E308" s="41">
        <f>'Appendix A - Detail'!F1713</f>
        <v>50531.04312857142</v>
      </c>
      <c r="F308" s="36">
        <f>'Appendix A - Detail'!G1713</f>
        <v>0.57</v>
      </c>
      <c r="G308" s="41" t="s">
        <v>2102</v>
      </c>
    </row>
    <row r="309" spans="2:7" ht="12.75">
      <c r="B309" s="33">
        <f>MAX(B288:B308)+1</f>
        <v>204</v>
      </c>
      <c r="C309" s="258" t="str">
        <f>C308</f>
        <v>SUMMER LAKE SUBSTATION</v>
      </c>
      <c r="D309" s="261">
        <f>SUM(D307:D308)</f>
        <v>5764019.27</v>
      </c>
      <c r="E309" s="261">
        <f aca="true" t="shared" si="120" ref="E309">SUM(E307:E308)</f>
        <v>88650.95285714285</v>
      </c>
      <c r="F309" s="262">
        <f aca="true" t="shared" si="121" ref="F309">SUM(F307:F308)</f>
        <v>1</v>
      </c>
      <c r="G309" s="261" t="s">
        <v>506</v>
      </c>
    </row>
    <row r="310" spans="3:7" ht="12.75">
      <c r="C310" s="51"/>
      <c r="D310" s="296"/>
      <c r="E310" s="296"/>
      <c r="F310" s="297"/>
      <c r="G310" s="296"/>
    </row>
    <row r="311" spans="2:7" ht="12.75">
      <c r="B311" s="33">
        <f>MAX(B285:B305)+1</f>
        <v>203</v>
      </c>
      <c r="C311" s="7" t="s">
        <v>281</v>
      </c>
      <c r="D311" s="41">
        <f>'Appendix A - Detail'!E1536</f>
        <v>604747.01</v>
      </c>
      <c r="E311" s="41">
        <f>'Appendix A - Detail'!F1536</f>
        <v>12220.663526111255</v>
      </c>
      <c r="F311" s="36">
        <f>'Appendix A - Detail'!G1536</f>
        <v>0.7956391287246012</v>
      </c>
      <c r="G311" s="7" t="s">
        <v>517</v>
      </c>
    </row>
    <row r="312" spans="2:7" ht="12.75">
      <c r="B312" s="33">
        <f>MAX(B291:B311)+1</f>
        <v>205</v>
      </c>
      <c r="C312" s="7" t="s">
        <v>281</v>
      </c>
      <c r="D312" s="41">
        <f>'Appendix A - Detail'!E1776</f>
        <v>155330</v>
      </c>
      <c r="E312" s="41">
        <f>'Appendix A - Detail'!F1776</f>
        <v>3138.8921881744586</v>
      </c>
      <c r="F312" s="36">
        <f>'Appendix A - Detail'!G1776</f>
        <v>0.2043608712753988</v>
      </c>
      <c r="G312" s="7" t="s">
        <v>2103</v>
      </c>
    </row>
    <row r="313" spans="2:7" ht="12.75">
      <c r="B313" s="33">
        <f>MAX(B292:B312)+1</f>
        <v>206</v>
      </c>
      <c r="C313" s="258" t="s">
        <v>281</v>
      </c>
      <c r="D313" s="261">
        <f>SUM(D311:D312)</f>
        <v>760077.01</v>
      </c>
      <c r="E313" s="261">
        <f aca="true" t="shared" si="122" ref="E313:F313">SUM(E311:E312)</f>
        <v>15359.555714285714</v>
      </c>
      <c r="F313" s="262">
        <f t="shared" si="122"/>
        <v>1</v>
      </c>
      <c r="G313" s="261" t="s">
        <v>506</v>
      </c>
    </row>
    <row r="314" spans="3:7" ht="12.75">
      <c r="C314" s="51"/>
      <c r="D314" s="296"/>
      <c r="E314" s="296"/>
      <c r="F314" s="297"/>
      <c r="G314" s="296"/>
    </row>
    <row r="315" spans="2:7" ht="12.75">
      <c r="B315" s="33">
        <f>MAX(B289:B309)+1</f>
        <v>205</v>
      </c>
      <c r="C315" s="7" t="s">
        <v>142</v>
      </c>
      <c r="D315" s="41">
        <f>'Appendix A - Detail'!E1537</f>
        <v>6687452.720000002</v>
      </c>
      <c r="E315" s="41">
        <f>'Appendix A - Detail'!F1537</f>
        <v>62619.759711717874</v>
      </c>
      <c r="F315" s="36">
        <f>'Appendix A - Detail'!G1537</f>
        <v>0.9758722116372152</v>
      </c>
      <c r="G315" s="7" t="s">
        <v>517</v>
      </c>
    </row>
    <row r="316" spans="2:7" ht="12.75">
      <c r="B316" s="33">
        <f>MAX(B295:B315)+1</f>
        <v>207</v>
      </c>
      <c r="C316" s="7" t="s">
        <v>142</v>
      </c>
      <c r="D316" s="41">
        <f>'Appendix A - Detail'!E1777</f>
        <v>165342.79999999996</v>
      </c>
      <c r="E316" s="41">
        <f>'Appendix A - Detail'!F1777</f>
        <v>1548.231716853562</v>
      </c>
      <c r="F316" s="36">
        <f>'Appendix A - Detail'!G1777</f>
        <v>0.024127788362784817</v>
      </c>
      <c r="G316" s="7" t="s">
        <v>2103</v>
      </c>
    </row>
    <row r="317" spans="2:7" ht="12.75">
      <c r="B317" s="33">
        <f>MAX(B296:B316)+1</f>
        <v>208</v>
      </c>
      <c r="C317" s="258" t="str">
        <f>C316</f>
        <v>SWAN VALLEY SUBSTATION</v>
      </c>
      <c r="D317" s="261">
        <f>SUM(D315:D316)</f>
        <v>6852795.520000001</v>
      </c>
      <c r="E317" s="261">
        <f aca="true" t="shared" si="123" ref="E317">SUM(E315:E316)</f>
        <v>64167.99142857143</v>
      </c>
      <c r="F317" s="262">
        <f aca="true" t="shared" si="124" ref="F317">SUM(F315:F316)</f>
        <v>1</v>
      </c>
      <c r="G317" s="261" t="s">
        <v>506</v>
      </c>
    </row>
    <row r="318" spans="3:7" ht="12.75">
      <c r="C318" s="51"/>
      <c r="D318" s="296"/>
      <c r="E318" s="296"/>
      <c r="F318" s="297"/>
      <c r="G318" s="296"/>
    </row>
    <row r="319" spans="2:7" ht="12.75">
      <c r="B319" s="33">
        <f>MAX(B297:B317)+1</f>
        <v>209</v>
      </c>
      <c r="C319" s="7" t="s">
        <v>144</v>
      </c>
      <c r="D319" s="41">
        <f>'Appendix A - Detail'!E1540</f>
        <v>18511242.970000003</v>
      </c>
      <c r="E319" s="41">
        <f>'Appendix A - Detail'!F1540</f>
        <v>446771.79512998974</v>
      </c>
      <c r="F319" s="36">
        <f>'Appendix A - Detail'!G1540</f>
        <v>0.9605663734479132</v>
      </c>
      <c r="G319" s="7" t="s">
        <v>517</v>
      </c>
    </row>
    <row r="320" spans="2:7" ht="12.75">
      <c r="B320" s="33">
        <f>MAX(B307:B319)+1</f>
        <v>210</v>
      </c>
      <c r="C320" s="7" t="s">
        <v>144</v>
      </c>
      <c r="D320" s="41">
        <f>'Appendix A - Detail'!E1853</f>
        <v>759932.3300000003</v>
      </c>
      <c r="E320" s="41">
        <f>'Appendix A - Detail'!F1853</f>
        <v>18341.087727153088</v>
      </c>
      <c r="F320" s="36">
        <f>'Appendix A - Detail'!G1853</f>
        <v>0.03943362655208685</v>
      </c>
      <c r="G320" s="7" t="s">
        <v>534</v>
      </c>
    </row>
    <row r="321" spans="2:7" ht="12.75">
      <c r="B321" s="33">
        <f>MAX(B308:B320)+1</f>
        <v>211</v>
      </c>
      <c r="C321" s="258" t="str">
        <f>C320</f>
        <v>TACOMA SUBSTATION</v>
      </c>
      <c r="D321" s="261">
        <f>SUM(D319:D320)</f>
        <v>19271175.300000004</v>
      </c>
      <c r="E321" s="261">
        <f aca="true" t="shared" si="125" ref="E321">SUM(E319:E320)</f>
        <v>465112.88285714283</v>
      </c>
      <c r="F321" s="262">
        <f aca="true" t="shared" si="126" ref="F321">SUM(F319:F320)</f>
        <v>1</v>
      </c>
      <c r="G321" s="261" t="s">
        <v>506</v>
      </c>
    </row>
    <row r="322" spans="3:7" ht="12.75">
      <c r="C322" s="51"/>
      <c r="D322" s="296"/>
      <c r="E322" s="296"/>
      <c r="F322" s="297"/>
      <c r="G322" s="296"/>
    </row>
    <row r="323" spans="2:7" ht="12.75">
      <c r="B323" s="33">
        <f>MAX(B309:B321)+1</f>
        <v>212</v>
      </c>
      <c r="C323" s="7" t="s">
        <v>166</v>
      </c>
      <c r="D323" s="41">
        <f>'Appendix A - Detail'!E1567</f>
        <v>5615681.449999998</v>
      </c>
      <c r="E323" s="41">
        <f>'Appendix A - Detail'!F1567</f>
        <v>65044.533870307125</v>
      </c>
      <c r="F323" s="36">
        <f>'Appendix A - Detail'!G1567</f>
        <v>0.8108568188293549</v>
      </c>
      <c r="G323" s="7" t="s">
        <v>517</v>
      </c>
    </row>
    <row r="324" spans="2:7" ht="12.75">
      <c r="B324" s="33">
        <f>MAX(B315:B323)+1</f>
        <v>213</v>
      </c>
      <c r="C324" s="7" t="s">
        <v>166</v>
      </c>
      <c r="D324" s="41">
        <f>'Appendix A - Detail'!E1795</f>
        <v>1295001.6900000018</v>
      </c>
      <c r="E324" s="41">
        <f>'Appendix A - Detail'!F1795</f>
        <v>14999.565420027537</v>
      </c>
      <c r="F324" s="36">
        <f>'Appendix A - Detail'!G1795</f>
        <v>0.18698727128335246</v>
      </c>
      <c r="G324" s="7" t="s">
        <v>518</v>
      </c>
    </row>
    <row r="325" spans="2:7" ht="12.75">
      <c r="B325" s="33">
        <f>MAX(B312:B324)+1</f>
        <v>214</v>
      </c>
      <c r="C325" s="7" t="s">
        <v>166</v>
      </c>
      <c r="D325" s="41">
        <f>'Appendix A - Detail'!E1854</f>
        <v>14931.000000000002</v>
      </c>
      <c r="E325" s="41">
        <f>'Appendix A - Detail'!F1854</f>
        <v>172.94070966535256</v>
      </c>
      <c r="F325" s="36">
        <f>'Appendix A - Detail'!G1854</f>
        <v>0.0021559098872926817</v>
      </c>
      <c r="G325" s="7" t="s">
        <v>534</v>
      </c>
    </row>
    <row r="326" spans="2:7" ht="12.75">
      <c r="B326" s="33">
        <f>MAX(B316:B324)+1</f>
        <v>214</v>
      </c>
      <c r="C326" s="258" t="str">
        <f>C324</f>
        <v>TRENTWOOD SUBSTATION</v>
      </c>
      <c r="D326" s="261">
        <f>SUM(D323:D324)</f>
        <v>6910683.140000001</v>
      </c>
      <c r="E326" s="261">
        <f aca="true" t="shared" si="127" ref="E326">SUM(E323:E324)</f>
        <v>80044.09929033466</v>
      </c>
      <c r="F326" s="262">
        <f aca="true" t="shared" si="128" ref="F326">SUM(F323:F324)</f>
        <v>0.9978440901127074</v>
      </c>
      <c r="G326" s="261" t="s">
        <v>506</v>
      </c>
    </row>
    <row r="327" spans="3:7" ht="12.75">
      <c r="C327" s="51"/>
      <c r="D327" s="296"/>
      <c r="E327" s="296"/>
      <c r="F327" s="297"/>
      <c r="G327" s="296"/>
    </row>
    <row r="328" spans="2:7" ht="12.75">
      <c r="B328" s="33">
        <f>MAX(B309:B317)+1</f>
        <v>209</v>
      </c>
      <c r="C328" s="7" t="s">
        <v>168</v>
      </c>
      <c r="D328" s="41">
        <f>'Appendix A - Detail'!E1570</f>
        <v>526491.04</v>
      </c>
      <c r="E328" s="41">
        <f>'Appendix A - Detail'!F1570</f>
        <v>15153.493137788539</v>
      </c>
      <c r="F328" s="36">
        <f>'Appendix A - Detail'!G1570</f>
        <v>0.549521347801226</v>
      </c>
      <c r="G328" s="7" t="s">
        <v>517</v>
      </c>
    </row>
    <row r="329" spans="2:7" ht="12.75">
      <c r="B329" s="33">
        <f>MAX(B311:B328)+1</f>
        <v>215</v>
      </c>
      <c r="C329" s="7" t="s">
        <v>168</v>
      </c>
      <c r="D329" s="41">
        <f>'Appendix A - Detail'!E1778</f>
        <v>431599.19999999984</v>
      </c>
      <c r="E329" s="41">
        <f>'Appendix A - Detail'!F1778</f>
        <v>12422.311147925748</v>
      </c>
      <c r="F329" s="36">
        <f>'Appendix A - Detail'!G1778</f>
        <v>0.450478652198774</v>
      </c>
      <c r="G329" s="7" t="s">
        <v>2103</v>
      </c>
    </row>
    <row r="330" spans="2:7" ht="12.75">
      <c r="B330" s="33">
        <f>MAX(B312:B329)+1</f>
        <v>216</v>
      </c>
      <c r="C330" s="258" t="str">
        <f>C329</f>
        <v>TROY SUBSTATION</v>
      </c>
      <c r="D330" s="261">
        <f>SUM(D328:D329)</f>
        <v>958090.2399999999</v>
      </c>
      <c r="E330" s="261">
        <f aca="true" t="shared" si="129" ref="E330:F330">SUM(E328:E329)</f>
        <v>27575.804285714286</v>
      </c>
      <c r="F330" s="262">
        <f t="shared" si="129"/>
        <v>1</v>
      </c>
      <c r="G330" s="261" t="s">
        <v>506</v>
      </c>
    </row>
    <row r="331" spans="3:7" ht="12.75">
      <c r="C331" s="51"/>
      <c r="D331" s="296"/>
      <c r="E331" s="296"/>
      <c r="F331" s="297"/>
      <c r="G331" s="296"/>
    </row>
    <row r="332" spans="2:7" ht="12.75">
      <c r="B332" s="33">
        <f>MAX(B313:B321)+1</f>
        <v>212</v>
      </c>
      <c r="C332" s="7" t="s">
        <v>282</v>
      </c>
      <c r="D332" s="41">
        <f>'Appendix A - Detail'!E1574</f>
        <v>809064.3500000002</v>
      </c>
      <c r="E332" s="41">
        <f>'Appendix A - Detail'!F1574</f>
        <v>12479.880110611914</v>
      </c>
      <c r="F332" s="36">
        <f>'Appendix A - Detail'!G1574</f>
        <v>0.8261840905857082</v>
      </c>
      <c r="G332" s="7" t="s">
        <v>517</v>
      </c>
    </row>
    <row r="333" spans="2:7" ht="12.75">
      <c r="B333" s="33">
        <f>MAX(B315:B332)+1</f>
        <v>217</v>
      </c>
      <c r="C333" s="7" t="s">
        <v>282</v>
      </c>
      <c r="D333" s="41">
        <f>'Appendix A - Detail'!E1779</f>
        <v>170214.19</v>
      </c>
      <c r="E333" s="41">
        <f>'Appendix A - Detail'!F1779</f>
        <v>2625.5670322452306</v>
      </c>
      <c r="F333" s="36">
        <f>'Appendix A - Detail'!G1779</f>
        <v>0.17381590941429184</v>
      </c>
      <c r="G333" s="7" t="s">
        <v>2103</v>
      </c>
    </row>
    <row r="334" spans="2:7" ht="12.75">
      <c r="B334" s="33">
        <f>MAX(B316:B333)+1</f>
        <v>218</v>
      </c>
      <c r="C334" s="258" t="s">
        <v>282</v>
      </c>
      <c r="D334" s="261">
        <f>SUM(D332:D333)</f>
        <v>979278.5400000003</v>
      </c>
      <c r="E334" s="261">
        <f aca="true" t="shared" si="130" ref="E334:F334">SUM(E332:E333)</f>
        <v>15105.447142857145</v>
      </c>
      <c r="F334" s="262">
        <f t="shared" si="130"/>
        <v>1</v>
      </c>
      <c r="G334" s="261" t="s">
        <v>506</v>
      </c>
    </row>
    <row r="335" spans="3:7" ht="12.75">
      <c r="C335" s="51"/>
      <c r="D335" s="296"/>
      <c r="E335" s="296"/>
      <c r="F335" s="297"/>
      <c r="G335" s="296"/>
    </row>
    <row r="336" spans="2:7" ht="12.75">
      <c r="B336" s="33">
        <f>MAX(B317:B326)+1</f>
        <v>215</v>
      </c>
      <c r="C336" s="7" t="s">
        <v>283</v>
      </c>
      <c r="D336" s="41">
        <f>'Appendix A - Detail'!E1577</f>
        <v>1074630.8399999999</v>
      </c>
      <c r="E336" s="41">
        <f>'Appendix A - Detail'!F1577</f>
        <v>11173.049577495089</v>
      </c>
      <c r="F336" s="36">
        <f>'Appendix A - Detail'!G1577</f>
        <v>0.7080757270594397</v>
      </c>
      <c r="G336" s="7" t="s">
        <v>517</v>
      </c>
    </row>
    <row r="337" spans="2:7" ht="12.75">
      <c r="B337" s="33">
        <f>MAX(B319:B336)+1</f>
        <v>219</v>
      </c>
      <c r="C337" s="7" t="s">
        <v>283</v>
      </c>
      <c r="D337" s="41">
        <f>'Appendix A - Detail'!E1780</f>
        <v>443047</v>
      </c>
      <c r="E337" s="41">
        <f>'Appendix A - Detail'!F1780</f>
        <v>4606.406136790628</v>
      </c>
      <c r="F337" s="36">
        <f>'Appendix A - Detail'!G1780</f>
        <v>0.29192427294056034</v>
      </c>
      <c r="G337" s="7" t="s">
        <v>2103</v>
      </c>
    </row>
    <row r="338" spans="2:7" ht="12.75">
      <c r="B338" s="33">
        <f>MAX(B320:B337)+1</f>
        <v>220</v>
      </c>
      <c r="C338" s="258" t="s">
        <v>283</v>
      </c>
      <c r="D338" s="261">
        <f>SUM(D336:D337)</f>
        <v>1517677.8399999999</v>
      </c>
      <c r="E338" s="261">
        <f aca="true" t="shared" si="131" ref="E338">SUM(E336:E337)</f>
        <v>15779.455714285716</v>
      </c>
      <c r="F338" s="262">
        <f aca="true" t="shared" si="132" ref="F338">SUM(F336:F337)</f>
        <v>1</v>
      </c>
      <c r="G338" s="261" t="s">
        <v>506</v>
      </c>
    </row>
    <row r="339" spans="3:7" ht="12.75">
      <c r="C339" s="51"/>
      <c r="D339" s="296"/>
      <c r="E339" s="296"/>
      <c r="F339" s="297"/>
      <c r="G339" s="296"/>
    </row>
    <row r="340" spans="2:7" ht="12.75">
      <c r="B340" s="33">
        <f>MAX(B321:B338)+1</f>
        <v>221</v>
      </c>
      <c r="C340" s="7" t="s">
        <v>180</v>
      </c>
      <c r="D340" s="41">
        <f>'Appendix A - Detail'!E1588</f>
        <v>3643840.2499999986</v>
      </c>
      <c r="E340" s="41">
        <f>'Appendix A - Detail'!F1588</f>
        <v>119825.31591944677</v>
      </c>
      <c r="F340" s="36">
        <f>'Appendix A - Detail'!G1588</f>
        <v>0.9197913076703352</v>
      </c>
      <c r="G340" s="7" t="s">
        <v>517</v>
      </c>
    </row>
    <row r="341" spans="2:7" ht="12.75">
      <c r="B341" s="33">
        <f>MAX(B323:B340)+1</f>
        <v>222</v>
      </c>
      <c r="C341" s="7" t="s">
        <v>180</v>
      </c>
      <c r="D341" s="41">
        <f>'Appendix A - Detail'!E1855</f>
        <v>317754.3200000003</v>
      </c>
      <c r="E341" s="41">
        <f>'Appendix A - Detail'!F1855</f>
        <v>10449.144080553211</v>
      </c>
      <c r="F341" s="36">
        <f>'Appendix A - Detail'!G1855</f>
        <v>0.08020869232966471</v>
      </c>
      <c r="G341" s="7" t="s">
        <v>534</v>
      </c>
    </row>
    <row r="342" spans="2:7" ht="12.75">
      <c r="B342" s="33">
        <f>MAX(B324:B341)+1</f>
        <v>223</v>
      </c>
      <c r="C342" s="258" t="str">
        <f>C341</f>
        <v>VALHALLA SUBSTATION</v>
      </c>
      <c r="D342" s="261">
        <f>SUM(D340:D341)</f>
        <v>3961594.569999999</v>
      </c>
      <c r="E342" s="261">
        <f aca="true" t="shared" si="133" ref="E342">SUM(E340:E341)</f>
        <v>130274.45999999999</v>
      </c>
      <c r="F342" s="262">
        <f aca="true" t="shared" si="134" ref="F342">SUM(F340:F341)</f>
        <v>1</v>
      </c>
      <c r="G342" s="261" t="s">
        <v>506</v>
      </c>
    </row>
    <row r="343" spans="3:7" ht="12.75">
      <c r="C343" s="51"/>
      <c r="D343" s="296"/>
      <c r="E343" s="296"/>
      <c r="F343" s="297"/>
      <c r="G343" s="296"/>
    </row>
    <row r="344" spans="2:7" ht="12.75">
      <c r="B344" s="33">
        <f>MAX(B326:B342)+1</f>
        <v>224</v>
      </c>
      <c r="C344" s="7" t="s">
        <v>190</v>
      </c>
      <c r="D344" s="41">
        <f>'Appendix A - Detail'!E1605</f>
        <v>225051.03</v>
      </c>
      <c r="E344" s="41">
        <f>'Appendix A - Detail'!F1605</f>
        <v>12447.403919026578</v>
      </c>
      <c r="F344" s="36">
        <f>'Appendix A - Detail'!G1605</f>
        <v>0.6421739696536308</v>
      </c>
      <c r="G344" s="7" t="s">
        <v>517</v>
      </c>
    </row>
    <row r="345" spans="2:7" ht="12.75">
      <c r="B345" s="33">
        <f>MAX(B336:B344)+1</f>
        <v>225</v>
      </c>
      <c r="C345" s="7" t="s">
        <v>190</v>
      </c>
      <c r="D345" s="41">
        <f>'Appendix A - Detail'!E1781</f>
        <v>125400.77999999998</v>
      </c>
      <c r="E345" s="41">
        <f>'Appendix A - Detail'!F1781</f>
        <v>6935.823223830566</v>
      </c>
      <c r="F345" s="36">
        <f>'Appendix A - Detail'!G1781</f>
        <v>0.3578260303463691</v>
      </c>
      <c r="G345" s="7" t="s">
        <v>2103</v>
      </c>
    </row>
    <row r="346" spans="2:7" ht="12.75">
      <c r="B346" s="33">
        <f>MAX(B337:B345)+1</f>
        <v>226</v>
      </c>
      <c r="C346" s="258" t="str">
        <f>C345</f>
        <v>WALTON SUBSTATION</v>
      </c>
      <c r="D346" s="261">
        <f>SUM(D344:D345)</f>
        <v>350451.81</v>
      </c>
      <c r="E346" s="261">
        <f aca="true" t="shared" si="135" ref="E346">SUM(E344:E345)</f>
        <v>19383.227142857144</v>
      </c>
      <c r="F346" s="262">
        <f aca="true" t="shared" si="136" ref="F346">SUM(F344:F345)</f>
        <v>1</v>
      </c>
      <c r="G346" s="261" t="s">
        <v>506</v>
      </c>
    </row>
    <row r="347" spans="3:7" ht="12.75">
      <c r="C347" s="51"/>
      <c r="D347" s="296"/>
      <c r="E347" s="296"/>
      <c r="F347" s="297"/>
      <c r="G347" s="296"/>
    </row>
    <row r="348" spans="2:7" ht="12.75">
      <c r="B348" s="33">
        <f>MAX(B334:B342)+1</f>
        <v>224</v>
      </c>
      <c r="C348" s="7" t="s">
        <v>214</v>
      </c>
      <c r="D348" s="41">
        <f>'Appendix A - Detail'!E1640</f>
        <v>1349024.1</v>
      </c>
      <c r="E348" s="41">
        <f>'Appendix A - Detail'!F1640</f>
        <v>32774.20937356313</v>
      </c>
      <c r="F348" s="36">
        <f>'Appendix A - Detail'!G1640</f>
        <v>0.8822690188214312</v>
      </c>
      <c r="G348" s="7" t="s">
        <v>517</v>
      </c>
    </row>
    <row r="349" spans="2:7" ht="12.75">
      <c r="B349" s="33">
        <f>MAX(B336:B348)+1</f>
        <v>227</v>
      </c>
      <c r="C349" s="7" t="s">
        <v>214</v>
      </c>
      <c r="D349" s="41">
        <f>'Appendix A - Detail'!E1782</f>
        <v>180015.31000000003</v>
      </c>
      <c r="E349" s="41">
        <f>'Appendix A - Detail'!F1782</f>
        <v>4373.4277692940195</v>
      </c>
      <c r="F349" s="36">
        <f>'Appendix A - Detail'!G1782</f>
        <v>0.11773098117856884</v>
      </c>
      <c r="G349" s="7" t="s">
        <v>2103</v>
      </c>
    </row>
    <row r="350" spans="2:7" ht="12.75">
      <c r="B350" s="33">
        <f aca="true" t="shared" si="137" ref="B350">MAX(B337:B349)+1</f>
        <v>228</v>
      </c>
      <c r="C350" s="258" t="str">
        <f>C349</f>
        <v>WINTHROP SUBSTATION</v>
      </c>
      <c r="D350" s="261">
        <f>SUM(D348:D349)</f>
        <v>1529039.4100000001</v>
      </c>
      <c r="E350" s="261">
        <f aca="true" t="shared" si="138" ref="E350:F350">SUM(E348:E349)</f>
        <v>37147.637142857144</v>
      </c>
      <c r="F350" s="262">
        <f t="shared" si="138"/>
        <v>1</v>
      </c>
      <c r="G350" s="261" t="s">
        <v>506</v>
      </c>
    </row>
    <row r="351" spans="3:7" ht="12.75">
      <c r="C351" s="51"/>
      <c r="D351" s="296"/>
      <c r="E351" s="296"/>
      <c r="F351" s="297"/>
      <c r="G351" s="296"/>
    </row>
    <row r="352" spans="2:7" ht="12.75">
      <c r="B352" s="33">
        <f>MAX(B338:B346)+1</f>
        <v>227</v>
      </c>
      <c r="C352" s="7" t="s">
        <v>284</v>
      </c>
      <c r="D352" s="41">
        <f>'Appendix A - Detail'!E1645</f>
        <v>177617.09</v>
      </c>
      <c r="E352" s="41">
        <f>'Appendix A - Detail'!F1645</f>
        <v>7889.629375517824</v>
      </c>
      <c r="F352" s="36">
        <f>'Appendix A - Detail'!G1645</f>
        <v>0.47293795725584764</v>
      </c>
      <c r="G352" s="7" t="s">
        <v>517</v>
      </c>
    </row>
    <row r="353" spans="2:7" ht="12.75">
      <c r="B353" s="33">
        <f>MAX(B340:B352)+1</f>
        <v>229</v>
      </c>
      <c r="C353" s="7" t="s">
        <v>284</v>
      </c>
      <c r="D353" s="41">
        <f>'Appendix A - Detail'!E1783</f>
        <v>197943.99000000002</v>
      </c>
      <c r="E353" s="41">
        <f>'Appendix A - Detail'!F1783</f>
        <v>8792.53633876789</v>
      </c>
      <c r="F353" s="36">
        <f>'Appendix A - Detail'!G1783</f>
        <v>0.5270620427441524</v>
      </c>
      <c r="G353" s="7" t="s">
        <v>2103</v>
      </c>
    </row>
    <row r="354" spans="2:7" ht="12.75">
      <c r="B354" s="33">
        <f aca="true" t="shared" si="139" ref="B354">MAX(B341:B353)+1</f>
        <v>230</v>
      </c>
      <c r="C354" s="258" t="s">
        <v>284</v>
      </c>
      <c r="D354" s="261">
        <f>SUM(D352:D353)</f>
        <v>375561.08</v>
      </c>
      <c r="E354" s="261">
        <f aca="true" t="shared" si="140" ref="E354">SUM(E352:E353)</f>
        <v>16682.165714285715</v>
      </c>
      <c r="F354" s="262">
        <f aca="true" t="shared" si="141" ref="F354">SUM(F352:F353)</f>
        <v>1</v>
      </c>
      <c r="G354" s="261" t="s">
        <v>506</v>
      </c>
    </row>
  </sheetData>
  <mergeCells count="2">
    <mergeCell ref="C1:G1"/>
    <mergeCell ref="C2:G2"/>
  </mergeCells>
  <printOptions/>
  <pageMargins left="0.7" right="0.7" top="0.5" bottom="0.75" header="0.3" footer="0.3"/>
  <pageSetup fitToHeight="0" fitToWidth="1" horizontalDpi="600" verticalDpi="600" orientation="portrait" scale="85" r:id="rId1"/>
  <rowBreaks count="3" manualBreakCount="3">
    <brk id="54" min="1" max="16383" man="1"/>
    <brk id="167" min="1" max="16383" man="1"/>
    <brk id="281" min="1" max="16383" man="1"/>
  </rowBreaks>
  <colBreaks count="1" manualBreakCount="1">
    <brk id="2" min="4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L79"/>
  <sheetViews>
    <sheetView view="pageBreakPreview" zoomScaleSheetLayoutView="100" workbookViewId="0" topLeftCell="A1"/>
  </sheetViews>
  <sheetFormatPr defaultColWidth="9.140625" defaultRowHeight="12.75"/>
  <cols>
    <col min="1" max="1" width="3.57421875" style="16" customWidth="1"/>
    <col min="2" max="2" width="3.8515625" style="15" customWidth="1"/>
    <col min="3" max="3" width="35.57421875" style="16" customWidth="1"/>
    <col min="4" max="11" width="14.7109375" style="16" customWidth="1"/>
    <col min="12" max="12" width="3.8515625" style="16" customWidth="1"/>
    <col min="13" max="13" width="9.140625" style="16" customWidth="1"/>
    <col min="14" max="16384" width="9.140625" style="16" customWidth="1"/>
  </cols>
  <sheetData>
    <row r="1" spans="1:12" ht="12.75">
      <c r="A1" s="55"/>
      <c r="B1" s="97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.75">
      <c r="A2" s="55"/>
      <c r="B2" s="55"/>
      <c r="C2" s="263" t="s">
        <v>564</v>
      </c>
      <c r="D2" s="263"/>
      <c r="E2" s="263"/>
      <c r="F2" s="263"/>
      <c r="G2" s="263"/>
      <c r="H2" s="263"/>
      <c r="I2" s="263"/>
      <c r="J2" s="263"/>
      <c r="K2" s="263"/>
      <c r="L2" s="55"/>
    </row>
    <row r="3" spans="1:12" ht="15.75">
      <c r="A3" s="55"/>
      <c r="B3" s="55"/>
      <c r="C3" s="263" t="s">
        <v>2313</v>
      </c>
      <c r="D3" s="263"/>
      <c r="E3" s="263"/>
      <c r="F3" s="263"/>
      <c r="G3" s="263"/>
      <c r="H3" s="263"/>
      <c r="I3" s="263"/>
      <c r="J3" s="263"/>
      <c r="K3" s="263"/>
      <c r="L3" s="55"/>
    </row>
    <row r="4" spans="1:12" ht="15.75">
      <c r="A4" s="55"/>
      <c r="B4" s="55"/>
      <c r="C4" s="265" t="s">
        <v>544</v>
      </c>
      <c r="D4" s="263"/>
      <c r="E4" s="263"/>
      <c r="F4" s="263"/>
      <c r="G4" s="263"/>
      <c r="H4" s="263"/>
      <c r="I4" s="263"/>
      <c r="J4" s="263"/>
      <c r="K4" s="263"/>
      <c r="L4" s="55"/>
    </row>
    <row r="5" spans="1:12" ht="18" customHeight="1">
      <c r="A5" s="55"/>
      <c r="B5" s="97"/>
      <c r="C5" s="59" t="s">
        <v>520</v>
      </c>
      <c r="D5" s="59" t="s">
        <v>521</v>
      </c>
      <c r="E5" s="59" t="s">
        <v>522</v>
      </c>
      <c r="F5" s="59" t="s">
        <v>523</v>
      </c>
      <c r="G5" s="59" t="s">
        <v>527</v>
      </c>
      <c r="H5" s="59" t="s">
        <v>524</v>
      </c>
      <c r="I5" s="59" t="s">
        <v>525</v>
      </c>
      <c r="J5" s="59" t="s">
        <v>526</v>
      </c>
      <c r="K5" s="59" t="s">
        <v>563</v>
      </c>
      <c r="L5" s="55"/>
    </row>
    <row r="6" spans="1:12" ht="31.5">
      <c r="A6" s="55"/>
      <c r="B6" s="97"/>
      <c r="C6" s="69"/>
      <c r="D6" s="98" t="s">
        <v>2361</v>
      </c>
      <c r="E6" s="99" t="s">
        <v>517</v>
      </c>
      <c r="F6" s="98" t="s">
        <v>2362</v>
      </c>
      <c r="G6" s="98" t="s">
        <v>2363</v>
      </c>
      <c r="H6" s="98" t="s">
        <v>2364</v>
      </c>
      <c r="I6" s="99" t="s">
        <v>518</v>
      </c>
      <c r="J6" s="98" t="s">
        <v>2365</v>
      </c>
      <c r="K6" s="98" t="s">
        <v>2366</v>
      </c>
      <c r="L6" s="100"/>
    </row>
    <row r="7" spans="1:12" ht="7.5" customHeight="1">
      <c r="A7" s="55"/>
      <c r="B7" s="59"/>
      <c r="C7" s="101"/>
      <c r="D7" s="102"/>
      <c r="E7" s="102"/>
      <c r="F7" s="102"/>
      <c r="G7" s="102"/>
      <c r="H7" s="102"/>
      <c r="I7" s="102"/>
      <c r="J7" s="102"/>
      <c r="K7" s="102"/>
      <c r="L7" s="103"/>
    </row>
    <row r="8" spans="1:12" ht="15.75">
      <c r="A8" s="55"/>
      <c r="B8" s="59">
        <v>1</v>
      </c>
      <c r="C8" s="104" t="s">
        <v>519</v>
      </c>
      <c r="D8" s="105">
        <v>78501238.28080094</v>
      </c>
      <c r="E8" s="105">
        <v>2571781797.3422337</v>
      </c>
      <c r="F8" s="105">
        <v>610828890.9125689</v>
      </c>
      <c r="G8" s="105">
        <v>22360779.65790201</v>
      </c>
      <c r="H8" s="105">
        <v>10853114.257042341</v>
      </c>
      <c r="I8" s="105">
        <v>9919458.709999993</v>
      </c>
      <c r="J8" s="106">
        <f>SUM(D8:I8)</f>
        <v>3304245279.160548</v>
      </c>
      <c r="K8" s="105">
        <v>10596391.958452893</v>
      </c>
      <c r="L8" s="103"/>
    </row>
    <row r="9" spans="1:12" ht="13.5" customHeight="1">
      <c r="A9" s="55"/>
      <c r="B9" s="59">
        <v>2</v>
      </c>
      <c r="C9" s="86" t="s">
        <v>572</v>
      </c>
      <c r="D9" s="105"/>
      <c r="E9" s="105"/>
      <c r="F9" s="105"/>
      <c r="G9" s="105"/>
      <c r="H9" s="105"/>
      <c r="I9" s="105"/>
      <c r="J9" s="106"/>
      <c r="K9" s="105">
        <v>115025904.73200001</v>
      </c>
      <c r="L9" s="103"/>
    </row>
    <row r="10" spans="1:12" ht="13.5" customHeight="1">
      <c r="A10" s="55"/>
      <c r="B10" s="59">
        <v>3</v>
      </c>
      <c r="C10" s="86" t="s">
        <v>566</v>
      </c>
      <c r="D10" s="105"/>
      <c r="E10" s="105"/>
      <c r="F10" s="105"/>
      <c r="G10" s="105"/>
      <c r="H10" s="105"/>
      <c r="I10" s="105"/>
      <c r="J10" s="106"/>
      <c r="K10" s="105">
        <f>'T1 - Summary'!D11</f>
        <v>11559951.32</v>
      </c>
      <c r="L10" s="103"/>
    </row>
    <row r="11" spans="1:12" ht="13.5" customHeight="1">
      <c r="A11" s="55"/>
      <c r="B11" s="59">
        <v>4</v>
      </c>
      <c r="C11" s="107" t="s">
        <v>565</v>
      </c>
      <c r="D11" s="105">
        <f aca="true" t="shared" si="0" ref="D11:I11">D8/$J8*SUM($K8:$K10)</f>
        <v>3259133.456854141</v>
      </c>
      <c r="E11" s="105">
        <f t="shared" si="0"/>
        <v>106772584.52235757</v>
      </c>
      <c r="F11" s="105">
        <f t="shared" si="0"/>
        <v>25359763.978056196</v>
      </c>
      <c r="G11" s="105">
        <f t="shared" si="0"/>
        <v>928351.7903721452</v>
      </c>
      <c r="H11" s="105">
        <f t="shared" si="0"/>
        <v>450588.40549319383</v>
      </c>
      <c r="I11" s="105">
        <f t="shared" si="0"/>
        <v>411825.85731964005</v>
      </c>
      <c r="J11" s="106">
        <f>SUM(D11:I11)</f>
        <v>137182248.0104529</v>
      </c>
      <c r="K11" s="105">
        <f>-J11</f>
        <v>-137182248.0104529</v>
      </c>
      <c r="L11" s="103"/>
    </row>
    <row r="12" spans="1:12" ht="16.5" thickBot="1">
      <c r="A12" s="55"/>
      <c r="B12" s="59">
        <v>5</v>
      </c>
      <c r="C12" s="86" t="s">
        <v>567</v>
      </c>
      <c r="D12" s="108">
        <f aca="true" t="shared" si="1" ref="D12:K12">SUM(D8:D11)</f>
        <v>81760371.73765507</v>
      </c>
      <c r="E12" s="108">
        <f t="shared" si="1"/>
        <v>2678554381.864591</v>
      </c>
      <c r="F12" s="108">
        <f t="shared" si="1"/>
        <v>636188654.8906251</v>
      </c>
      <c r="G12" s="108">
        <f t="shared" si="1"/>
        <v>23289131.448274154</v>
      </c>
      <c r="H12" s="108">
        <f t="shared" si="1"/>
        <v>11303702.662535535</v>
      </c>
      <c r="I12" s="108">
        <f t="shared" si="1"/>
        <v>10331284.567319633</v>
      </c>
      <c r="J12" s="108">
        <f t="shared" si="1"/>
        <v>3441427527.171001</v>
      </c>
      <c r="K12" s="108">
        <f t="shared" si="1"/>
        <v>0</v>
      </c>
      <c r="L12" s="103"/>
    </row>
    <row r="13" spans="1:12" ht="21" customHeight="1" thickTop="1">
      <c r="A13" s="55"/>
      <c r="B13" s="59"/>
      <c r="C13" s="109" t="s">
        <v>678</v>
      </c>
      <c r="D13" s="102"/>
      <c r="E13" s="102"/>
      <c r="F13" s="102"/>
      <c r="G13" s="102"/>
      <c r="H13" s="102"/>
      <c r="I13" s="102"/>
      <c r="J13" s="102"/>
      <c r="K13" s="102"/>
      <c r="L13" s="103"/>
    </row>
    <row r="14" spans="1:12" ht="13.5" customHeight="1">
      <c r="A14" s="55"/>
      <c r="B14" s="59">
        <v>6</v>
      </c>
      <c r="C14" s="86" t="s">
        <v>677</v>
      </c>
      <c r="D14" s="102"/>
      <c r="E14" s="102"/>
      <c r="F14" s="102"/>
      <c r="G14" s="102"/>
      <c r="H14" s="102"/>
      <c r="I14" s="102"/>
      <c r="J14" s="110">
        <v>356152421.335</v>
      </c>
      <c r="K14" s="102"/>
      <c r="L14" s="103"/>
    </row>
    <row r="15" spans="1:12" ht="13.5" customHeight="1">
      <c r="A15" s="55"/>
      <c r="B15" s="59">
        <v>7</v>
      </c>
      <c r="C15" s="86" t="s">
        <v>679</v>
      </c>
      <c r="D15" s="102"/>
      <c r="E15" s="102"/>
      <c r="F15" s="102"/>
      <c r="G15" s="102"/>
      <c r="H15" s="102"/>
      <c r="I15" s="102"/>
      <c r="J15" s="110">
        <v>3066959608.885</v>
      </c>
      <c r="K15" s="102"/>
      <c r="L15" s="103"/>
    </row>
    <row r="16" spans="1:12" ht="13.5" customHeight="1">
      <c r="A16" s="55"/>
      <c r="B16" s="59">
        <v>8</v>
      </c>
      <c r="C16" s="86" t="s">
        <v>680</v>
      </c>
      <c r="D16" s="102"/>
      <c r="E16" s="102"/>
      <c r="F16" s="102"/>
      <c r="G16" s="102"/>
      <c r="H16" s="102"/>
      <c r="I16" s="102"/>
      <c r="J16" s="110">
        <v>9244584</v>
      </c>
      <c r="K16" s="102"/>
      <c r="L16" s="103"/>
    </row>
    <row r="17" spans="1:12" ht="13.5" customHeight="1">
      <c r="A17" s="55"/>
      <c r="B17" s="59">
        <v>9</v>
      </c>
      <c r="C17" s="86" t="s">
        <v>681</v>
      </c>
      <c r="D17" s="102"/>
      <c r="E17" s="102"/>
      <c r="F17" s="102"/>
      <c r="G17" s="102"/>
      <c r="H17" s="102"/>
      <c r="I17" s="102"/>
      <c r="J17" s="110">
        <v>1039778.854</v>
      </c>
      <c r="K17" s="102"/>
      <c r="L17" s="103"/>
    </row>
    <row r="18" spans="1:12" ht="13.5" customHeight="1">
      <c r="A18" s="55"/>
      <c r="B18" s="59">
        <v>10</v>
      </c>
      <c r="C18" s="86" t="s">
        <v>682</v>
      </c>
      <c r="D18" s="102"/>
      <c r="E18" s="102"/>
      <c r="F18" s="102"/>
      <c r="G18" s="102"/>
      <c r="H18" s="102"/>
      <c r="I18" s="102"/>
      <c r="J18" s="110">
        <v>3955743.026</v>
      </c>
      <c r="K18" s="102"/>
      <c r="L18" s="103"/>
    </row>
    <row r="19" spans="1:12" ht="13.5" customHeight="1">
      <c r="A19" s="55"/>
      <c r="B19" s="59">
        <v>11</v>
      </c>
      <c r="C19" s="86" t="s">
        <v>683</v>
      </c>
      <c r="D19" s="102"/>
      <c r="E19" s="102"/>
      <c r="F19" s="102"/>
      <c r="G19" s="102"/>
      <c r="H19" s="102"/>
      <c r="I19" s="102"/>
      <c r="J19" s="110">
        <v>58650.86</v>
      </c>
      <c r="K19" s="102"/>
      <c r="L19" s="103"/>
    </row>
    <row r="20" spans="1:12" ht="13.5" customHeight="1">
      <c r="A20" s="55"/>
      <c r="B20" s="59">
        <v>12</v>
      </c>
      <c r="C20" s="86" t="s">
        <v>684</v>
      </c>
      <c r="D20" s="102"/>
      <c r="E20" s="102"/>
      <c r="F20" s="102"/>
      <c r="G20" s="102"/>
      <c r="H20" s="102"/>
      <c r="I20" s="102"/>
      <c r="J20" s="110">
        <v>3299249.1</v>
      </c>
      <c r="K20" s="102"/>
      <c r="L20" s="103"/>
    </row>
    <row r="21" spans="1:12" ht="13.5" customHeight="1">
      <c r="A21" s="55"/>
      <c r="B21" s="59">
        <v>13</v>
      </c>
      <c r="C21" s="86" t="s">
        <v>685</v>
      </c>
      <c r="D21" s="102"/>
      <c r="E21" s="102"/>
      <c r="F21" s="102"/>
      <c r="G21" s="102"/>
      <c r="H21" s="102"/>
      <c r="I21" s="102"/>
      <c r="J21" s="110">
        <v>166133.9</v>
      </c>
      <c r="K21" s="102"/>
      <c r="L21" s="103"/>
    </row>
    <row r="22" spans="1:12" ht="13.5" customHeight="1">
      <c r="A22" s="55"/>
      <c r="B22" s="59">
        <v>14</v>
      </c>
      <c r="C22" s="86" t="s">
        <v>687</v>
      </c>
      <c r="D22" s="102"/>
      <c r="E22" s="102"/>
      <c r="F22" s="102"/>
      <c r="G22" s="102"/>
      <c r="H22" s="102"/>
      <c r="I22" s="102"/>
      <c r="J22" s="110">
        <v>484473.9</v>
      </c>
      <c r="K22" s="102"/>
      <c r="L22" s="103"/>
    </row>
    <row r="23" spans="1:12" ht="13.5" customHeight="1">
      <c r="A23" s="55"/>
      <c r="B23" s="59">
        <v>15</v>
      </c>
      <c r="C23" s="86" t="s">
        <v>697</v>
      </c>
      <c r="D23" s="102"/>
      <c r="E23" s="102"/>
      <c r="F23" s="102"/>
      <c r="G23" s="102"/>
      <c r="H23" s="102"/>
      <c r="I23" s="102"/>
      <c r="J23" s="110">
        <v>66883.29</v>
      </c>
      <c r="K23" s="102"/>
      <c r="L23" s="103"/>
    </row>
    <row r="24" spans="1:12" ht="16.5" thickBot="1">
      <c r="A24" s="55"/>
      <c r="B24" s="59">
        <v>16</v>
      </c>
      <c r="C24" s="109" t="s">
        <v>686</v>
      </c>
      <c r="D24" s="102"/>
      <c r="E24" s="102"/>
      <c r="F24" s="102"/>
      <c r="G24" s="102"/>
      <c r="H24" s="102"/>
      <c r="I24" s="102"/>
      <c r="J24" s="108">
        <f>SUM(J14:J23)</f>
        <v>3441427527.1500006</v>
      </c>
      <c r="K24" s="102"/>
      <c r="L24" s="103"/>
    </row>
    <row r="25" spans="1:12" ht="7.5" customHeight="1" thickTop="1">
      <c r="A25" s="55"/>
      <c r="B25" s="59"/>
      <c r="C25" s="101"/>
      <c r="D25" s="102"/>
      <c r="E25" s="102"/>
      <c r="F25" s="102"/>
      <c r="G25" s="102"/>
      <c r="H25" s="102"/>
      <c r="I25" s="102"/>
      <c r="J25" s="110"/>
      <c r="K25" s="102"/>
      <c r="L25" s="103"/>
    </row>
    <row r="26" spans="1:12" ht="15.75">
      <c r="A26" s="55"/>
      <c r="B26" s="59">
        <v>17</v>
      </c>
      <c r="C26" s="104" t="s">
        <v>507</v>
      </c>
      <c r="D26" s="105">
        <v>17874429.50126914</v>
      </c>
      <c r="E26" s="105">
        <v>2645758048.5149384</v>
      </c>
      <c r="F26" s="105">
        <v>197961875.42910132</v>
      </c>
      <c r="G26" s="105">
        <v>94271222.15</v>
      </c>
      <c r="H26" s="105">
        <v>168799.407696466</v>
      </c>
      <c r="I26" s="105">
        <v>0</v>
      </c>
      <c r="J26" s="106">
        <f>SUM(D26:I26)</f>
        <v>2956034375.0030055</v>
      </c>
      <c r="K26" s="105">
        <v>19449596.707</v>
      </c>
      <c r="L26" s="103"/>
    </row>
    <row r="27" spans="1:12" ht="13.5" customHeight="1">
      <c r="A27" s="55"/>
      <c r="B27" s="59">
        <v>18</v>
      </c>
      <c r="C27" s="107" t="s">
        <v>565</v>
      </c>
      <c r="D27" s="105">
        <f aca="true" t="shared" si="2" ref="D27:I27">D26/$J26*$K26</f>
        <v>117607.03735626701</v>
      </c>
      <c r="E27" s="105">
        <f t="shared" si="2"/>
        <v>17408094.93389689</v>
      </c>
      <c r="F27" s="105">
        <f t="shared" si="2"/>
        <v>1302514.839819303</v>
      </c>
      <c r="G27" s="105">
        <f t="shared" si="2"/>
        <v>620269.2591799245</v>
      </c>
      <c r="H27" s="105">
        <f t="shared" si="2"/>
        <v>1110.636747610013</v>
      </c>
      <c r="I27" s="105">
        <f t="shared" si="2"/>
        <v>0</v>
      </c>
      <c r="J27" s="106">
        <f>SUM(D27:I27)</f>
        <v>19449596.707</v>
      </c>
      <c r="K27" s="105">
        <f>-J27</f>
        <v>-19449596.707</v>
      </c>
      <c r="L27" s="103"/>
    </row>
    <row r="28" spans="1:12" ht="16.5" thickBot="1">
      <c r="A28" s="55"/>
      <c r="B28" s="59">
        <v>19</v>
      </c>
      <c r="C28" s="86" t="s">
        <v>567</v>
      </c>
      <c r="D28" s="108">
        <f aca="true" t="shared" si="3" ref="D28:K28">SUM(D26:D27)</f>
        <v>17992036.538625408</v>
      </c>
      <c r="E28" s="108">
        <f t="shared" si="3"/>
        <v>2663166143.4488354</v>
      </c>
      <c r="F28" s="108">
        <f t="shared" si="3"/>
        <v>199264390.26892063</v>
      </c>
      <c r="G28" s="108">
        <f t="shared" si="3"/>
        <v>94891491.40917993</v>
      </c>
      <c r="H28" s="108">
        <f t="shared" si="3"/>
        <v>169910.044444076</v>
      </c>
      <c r="I28" s="108">
        <f t="shared" si="3"/>
        <v>0</v>
      </c>
      <c r="J28" s="108">
        <f t="shared" si="3"/>
        <v>2975483971.7100053</v>
      </c>
      <c r="K28" s="108">
        <f t="shared" si="3"/>
        <v>0</v>
      </c>
      <c r="L28" s="103"/>
    </row>
    <row r="29" spans="1:12" ht="16.5" thickTop="1">
      <c r="A29" s="55"/>
      <c r="B29" s="59"/>
      <c r="C29" s="109" t="s">
        <v>678</v>
      </c>
      <c r="D29" s="102"/>
      <c r="E29" s="102"/>
      <c r="F29" s="102"/>
      <c r="G29" s="102"/>
      <c r="H29" s="102"/>
      <c r="I29" s="102"/>
      <c r="J29" s="102"/>
      <c r="K29" s="102"/>
      <c r="L29" s="103"/>
    </row>
    <row r="30" spans="1:12" ht="13.5" customHeight="1">
      <c r="A30" s="55"/>
      <c r="B30" s="59">
        <v>20</v>
      </c>
      <c r="C30" s="86" t="s">
        <v>677</v>
      </c>
      <c r="D30" s="102"/>
      <c r="E30" s="102"/>
      <c r="F30" s="102"/>
      <c r="G30" s="102"/>
      <c r="H30" s="102"/>
      <c r="I30" s="102"/>
      <c r="J30" s="110">
        <v>1713214.575</v>
      </c>
      <c r="K30" s="102"/>
      <c r="L30" s="103"/>
    </row>
    <row r="31" spans="1:12" ht="13.5" customHeight="1">
      <c r="A31" s="55"/>
      <c r="B31" s="59">
        <v>21</v>
      </c>
      <c r="C31" s="86" t="s">
        <v>679</v>
      </c>
      <c r="D31" s="102"/>
      <c r="E31" s="102"/>
      <c r="F31" s="102"/>
      <c r="G31" s="102"/>
      <c r="H31" s="102"/>
      <c r="I31" s="102"/>
      <c r="J31" s="110">
        <v>23498631.091</v>
      </c>
      <c r="K31" s="102"/>
      <c r="L31" s="103"/>
    </row>
    <row r="32" spans="1:12" ht="13.5" customHeight="1">
      <c r="A32" s="55"/>
      <c r="B32" s="59">
        <v>22</v>
      </c>
      <c r="C32" s="86" t="s">
        <v>680</v>
      </c>
      <c r="D32" s="102"/>
      <c r="E32" s="102"/>
      <c r="F32" s="102"/>
      <c r="G32" s="102"/>
      <c r="H32" s="102"/>
      <c r="I32" s="102"/>
      <c r="J32" s="110">
        <v>1097308138.897</v>
      </c>
      <c r="K32" s="102"/>
      <c r="L32" s="103"/>
    </row>
    <row r="33" spans="1:12" ht="13.5" customHeight="1">
      <c r="A33" s="55"/>
      <c r="B33" s="59">
        <v>23</v>
      </c>
      <c r="C33" s="86" t="s">
        <v>681</v>
      </c>
      <c r="D33" s="102"/>
      <c r="E33" s="102"/>
      <c r="F33" s="102"/>
      <c r="G33" s="102"/>
      <c r="H33" s="102"/>
      <c r="I33" s="102"/>
      <c r="J33" s="110">
        <v>355576882.755</v>
      </c>
      <c r="K33" s="102"/>
      <c r="L33" s="103"/>
    </row>
    <row r="34" spans="1:12" ht="13.5" customHeight="1">
      <c r="A34" s="55"/>
      <c r="B34" s="59">
        <v>24</v>
      </c>
      <c r="C34" s="86" t="s">
        <v>682</v>
      </c>
      <c r="D34" s="102"/>
      <c r="E34" s="102"/>
      <c r="F34" s="102"/>
      <c r="G34" s="102"/>
      <c r="H34" s="102"/>
      <c r="I34" s="102"/>
      <c r="J34" s="110">
        <v>1226966148.284</v>
      </c>
      <c r="K34" s="102"/>
      <c r="L34" s="103"/>
    </row>
    <row r="35" spans="1:12" ht="13.5" customHeight="1">
      <c r="A35" s="55"/>
      <c r="B35" s="59">
        <v>25</v>
      </c>
      <c r="C35" s="86" t="s">
        <v>683</v>
      </c>
      <c r="D35" s="102"/>
      <c r="E35" s="102"/>
      <c r="F35" s="102"/>
      <c r="G35" s="102"/>
      <c r="H35" s="102"/>
      <c r="I35" s="102"/>
      <c r="J35" s="110">
        <v>21799455.77</v>
      </c>
      <c r="K35" s="102"/>
      <c r="L35" s="103"/>
    </row>
    <row r="36" spans="1:12" ht="13.5" customHeight="1">
      <c r="A36" s="55"/>
      <c r="B36" s="59">
        <v>26</v>
      </c>
      <c r="C36" s="86" t="s">
        <v>684</v>
      </c>
      <c r="D36" s="102"/>
      <c r="E36" s="102"/>
      <c r="F36" s="102"/>
      <c r="G36" s="102"/>
      <c r="H36" s="102"/>
      <c r="I36" s="102"/>
      <c r="J36" s="110">
        <v>185926298.452</v>
      </c>
      <c r="K36" s="102"/>
      <c r="L36" s="103"/>
    </row>
    <row r="37" spans="1:12" ht="13.5" customHeight="1">
      <c r="A37" s="55"/>
      <c r="B37" s="59">
        <v>27</v>
      </c>
      <c r="C37" s="86" t="s">
        <v>697</v>
      </c>
      <c r="D37" s="102"/>
      <c r="E37" s="102"/>
      <c r="F37" s="102"/>
      <c r="G37" s="102"/>
      <c r="H37" s="102"/>
      <c r="I37" s="102"/>
      <c r="J37" s="110">
        <v>62695201.68</v>
      </c>
      <c r="K37" s="102"/>
      <c r="L37" s="103"/>
    </row>
    <row r="38" spans="1:12" ht="16.5" thickBot="1">
      <c r="A38" s="55"/>
      <c r="B38" s="59">
        <v>28</v>
      </c>
      <c r="C38" s="109" t="s">
        <v>689</v>
      </c>
      <c r="D38" s="102"/>
      <c r="E38" s="102"/>
      <c r="F38" s="102"/>
      <c r="G38" s="102"/>
      <c r="H38" s="102"/>
      <c r="I38" s="102"/>
      <c r="J38" s="108">
        <f>SUM(J30:J37)</f>
        <v>2975483971.5039997</v>
      </c>
      <c r="K38" s="102"/>
      <c r="L38" s="103"/>
    </row>
    <row r="39" spans="1:12" ht="7.5" customHeight="1" thickTop="1">
      <c r="A39" s="55"/>
      <c r="B39" s="59"/>
      <c r="C39" s="107"/>
      <c r="D39" s="105"/>
      <c r="E39" s="105"/>
      <c r="F39" s="105"/>
      <c r="G39" s="105"/>
      <c r="H39" s="105"/>
      <c r="I39" s="105"/>
      <c r="J39" s="106"/>
      <c r="K39" s="105"/>
      <c r="L39" s="103"/>
    </row>
    <row r="40" spans="1:12" ht="15.75">
      <c r="A40" s="55"/>
      <c r="B40" s="59">
        <v>29</v>
      </c>
      <c r="C40" s="104" t="s">
        <v>688</v>
      </c>
      <c r="D40" s="105"/>
      <c r="E40" s="105">
        <v>4085420.23</v>
      </c>
      <c r="F40" s="105">
        <v>5473118.6899999995</v>
      </c>
      <c r="G40" s="105"/>
      <c r="H40" s="105"/>
      <c r="I40" s="105"/>
      <c r="J40" s="106">
        <f>SUM(D40:I40)</f>
        <v>9558538.92</v>
      </c>
      <c r="K40" s="105"/>
      <c r="L40" s="103"/>
    </row>
    <row r="41" spans="1:12" ht="7.5" customHeight="1">
      <c r="A41" s="55"/>
      <c r="B41" s="59"/>
      <c r="C41" s="107"/>
      <c r="D41" s="105"/>
      <c r="E41" s="105"/>
      <c r="F41" s="105"/>
      <c r="G41" s="105"/>
      <c r="H41" s="105"/>
      <c r="I41" s="105"/>
      <c r="J41" s="106"/>
      <c r="K41" s="105"/>
      <c r="L41" s="103"/>
    </row>
    <row r="42" spans="1:12" ht="15.75">
      <c r="A42" s="55"/>
      <c r="B42" s="55"/>
      <c r="C42" s="263" t="str">
        <f>C2</f>
        <v>Table 2</v>
      </c>
      <c r="D42" s="263"/>
      <c r="E42" s="263"/>
      <c r="F42" s="263"/>
      <c r="G42" s="263"/>
      <c r="H42" s="263"/>
      <c r="I42" s="263"/>
      <c r="J42" s="263"/>
      <c r="K42" s="263"/>
      <c r="L42" s="55"/>
    </row>
    <row r="43" spans="1:12" ht="15.75">
      <c r="A43" s="55"/>
      <c r="B43" s="55"/>
      <c r="C43" s="263" t="str">
        <f aca="true" t="shared" si="4" ref="C43:C44">C3</f>
        <v>BPA Segmented Investment, through Sept. 30, 2014</v>
      </c>
      <c r="D43" s="263"/>
      <c r="E43" s="263"/>
      <c r="F43" s="263"/>
      <c r="G43" s="263"/>
      <c r="H43" s="263"/>
      <c r="I43" s="263"/>
      <c r="J43" s="263"/>
      <c r="K43" s="263"/>
      <c r="L43" s="55"/>
    </row>
    <row r="44" spans="1:12" ht="15.75">
      <c r="A44" s="55"/>
      <c r="B44" s="55"/>
      <c r="C44" s="265" t="str">
        <f t="shared" si="4"/>
        <v>($000)</v>
      </c>
      <c r="D44" s="263"/>
      <c r="E44" s="263"/>
      <c r="F44" s="263"/>
      <c r="G44" s="263"/>
      <c r="H44" s="263"/>
      <c r="I44" s="263"/>
      <c r="J44" s="263"/>
      <c r="K44" s="263"/>
      <c r="L44" s="55"/>
    </row>
    <row r="45" spans="1:12" ht="18" customHeight="1">
      <c r="A45" s="55"/>
      <c r="B45" s="97"/>
      <c r="C45" s="59" t="s">
        <v>520</v>
      </c>
      <c r="D45" s="59" t="s">
        <v>521</v>
      </c>
      <c r="E45" s="59" t="s">
        <v>522</v>
      </c>
      <c r="F45" s="59" t="s">
        <v>523</v>
      </c>
      <c r="G45" s="59" t="s">
        <v>527</v>
      </c>
      <c r="H45" s="59" t="s">
        <v>524</v>
      </c>
      <c r="I45" s="59" t="s">
        <v>525</v>
      </c>
      <c r="J45" s="59" t="s">
        <v>526</v>
      </c>
      <c r="K45" s="59" t="s">
        <v>563</v>
      </c>
      <c r="L45" s="55"/>
    </row>
    <row r="46" spans="1:12" ht="31.5">
      <c r="A46" s="55"/>
      <c r="B46" s="97"/>
      <c r="C46" s="69"/>
      <c r="D46" s="98" t="s">
        <v>2361</v>
      </c>
      <c r="E46" s="99" t="s">
        <v>517</v>
      </c>
      <c r="F46" s="98" t="s">
        <v>2362</v>
      </c>
      <c r="G46" s="98" t="s">
        <v>2363</v>
      </c>
      <c r="H46" s="98" t="s">
        <v>2364</v>
      </c>
      <c r="I46" s="99" t="s">
        <v>518</v>
      </c>
      <c r="J46" s="98" t="s">
        <v>2365</v>
      </c>
      <c r="K46" s="98" t="s">
        <v>2366</v>
      </c>
      <c r="L46" s="100"/>
    </row>
    <row r="47" spans="1:12" ht="7.5" customHeight="1">
      <c r="A47" s="55"/>
      <c r="B47" s="59"/>
      <c r="C47" s="101"/>
      <c r="D47" s="102"/>
      <c r="E47" s="102"/>
      <c r="F47" s="102"/>
      <c r="G47" s="102"/>
      <c r="H47" s="102"/>
      <c r="I47" s="102"/>
      <c r="J47" s="102"/>
      <c r="K47" s="102"/>
      <c r="L47" s="103"/>
    </row>
    <row r="48" spans="1:12" ht="16.5" thickBot="1">
      <c r="A48" s="55"/>
      <c r="B48" s="59">
        <v>30</v>
      </c>
      <c r="C48" s="111" t="s">
        <v>698</v>
      </c>
      <c r="D48" s="108">
        <f aca="true" t="shared" si="5" ref="D48:K48">SUM(D12,D28,D40)</f>
        <v>99752408.27628048</v>
      </c>
      <c r="E48" s="108">
        <f t="shared" si="5"/>
        <v>5345805945.5434265</v>
      </c>
      <c r="F48" s="108">
        <f t="shared" si="5"/>
        <v>840926163.8495458</v>
      </c>
      <c r="G48" s="108">
        <f t="shared" si="5"/>
        <v>118180622.85745408</v>
      </c>
      <c r="H48" s="108">
        <f t="shared" si="5"/>
        <v>11473612.706979612</v>
      </c>
      <c r="I48" s="108">
        <f t="shared" si="5"/>
        <v>10331284.567319633</v>
      </c>
      <c r="J48" s="108">
        <f t="shared" si="5"/>
        <v>6426470037.801006</v>
      </c>
      <c r="K48" s="108">
        <f t="shared" si="5"/>
        <v>0</v>
      </c>
      <c r="L48" s="55"/>
    </row>
    <row r="49" spans="1:12" ht="16.5" thickTop="1">
      <c r="A49" s="55"/>
      <c r="B49" s="59">
        <v>31</v>
      </c>
      <c r="C49" s="86" t="s">
        <v>568</v>
      </c>
      <c r="D49" s="112">
        <f aca="true" t="shared" si="6" ref="D49:I49">D48/$J48</f>
        <v>0.015522115203140901</v>
      </c>
      <c r="E49" s="112">
        <f t="shared" si="6"/>
        <v>0.8318417286782591</v>
      </c>
      <c r="F49" s="112">
        <f t="shared" si="6"/>
        <v>0.13085351038799706</v>
      </c>
      <c r="G49" s="112">
        <f t="shared" si="6"/>
        <v>0.01838966371309697</v>
      </c>
      <c r="H49" s="112">
        <f t="shared" si="6"/>
        <v>0.0017853678052633735</v>
      </c>
      <c r="I49" s="112">
        <f t="shared" si="6"/>
        <v>0.0016076142122425218</v>
      </c>
      <c r="J49" s="112">
        <f>SUM(D49:I49)</f>
        <v>1</v>
      </c>
      <c r="K49" s="112"/>
      <c r="L49" s="113"/>
    </row>
    <row r="50" spans="1:12" ht="7.5" customHeight="1">
      <c r="A50" s="55"/>
      <c r="B50" s="59"/>
      <c r="C50" s="101"/>
      <c r="D50" s="102"/>
      <c r="E50" s="102"/>
      <c r="F50" s="102"/>
      <c r="G50" s="102"/>
      <c r="H50" s="102"/>
      <c r="I50" s="102"/>
      <c r="J50" s="102"/>
      <c r="K50" s="102"/>
      <c r="L50" s="103"/>
    </row>
    <row r="51" spans="1:12" ht="15.75">
      <c r="A51" s="55"/>
      <c r="B51" s="59">
        <v>32</v>
      </c>
      <c r="C51" s="104" t="s">
        <v>1551</v>
      </c>
      <c r="D51" s="102"/>
      <c r="E51" s="102"/>
      <c r="F51" s="102"/>
      <c r="G51" s="102"/>
      <c r="H51" s="102"/>
      <c r="I51" s="102"/>
      <c r="J51" s="102"/>
      <c r="K51" s="102"/>
      <c r="L51" s="103"/>
    </row>
    <row r="52" spans="1:12" ht="13.5" customHeight="1">
      <c r="A52" s="55"/>
      <c r="B52" s="59">
        <v>33</v>
      </c>
      <c r="C52" s="86" t="s">
        <v>519</v>
      </c>
      <c r="D52" s="105">
        <v>0</v>
      </c>
      <c r="E52" s="105">
        <v>45586.21</v>
      </c>
      <c r="F52" s="105">
        <v>0</v>
      </c>
      <c r="G52" s="105">
        <v>0</v>
      </c>
      <c r="H52" s="105">
        <v>0</v>
      </c>
      <c r="I52" s="105">
        <v>0</v>
      </c>
      <c r="J52" s="106">
        <f>SUM(D52:I52)</f>
        <v>45586.21</v>
      </c>
      <c r="K52" s="105"/>
      <c r="L52" s="103"/>
    </row>
    <row r="53" spans="1:12" ht="13.5" customHeight="1">
      <c r="A53" s="55"/>
      <c r="B53" s="59">
        <v>34</v>
      </c>
      <c r="C53" s="86" t="s">
        <v>507</v>
      </c>
      <c r="D53" s="105">
        <v>60843</v>
      </c>
      <c r="E53" s="105">
        <v>47244131.33700001</v>
      </c>
      <c r="F53" s="105">
        <v>0</v>
      </c>
      <c r="G53" s="105">
        <v>0</v>
      </c>
      <c r="H53" s="105">
        <v>0</v>
      </c>
      <c r="I53" s="105">
        <v>0</v>
      </c>
      <c r="J53" s="106">
        <f>SUM(D53:I53)</f>
        <v>47304974.33700001</v>
      </c>
      <c r="K53" s="105">
        <v>215838.71</v>
      </c>
      <c r="L53" s="103"/>
    </row>
    <row r="54" spans="1:12" ht="13.5" customHeight="1">
      <c r="A54" s="55"/>
      <c r="B54" s="59">
        <v>35</v>
      </c>
      <c r="C54" s="86" t="s">
        <v>572</v>
      </c>
      <c r="D54" s="105"/>
      <c r="E54" s="105"/>
      <c r="F54" s="105"/>
      <c r="G54" s="105"/>
      <c r="H54" s="105"/>
      <c r="I54" s="105"/>
      <c r="J54" s="106"/>
      <c r="K54" s="105">
        <v>669985.2</v>
      </c>
      <c r="L54" s="103"/>
    </row>
    <row r="55" spans="1:12" ht="13.5" customHeight="1">
      <c r="A55" s="55"/>
      <c r="B55" s="59">
        <v>36</v>
      </c>
      <c r="C55" s="107" t="s">
        <v>565</v>
      </c>
      <c r="D55" s="105">
        <f aca="true" t="shared" si="7" ref="D55:I55">SUM($K53:$K54)*D49</f>
        <v>13749.860780716715</v>
      </c>
      <c r="E55" s="105">
        <f t="shared" si="7"/>
        <v>736865.2925989346</v>
      </c>
      <c r="F55" s="105">
        <f t="shared" si="7"/>
        <v>115913.16820912116</v>
      </c>
      <c r="G55" s="105">
        <f t="shared" si="7"/>
        <v>16290.003813920675</v>
      </c>
      <c r="H55" s="105">
        <f t="shared" si="7"/>
        <v>1581.52149004652</v>
      </c>
      <c r="I55" s="105">
        <f t="shared" si="7"/>
        <v>1424.0631072602405</v>
      </c>
      <c r="J55" s="106">
        <f>SUM(D55:I55)</f>
        <v>885823.91</v>
      </c>
      <c r="K55" s="105">
        <f>-J55</f>
        <v>-885823.91</v>
      </c>
      <c r="L55" s="103"/>
    </row>
    <row r="56" spans="1:12" ht="16.5" thickBot="1">
      <c r="A56" s="55"/>
      <c r="B56" s="59">
        <v>37</v>
      </c>
      <c r="C56" s="101" t="s">
        <v>567</v>
      </c>
      <c r="D56" s="108">
        <f aca="true" t="shared" si="8" ref="D56:K56">SUM(D52:D55)</f>
        <v>74592.86078071671</v>
      </c>
      <c r="E56" s="108">
        <f t="shared" si="8"/>
        <v>48026582.839598946</v>
      </c>
      <c r="F56" s="108">
        <f t="shared" si="8"/>
        <v>115913.16820912116</v>
      </c>
      <c r="G56" s="108">
        <f t="shared" si="8"/>
        <v>16290.003813920675</v>
      </c>
      <c r="H56" s="108">
        <f t="shared" si="8"/>
        <v>1581.52149004652</v>
      </c>
      <c r="I56" s="108">
        <f t="shared" si="8"/>
        <v>1424.0631072602405</v>
      </c>
      <c r="J56" s="108">
        <f t="shared" si="8"/>
        <v>48236384.45700001</v>
      </c>
      <c r="K56" s="108">
        <f t="shared" si="8"/>
        <v>0</v>
      </c>
      <c r="L56" s="103"/>
    </row>
    <row r="57" spans="1:12" ht="7.5" customHeight="1" thickTop="1">
      <c r="A57" s="55"/>
      <c r="B57" s="97"/>
      <c r="C57" s="55"/>
      <c r="D57" s="55"/>
      <c r="E57" s="55"/>
      <c r="F57" s="55"/>
      <c r="G57" s="55"/>
      <c r="H57" s="55"/>
      <c r="I57" s="55"/>
      <c r="J57" s="55"/>
      <c r="K57" s="55"/>
      <c r="L57" s="113"/>
    </row>
    <row r="58" spans="1:12" ht="30" customHeight="1">
      <c r="A58" s="55"/>
      <c r="B58" s="59"/>
      <c r="C58" s="111" t="s">
        <v>573</v>
      </c>
      <c r="D58" s="114"/>
      <c r="E58" s="114"/>
      <c r="F58" s="114"/>
      <c r="G58" s="114"/>
      <c r="H58" s="114"/>
      <c r="I58" s="114"/>
      <c r="J58" s="98" t="s">
        <v>2367</v>
      </c>
      <c r="K58" s="98" t="s">
        <v>2368</v>
      </c>
      <c r="L58" s="55"/>
    </row>
    <row r="59" spans="1:12" ht="15.75">
      <c r="A59" s="55"/>
      <c r="B59" s="59">
        <v>38</v>
      </c>
      <c r="C59" s="86" t="s">
        <v>570</v>
      </c>
      <c r="D59" s="105"/>
      <c r="E59" s="105"/>
      <c r="F59" s="105"/>
      <c r="G59" s="105"/>
      <c r="H59" s="105"/>
      <c r="I59" s="105"/>
      <c r="J59" s="68">
        <f>'T1 - Summary'!G38</f>
        <v>96080692.53</v>
      </c>
      <c r="K59" s="105"/>
      <c r="L59" s="105"/>
    </row>
    <row r="60" spans="1:12" ht="15.75">
      <c r="A60" s="55"/>
      <c r="B60" s="59">
        <v>39</v>
      </c>
      <c r="C60" s="86" t="s">
        <v>569</v>
      </c>
      <c r="D60" s="105"/>
      <c r="E60" s="105"/>
      <c r="F60" s="105"/>
      <c r="G60" s="105"/>
      <c r="H60" s="105"/>
      <c r="I60" s="105"/>
      <c r="J60" s="68">
        <f>'T1 - Summary'!G37</f>
        <v>51271864.27200001</v>
      </c>
      <c r="K60" s="105">
        <f>'T1 - Summary'!F37</f>
        <v>448328986.898</v>
      </c>
      <c r="L60" s="105"/>
    </row>
    <row r="61" spans="1:12" ht="15.75">
      <c r="A61" s="55"/>
      <c r="B61" s="59">
        <v>40</v>
      </c>
      <c r="C61" s="86" t="s">
        <v>537</v>
      </c>
      <c r="D61" s="105"/>
      <c r="E61" s="105"/>
      <c r="F61" s="105"/>
      <c r="G61" s="105"/>
      <c r="H61" s="105"/>
      <c r="I61" s="105"/>
      <c r="J61" s="68"/>
      <c r="K61" s="68">
        <f>'T1 - Summary'!F34</f>
        <v>407059468.011</v>
      </c>
      <c r="L61" s="105"/>
    </row>
    <row r="62" spans="1:12" ht="16.5" thickBot="1">
      <c r="A62" s="55"/>
      <c r="B62" s="59">
        <v>41</v>
      </c>
      <c r="C62" s="86" t="s">
        <v>567</v>
      </c>
      <c r="D62" s="55"/>
      <c r="E62" s="55"/>
      <c r="F62" s="55"/>
      <c r="G62" s="55"/>
      <c r="H62" s="55"/>
      <c r="I62" s="55"/>
      <c r="J62" s="108">
        <f>SUM(J59:J61)</f>
        <v>147352556.80200002</v>
      </c>
      <c r="K62" s="108">
        <f>SUM(K59:K61)</f>
        <v>855388454.9089999</v>
      </c>
      <c r="L62" s="55"/>
    </row>
    <row r="63" spans="1:12" ht="16.5" thickTop="1">
      <c r="A63" s="55"/>
      <c r="B63" s="59"/>
      <c r="C63" s="109" t="s">
        <v>678</v>
      </c>
      <c r="D63" s="102"/>
      <c r="E63" s="102"/>
      <c r="F63" s="102"/>
      <c r="G63" s="102"/>
      <c r="H63" s="102"/>
      <c r="I63" s="102"/>
      <c r="J63" s="102"/>
      <c r="K63" s="102"/>
      <c r="L63" s="55"/>
    </row>
    <row r="64" spans="1:12" ht="13.5" customHeight="1">
      <c r="A64" s="55"/>
      <c r="B64" s="59">
        <v>42</v>
      </c>
      <c r="C64" s="86" t="s">
        <v>677</v>
      </c>
      <c r="D64" s="102"/>
      <c r="E64" s="102"/>
      <c r="F64" s="102"/>
      <c r="G64" s="102"/>
      <c r="H64" s="102"/>
      <c r="I64" s="102"/>
      <c r="J64" s="110"/>
      <c r="K64" s="110">
        <v>44392</v>
      </c>
      <c r="L64" s="103"/>
    </row>
    <row r="65" spans="1:12" ht="13.5" customHeight="1">
      <c r="A65" s="55"/>
      <c r="B65" s="59">
        <v>43</v>
      </c>
      <c r="C65" s="86" t="s">
        <v>1747</v>
      </c>
      <c r="D65" s="102"/>
      <c r="E65" s="102"/>
      <c r="F65" s="102"/>
      <c r="G65" s="102"/>
      <c r="H65" s="102"/>
      <c r="I65" s="102"/>
      <c r="J65" s="110">
        <v>77904126.63</v>
      </c>
      <c r="K65" s="110">
        <v>-4909.610000000001</v>
      </c>
      <c r="L65" s="103"/>
    </row>
    <row r="66" spans="1:12" ht="13.5" customHeight="1">
      <c r="A66" s="55"/>
      <c r="B66" s="59">
        <v>44</v>
      </c>
      <c r="C66" s="86" t="s">
        <v>682</v>
      </c>
      <c r="D66" s="102"/>
      <c r="E66" s="102"/>
      <c r="F66" s="102"/>
      <c r="G66" s="102"/>
      <c r="H66" s="102"/>
      <c r="I66" s="102"/>
      <c r="J66" s="110"/>
      <c r="K66" s="110">
        <v>-1777</v>
      </c>
      <c r="L66" s="103"/>
    </row>
    <row r="67" spans="1:12" ht="13.5" customHeight="1">
      <c r="A67" s="55"/>
      <c r="B67" s="59">
        <v>45</v>
      </c>
      <c r="C67" s="86" t="s">
        <v>685</v>
      </c>
      <c r="D67" s="102"/>
      <c r="E67" s="102"/>
      <c r="F67" s="102"/>
      <c r="G67" s="102"/>
      <c r="H67" s="102"/>
      <c r="I67" s="102"/>
      <c r="J67" s="110"/>
      <c r="K67" s="110">
        <v>194048797.89499998</v>
      </c>
      <c r="L67" s="103"/>
    </row>
    <row r="68" spans="1:12" ht="13.5" customHeight="1">
      <c r="A68" s="55"/>
      <c r="B68" s="59">
        <v>46</v>
      </c>
      <c r="C68" s="86" t="s">
        <v>1748</v>
      </c>
      <c r="D68" s="102"/>
      <c r="E68" s="102"/>
      <c r="F68" s="102"/>
      <c r="G68" s="102"/>
      <c r="H68" s="102"/>
      <c r="I68" s="102"/>
      <c r="J68" s="110">
        <v>18176565.9</v>
      </c>
      <c r="K68" s="110">
        <v>32206222.01</v>
      </c>
      <c r="L68" s="103"/>
    </row>
    <row r="69" spans="1:12" ht="13.5" customHeight="1">
      <c r="A69" s="55"/>
      <c r="B69" s="59">
        <v>47</v>
      </c>
      <c r="C69" s="86" t="s">
        <v>690</v>
      </c>
      <c r="D69" s="102"/>
      <c r="E69" s="102"/>
      <c r="F69" s="102"/>
      <c r="G69" s="102"/>
      <c r="H69" s="102"/>
      <c r="I69" s="102"/>
      <c r="J69" s="110"/>
      <c r="K69" s="110">
        <v>74499479.48</v>
      </c>
      <c r="L69" s="103"/>
    </row>
    <row r="70" spans="1:12" ht="13.5" customHeight="1">
      <c r="A70" s="55"/>
      <c r="B70" s="59">
        <v>48</v>
      </c>
      <c r="C70" s="86" t="s">
        <v>691</v>
      </c>
      <c r="D70" s="102"/>
      <c r="E70" s="102"/>
      <c r="F70" s="102"/>
      <c r="G70" s="102"/>
      <c r="H70" s="102"/>
      <c r="I70" s="102"/>
      <c r="J70" s="110"/>
      <c r="K70" s="110">
        <v>3005634.72</v>
      </c>
      <c r="L70" s="103"/>
    </row>
    <row r="71" spans="1:12" ht="13.5" customHeight="1">
      <c r="A71" s="55"/>
      <c r="B71" s="59">
        <v>49</v>
      </c>
      <c r="C71" s="86" t="s">
        <v>692</v>
      </c>
      <c r="D71" s="102"/>
      <c r="E71" s="102"/>
      <c r="F71" s="102"/>
      <c r="G71" s="102"/>
      <c r="H71" s="102"/>
      <c r="I71" s="102"/>
      <c r="J71" s="110"/>
      <c r="K71" s="110">
        <v>10282917.77</v>
      </c>
      <c r="L71" s="103"/>
    </row>
    <row r="72" spans="1:12" ht="13.5" customHeight="1">
      <c r="A72" s="55"/>
      <c r="B72" s="59">
        <v>50</v>
      </c>
      <c r="C72" s="86" t="s">
        <v>693</v>
      </c>
      <c r="D72" s="102"/>
      <c r="E72" s="102"/>
      <c r="F72" s="102"/>
      <c r="G72" s="102"/>
      <c r="H72" s="102"/>
      <c r="I72" s="102"/>
      <c r="J72" s="110"/>
      <c r="K72" s="110">
        <v>25592614.89</v>
      </c>
      <c r="L72" s="103"/>
    </row>
    <row r="73" spans="1:12" ht="13.5" customHeight="1">
      <c r="A73" s="55"/>
      <c r="B73" s="59">
        <v>51</v>
      </c>
      <c r="C73" s="86" t="s">
        <v>694</v>
      </c>
      <c r="D73" s="102"/>
      <c r="E73" s="102"/>
      <c r="F73" s="102"/>
      <c r="G73" s="102"/>
      <c r="H73" s="102"/>
      <c r="I73" s="102"/>
      <c r="J73" s="110"/>
      <c r="K73" s="110">
        <v>27831750.25</v>
      </c>
      <c r="L73" s="103"/>
    </row>
    <row r="74" spans="1:12" ht="13.5" customHeight="1">
      <c r="A74" s="55"/>
      <c r="B74" s="59">
        <v>52</v>
      </c>
      <c r="C74" s="86" t="s">
        <v>2314</v>
      </c>
      <c r="D74" s="102"/>
      <c r="E74" s="102"/>
      <c r="F74" s="102"/>
      <c r="G74" s="102"/>
      <c r="H74" s="102"/>
      <c r="I74" s="102"/>
      <c r="J74" s="110">
        <v>51271864.272</v>
      </c>
      <c r="K74" s="110">
        <v>448328986.898</v>
      </c>
      <c r="L74" s="103"/>
    </row>
    <row r="75" spans="1:12" ht="13.5" customHeight="1">
      <c r="A75" s="55"/>
      <c r="B75" s="59">
        <v>53</v>
      </c>
      <c r="C75" s="86" t="s">
        <v>695</v>
      </c>
      <c r="D75" s="102"/>
      <c r="E75" s="102"/>
      <c r="F75" s="102"/>
      <c r="G75" s="102"/>
      <c r="H75" s="102"/>
      <c r="I75" s="102"/>
      <c r="J75" s="110"/>
      <c r="K75" s="110">
        <v>39554346.60599999</v>
      </c>
      <c r="L75" s="103"/>
    </row>
    <row r="76" spans="1:12" ht="16.5" thickBot="1">
      <c r="A76" s="55"/>
      <c r="B76" s="59">
        <v>54</v>
      </c>
      <c r="C76" s="109" t="s">
        <v>696</v>
      </c>
      <c r="D76" s="102"/>
      <c r="E76" s="102"/>
      <c r="F76" s="102"/>
      <c r="G76" s="102"/>
      <c r="H76" s="102"/>
      <c r="I76" s="102"/>
      <c r="J76" s="108">
        <f>SUM(J64:J75)</f>
        <v>147352556.802</v>
      </c>
      <c r="K76" s="108">
        <f>SUM(K64:K75)</f>
        <v>855388455.9089999</v>
      </c>
      <c r="L76" s="103"/>
    </row>
    <row r="77" spans="1:12" ht="7.5" customHeight="1" thickTop="1">
      <c r="A77" s="55"/>
      <c r="B77" s="59"/>
      <c r="C77" s="86"/>
      <c r="D77" s="102"/>
      <c r="E77" s="102"/>
      <c r="F77" s="102"/>
      <c r="G77" s="102"/>
      <c r="H77" s="102"/>
      <c r="I77" s="102"/>
      <c r="J77" s="110"/>
      <c r="K77" s="102"/>
      <c r="L77" s="103"/>
    </row>
    <row r="78" spans="1:12" ht="16.5" thickBot="1">
      <c r="A78" s="55"/>
      <c r="B78" s="59">
        <v>55</v>
      </c>
      <c r="C78" s="111" t="s">
        <v>699</v>
      </c>
      <c r="D78" s="108">
        <f aca="true" t="shared" si="9" ref="D78:I78">SUM(D48,D56)</f>
        <v>99827001.1370612</v>
      </c>
      <c r="E78" s="108">
        <f t="shared" si="9"/>
        <v>5393832528.383025</v>
      </c>
      <c r="F78" s="108">
        <f t="shared" si="9"/>
        <v>841042077.0177549</v>
      </c>
      <c r="G78" s="108">
        <f t="shared" si="9"/>
        <v>118196912.861268</v>
      </c>
      <c r="H78" s="108">
        <f t="shared" si="9"/>
        <v>11475194.228469659</v>
      </c>
      <c r="I78" s="108">
        <f t="shared" si="9"/>
        <v>10332708.630426893</v>
      </c>
      <c r="J78" s="108">
        <f>J62</f>
        <v>147352556.80200002</v>
      </c>
      <c r="K78" s="108">
        <f>K62</f>
        <v>855388454.9089999</v>
      </c>
      <c r="L78" s="55"/>
    </row>
    <row r="79" spans="1:12" ht="16.5" thickTop="1">
      <c r="A79" s="55"/>
      <c r="B79" s="59"/>
      <c r="C79" s="86"/>
      <c r="D79" s="102"/>
      <c r="E79" s="102"/>
      <c r="F79" s="102"/>
      <c r="G79" s="102"/>
      <c r="H79" s="102"/>
      <c r="I79" s="102"/>
      <c r="J79" s="110"/>
      <c r="K79" s="102"/>
      <c r="L79" s="103"/>
    </row>
  </sheetData>
  <mergeCells count="6">
    <mergeCell ref="C44:K44"/>
    <mergeCell ref="C4:K4"/>
    <mergeCell ref="C2:K2"/>
    <mergeCell ref="C3:K3"/>
    <mergeCell ref="C42:K42"/>
    <mergeCell ref="C43:K43"/>
  </mergeCells>
  <printOptions horizontalCentered="1"/>
  <pageMargins left="0.3" right="0.3" top="0.5" bottom="0.5" header="0" footer="0"/>
  <pageSetup fitToHeight="0" fitToWidth="1" horizontalDpi="600" verticalDpi="600" orientation="landscape" scale="86" r:id="rId1"/>
  <rowBreaks count="1" manualBreakCount="1">
    <brk id="41" min="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K29"/>
  <sheetViews>
    <sheetView view="pageBreakPreview" zoomScaleSheetLayoutView="100" workbookViewId="0" topLeftCell="A1"/>
  </sheetViews>
  <sheetFormatPr defaultColWidth="9.140625" defaultRowHeight="12.75"/>
  <cols>
    <col min="1" max="1" width="3.57421875" style="16" customWidth="1"/>
    <col min="2" max="2" width="3.8515625" style="15" customWidth="1"/>
    <col min="3" max="3" width="25.8515625" style="16" customWidth="1"/>
    <col min="4" max="10" width="13.7109375" style="16" customWidth="1"/>
    <col min="11" max="11" width="3.8515625" style="16" customWidth="1"/>
    <col min="12" max="16384" width="9.140625" style="16" customWidth="1"/>
  </cols>
  <sheetData>
    <row r="1" spans="1:11" ht="12.75">
      <c r="A1" s="125"/>
      <c r="B1" s="126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5.75">
      <c r="A2" s="125"/>
      <c r="B2" s="125"/>
      <c r="C2" s="266" t="s">
        <v>2357</v>
      </c>
      <c r="D2" s="266"/>
      <c r="E2" s="266"/>
      <c r="F2" s="266"/>
      <c r="G2" s="266"/>
      <c r="H2" s="266"/>
      <c r="I2" s="266"/>
      <c r="J2" s="266"/>
      <c r="K2" s="125"/>
    </row>
    <row r="3" spans="1:11" ht="15.75">
      <c r="A3" s="125"/>
      <c r="B3" s="125"/>
      <c r="C3" s="267" t="s">
        <v>2369</v>
      </c>
      <c r="D3" s="266"/>
      <c r="E3" s="266"/>
      <c r="F3" s="266"/>
      <c r="G3" s="266"/>
      <c r="H3" s="266"/>
      <c r="I3" s="266"/>
      <c r="J3" s="266"/>
      <c r="K3" s="125"/>
    </row>
    <row r="4" spans="1:11" ht="15.75">
      <c r="A4" s="125"/>
      <c r="B4" s="125"/>
      <c r="C4" s="268" t="s">
        <v>544</v>
      </c>
      <c r="D4" s="269"/>
      <c r="E4" s="269"/>
      <c r="F4" s="269"/>
      <c r="G4" s="269"/>
      <c r="H4" s="269"/>
      <c r="I4" s="269"/>
      <c r="J4" s="269"/>
      <c r="K4" s="125"/>
    </row>
    <row r="5" spans="1:11" ht="15.75">
      <c r="A5" s="125"/>
      <c r="B5" s="125"/>
      <c r="C5" s="127"/>
      <c r="D5" s="128"/>
      <c r="E5" s="128"/>
      <c r="F5" s="128"/>
      <c r="G5" s="128"/>
      <c r="H5" s="128"/>
      <c r="I5" s="128"/>
      <c r="J5" s="128"/>
      <c r="K5" s="125"/>
    </row>
    <row r="6" spans="1:11" ht="18" customHeight="1">
      <c r="A6" s="125"/>
      <c r="B6" s="126"/>
      <c r="C6" s="129" t="s">
        <v>520</v>
      </c>
      <c r="D6" s="129" t="s">
        <v>521</v>
      </c>
      <c r="E6" s="129" t="s">
        <v>522</v>
      </c>
      <c r="F6" s="129" t="s">
        <v>523</v>
      </c>
      <c r="G6" s="129" t="s">
        <v>527</v>
      </c>
      <c r="H6" s="129" t="s">
        <v>524</v>
      </c>
      <c r="I6" s="129" t="s">
        <v>525</v>
      </c>
      <c r="J6" s="129" t="s">
        <v>526</v>
      </c>
      <c r="K6" s="125"/>
    </row>
    <row r="7" spans="1:11" ht="18" customHeight="1">
      <c r="A7" s="125"/>
      <c r="B7" s="126"/>
      <c r="C7" s="130"/>
      <c r="D7" s="130"/>
      <c r="E7" s="130"/>
      <c r="F7" s="130"/>
      <c r="G7" s="130"/>
      <c r="H7" s="130"/>
      <c r="I7" s="130"/>
      <c r="J7" s="130"/>
      <c r="K7" s="125"/>
    </row>
    <row r="8" spans="1:11" ht="31.5">
      <c r="A8" s="125"/>
      <c r="B8" s="126"/>
      <c r="C8" s="131"/>
      <c r="D8" s="132" t="s">
        <v>2361</v>
      </c>
      <c r="E8" s="133" t="s">
        <v>517</v>
      </c>
      <c r="F8" s="132" t="s">
        <v>2362</v>
      </c>
      <c r="G8" s="132" t="s">
        <v>2363</v>
      </c>
      <c r="H8" s="132" t="s">
        <v>2364</v>
      </c>
      <c r="I8" s="133" t="s">
        <v>518</v>
      </c>
      <c r="J8" s="134" t="s">
        <v>506</v>
      </c>
      <c r="K8" s="135"/>
    </row>
    <row r="9" spans="1:11" ht="12.75">
      <c r="A9" s="125"/>
      <c r="B9" s="126"/>
      <c r="C9" s="125"/>
      <c r="D9" s="125"/>
      <c r="E9" s="125"/>
      <c r="F9" s="125"/>
      <c r="G9" s="125"/>
      <c r="H9" s="125"/>
      <c r="I9" s="125"/>
      <c r="J9" s="125"/>
      <c r="K9" s="136"/>
    </row>
    <row r="10" spans="1:11" ht="18" customHeight="1">
      <c r="A10" s="125"/>
      <c r="B10" s="130"/>
      <c r="C10" s="137" t="s">
        <v>574</v>
      </c>
      <c r="D10" s="138"/>
      <c r="E10" s="138"/>
      <c r="F10" s="138"/>
      <c r="G10" s="138"/>
      <c r="H10" s="138"/>
      <c r="I10" s="138"/>
      <c r="J10" s="139"/>
      <c r="K10" s="140"/>
    </row>
    <row r="11" spans="1:11" s="7" customFormat="1" ht="18" customHeight="1">
      <c r="A11" s="28"/>
      <c r="B11" s="141">
        <v>1</v>
      </c>
      <c r="C11" s="142" t="s">
        <v>576</v>
      </c>
      <c r="D11" s="143">
        <v>0</v>
      </c>
      <c r="E11" s="143">
        <v>185004210.08068252</v>
      </c>
      <c r="F11" s="143">
        <v>26797389.985512905</v>
      </c>
      <c r="G11" s="143">
        <v>208055.79287444448</v>
      </c>
      <c r="H11" s="143">
        <v>54148.82093012192</v>
      </c>
      <c r="I11" s="143">
        <v>0</v>
      </c>
      <c r="J11" s="144">
        <f>SUM(D11:I11)</f>
        <v>212063804.68</v>
      </c>
      <c r="K11" s="145"/>
    </row>
    <row r="12" spans="1:11" s="7" customFormat="1" ht="18" customHeight="1">
      <c r="A12" s="28"/>
      <c r="B12" s="141">
        <v>2</v>
      </c>
      <c r="C12" s="142" t="s">
        <v>1599</v>
      </c>
      <c r="D12" s="143">
        <v>0</v>
      </c>
      <c r="E12" s="143">
        <v>241607632.77416962</v>
      </c>
      <c r="F12" s="143">
        <v>23593098.68418169</v>
      </c>
      <c r="G12" s="143">
        <v>91273.10916061816</v>
      </c>
      <c r="H12" s="143">
        <v>63425.730346287106</v>
      </c>
      <c r="I12" s="143">
        <v>0</v>
      </c>
      <c r="J12" s="144">
        <f>SUM(D12:I12)</f>
        <v>265355430.29785824</v>
      </c>
      <c r="K12" s="145"/>
    </row>
    <row r="13" spans="1:11" s="7" customFormat="1" ht="18" customHeight="1">
      <c r="A13" s="28"/>
      <c r="B13" s="141">
        <v>3</v>
      </c>
      <c r="C13" s="142" t="s">
        <v>1600</v>
      </c>
      <c r="D13" s="143">
        <v>0</v>
      </c>
      <c r="E13" s="143">
        <v>177918056.03792354</v>
      </c>
      <c r="F13" s="143">
        <v>288417244.8731042</v>
      </c>
      <c r="G13" s="143">
        <v>87263.98717879663</v>
      </c>
      <c r="H13" s="143">
        <v>45535.20179344421</v>
      </c>
      <c r="I13" s="143">
        <v>0</v>
      </c>
      <c r="J13" s="144">
        <f>SUM(D13:I13)</f>
        <v>466468100.1</v>
      </c>
      <c r="K13" s="145"/>
    </row>
    <row r="14" spans="1:11" s="7" customFormat="1" ht="15">
      <c r="A14" s="28"/>
      <c r="B14" s="146"/>
      <c r="C14" s="28"/>
      <c r="D14" s="28"/>
      <c r="E14" s="28"/>
      <c r="F14" s="28"/>
      <c r="G14" s="28"/>
      <c r="H14" s="28"/>
      <c r="I14" s="28"/>
      <c r="J14" s="28"/>
      <c r="K14" s="147"/>
    </row>
    <row r="15" spans="1:11" s="7" customFormat="1" ht="18" customHeight="1">
      <c r="A15" s="28"/>
      <c r="B15" s="141"/>
      <c r="C15" s="148" t="s">
        <v>507</v>
      </c>
      <c r="D15" s="143"/>
      <c r="E15" s="143"/>
      <c r="F15" s="143"/>
      <c r="G15" s="143"/>
      <c r="H15" s="143"/>
      <c r="I15" s="143"/>
      <c r="J15" s="144"/>
      <c r="K15" s="145"/>
    </row>
    <row r="16" spans="1:11" s="7" customFormat="1" ht="18" customHeight="1">
      <c r="A16" s="28"/>
      <c r="B16" s="141">
        <v>4</v>
      </c>
      <c r="C16" s="142" t="s">
        <v>576</v>
      </c>
      <c r="D16" s="143">
        <v>0</v>
      </c>
      <c r="E16" s="143">
        <v>147123281.54794064</v>
      </c>
      <c r="F16" s="143">
        <v>1762448.284059321</v>
      </c>
      <c r="G16" s="143">
        <v>0</v>
      </c>
      <c r="H16" s="143">
        <v>0</v>
      </c>
      <c r="I16" s="143">
        <v>0</v>
      </c>
      <c r="J16" s="144">
        <f>SUM(D16:I16)</f>
        <v>148885729.83199996</v>
      </c>
      <c r="K16" s="145"/>
    </row>
    <row r="17" spans="1:11" s="7" customFormat="1" ht="18" customHeight="1">
      <c r="A17" s="28"/>
      <c r="B17" s="141">
        <v>5</v>
      </c>
      <c r="C17" s="142" t="s">
        <v>1599</v>
      </c>
      <c r="D17" s="143">
        <v>0</v>
      </c>
      <c r="E17" s="143">
        <v>182584386.6247295</v>
      </c>
      <c r="F17" s="143">
        <v>1754279.240629674</v>
      </c>
      <c r="G17" s="143">
        <v>0</v>
      </c>
      <c r="H17" s="143">
        <v>0</v>
      </c>
      <c r="I17" s="143">
        <v>0</v>
      </c>
      <c r="J17" s="144">
        <f>SUM(D17:I17)</f>
        <v>184338665.8653592</v>
      </c>
      <c r="K17" s="145"/>
    </row>
    <row r="18" spans="1:11" s="7" customFormat="1" ht="18" customHeight="1">
      <c r="A18" s="28"/>
      <c r="B18" s="141">
        <v>6</v>
      </c>
      <c r="C18" s="142" t="s">
        <v>1600</v>
      </c>
      <c r="D18" s="143">
        <v>0</v>
      </c>
      <c r="E18" s="143">
        <v>129701927.54914129</v>
      </c>
      <c r="F18" s="143">
        <v>34335791.99885871</v>
      </c>
      <c r="G18" s="143">
        <v>0</v>
      </c>
      <c r="H18" s="143">
        <v>0</v>
      </c>
      <c r="I18" s="143">
        <v>0</v>
      </c>
      <c r="J18" s="144">
        <f>SUM(D18:I18)</f>
        <v>164037719.548</v>
      </c>
      <c r="K18" s="145"/>
    </row>
    <row r="19" spans="1:11" s="7" customFormat="1" ht="15.75">
      <c r="A19" s="28"/>
      <c r="B19" s="141"/>
      <c r="C19" s="142"/>
      <c r="D19" s="143"/>
      <c r="E19" s="143"/>
      <c r="F19" s="143"/>
      <c r="G19" s="143"/>
      <c r="H19" s="143"/>
      <c r="I19" s="143"/>
      <c r="J19" s="144"/>
      <c r="K19" s="145"/>
    </row>
    <row r="20" spans="1:11" s="7" customFormat="1" ht="18" customHeight="1">
      <c r="A20" s="28"/>
      <c r="B20" s="141"/>
      <c r="C20" s="149" t="s">
        <v>575</v>
      </c>
      <c r="D20" s="143"/>
      <c r="E20" s="143"/>
      <c r="F20" s="143"/>
      <c r="G20" s="143"/>
      <c r="H20" s="143"/>
      <c r="I20" s="143"/>
      <c r="J20" s="144"/>
      <c r="K20" s="145"/>
    </row>
    <row r="21" spans="1:11" s="7" customFormat="1" ht="18" customHeight="1">
      <c r="A21" s="28"/>
      <c r="B21" s="141">
        <v>7</v>
      </c>
      <c r="C21" s="142" t="s">
        <v>576</v>
      </c>
      <c r="D21" s="143">
        <f aca="true" t="shared" si="0" ref="D21:J23">SUM(D11,D16)</f>
        <v>0</v>
      </c>
      <c r="E21" s="143">
        <f t="shared" si="0"/>
        <v>332127491.6286231</v>
      </c>
      <c r="F21" s="143">
        <f t="shared" si="0"/>
        <v>28559838.269572224</v>
      </c>
      <c r="G21" s="143">
        <f t="shared" si="0"/>
        <v>208055.79287444448</v>
      </c>
      <c r="H21" s="143">
        <f t="shared" si="0"/>
        <v>54148.82093012192</v>
      </c>
      <c r="I21" s="143">
        <f t="shared" si="0"/>
        <v>0</v>
      </c>
      <c r="J21" s="144">
        <f t="shared" si="0"/>
        <v>360949534.51199996</v>
      </c>
      <c r="K21" s="145"/>
    </row>
    <row r="22" spans="1:11" s="7" customFormat="1" ht="18" customHeight="1">
      <c r="A22" s="28"/>
      <c r="B22" s="141">
        <v>8</v>
      </c>
      <c r="C22" s="142" t="s">
        <v>1599</v>
      </c>
      <c r="D22" s="143">
        <f t="shared" si="0"/>
        <v>0</v>
      </c>
      <c r="E22" s="143">
        <f t="shared" si="0"/>
        <v>424192019.39889914</v>
      </c>
      <c r="F22" s="143">
        <f t="shared" si="0"/>
        <v>25347377.924811363</v>
      </c>
      <c r="G22" s="143">
        <f t="shared" si="0"/>
        <v>91273.10916061816</v>
      </c>
      <c r="H22" s="143">
        <f t="shared" si="0"/>
        <v>63425.730346287106</v>
      </c>
      <c r="I22" s="143">
        <f t="shared" si="0"/>
        <v>0</v>
      </c>
      <c r="J22" s="144">
        <f t="shared" si="0"/>
        <v>449694096.1632174</v>
      </c>
      <c r="K22" s="145"/>
    </row>
    <row r="23" spans="1:11" s="7" customFormat="1" ht="18" customHeight="1">
      <c r="A23" s="28"/>
      <c r="B23" s="141">
        <v>9</v>
      </c>
      <c r="C23" s="142" t="s">
        <v>1600</v>
      </c>
      <c r="D23" s="143">
        <f t="shared" si="0"/>
        <v>0</v>
      </c>
      <c r="E23" s="143">
        <f t="shared" si="0"/>
        <v>307619983.58706486</v>
      </c>
      <c r="F23" s="143">
        <f t="shared" si="0"/>
        <v>322753036.8719629</v>
      </c>
      <c r="G23" s="143">
        <f t="shared" si="0"/>
        <v>87263.98717879663</v>
      </c>
      <c r="H23" s="143">
        <f t="shared" si="0"/>
        <v>45535.20179344421</v>
      </c>
      <c r="I23" s="143">
        <f t="shared" si="0"/>
        <v>0</v>
      </c>
      <c r="J23" s="144">
        <f t="shared" si="0"/>
        <v>630505819.648</v>
      </c>
      <c r="K23" s="145"/>
    </row>
    <row r="24" spans="1:11" s="7" customFormat="1" ht="15">
      <c r="A24" s="28"/>
      <c r="B24" s="146"/>
      <c r="C24" s="28"/>
      <c r="D24" s="28"/>
      <c r="E24" s="28"/>
      <c r="F24" s="28"/>
      <c r="G24" s="28"/>
      <c r="H24" s="28"/>
      <c r="I24" s="28"/>
      <c r="J24" s="28"/>
      <c r="K24" s="147"/>
    </row>
    <row r="25" spans="1:11" s="7" customFormat="1" ht="31.5">
      <c r="A25" s="28"/>
      <c r="B25" s="141"/>
      <c r="C25" s="292" t="s">
        <v>573</v>
      </c>
      <c r="D25" s="150" t="s">
        <v>2367</v>
      </c>
      <c r="E25" s="150" t="s">
        <v>2368</v>
      </c>
      <c r="F25" s="151"/>
      <c r="G25" s="151"/>
      <c r="H25" s="151"/>
      <c r="I25" s="151"/>
      <c r="J25" s="28"/>
      <c r="K25" s="150"/>
    </row>
    <row r="26" spans="1:11" s="7" customFormat="1" ht="18" customHeight="1">
      <c r="A26" s="28"/>
      <c r="B26" s="141">
        <v>10</v>
      </c>
      <c r="C26" s="142" t="s">
        <v>576</v>
      </c>
      <c r="D26" s="143">
        <v>52108711.65971502</v>
      </c>
      <c r="E26" s="143">
        <v>116239246.22828496</v>
      </c>
      <c r="F26" s="143"/>
      <c r="G26" s="143"/>
      <c r="H26" s="143"/>
      <c r="I26" s="143"/>
      <c r="J26" s="28"/>
      <c r="K26" s="145"/>
    </row>
    <row r="27" spans="1:11" s="7" customFormat="1" ht="18" customHeight="1">
      <c r="A27" s="28"/>
      <c r="B27" s="141">
        <v>11</v>
      </c>
      <c r="C27" s="142" t="s">
        <v>1599</v>
      </c>
      <c r="D27" s="143">
        <v>64789179.79702836</v>
      </c>
      <c r="E27" s="143">
        <v>118690767.58704925</v>
      </c>
      <c r="F27" s="143"/>
      <c r="G27" s="143"/>
      <c r="H27" s="143"/>
      <c r="I27" s="143"/>
      <c r="J27" s="28"/>
      <c r="K27" s="145"/>
    </row>
    <row r="28" spans="1:11" s="7" customFormat="1" ht="18" customHeight="1">
      <c r="A28" s="28"/>
      <c r="B28" s="141">
        <v>12</v>
      </c>
      <c r="C28" s="142" t="s">
        <v>1600</v>
      </c>
      <c r="D28" s="143">
        <v>40037909.34690784</v>
      </c>
      <c r="E28" s="143">
        <v>119561199.68509214</v>
      </c>
      <c r="F28" s="143"/>
      <c r="G28" s="143"/>
      <c r="H28" s="143"/>
      <c r="I28" s="143"/>
      <c r="J28" s="28"/>
      <c r="K28" s="145"/>
    </row>
    <row r="29" spans="1:11" ht="12.75">
      <c r="A29" s="125"/>
      <c r="B29" s="126"/>
      <c r="C29" s="125"/>
      <c r="D29" s="125"/>
      <c r="E29" s="125"/>
      <c r="F29" s="125"/>
      <c r="G29" s="125"/>
      <c r="H29" s="125"/>
      <c r="I29" s="125"/>
      <c r="J29" s="125"/>
      <c r="K29" s="136"/>
    </row>
  </sheetData>
  <mergeCells count="3">
    <mergeCell ref="C2:J2"/>
    <mergeCell ref="C3:J3"/>
    <mergeCell ref="C4:J4"/>
  </mergeCells>
  <printOptions horizontalCentered="1"/>
  <pageMargins left="0.75" right="0.75" top="0.75" bottom="1" header="0.35" footer="0.5"/>
  <pageSetup fitToHeight="1" fitToWidth="1" horizontalDpi="600" verticalDpi="600" orientation="landscape" scale="9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P84"/>
  <sheetViews>
    <sheetView view="pageBreakPreview" zoomScaleSheetLayoutView="100" workbookViewId="0" topLeftCell="A1"/>
  </sheetViews>
  <sheetFormatPr defaultColWidth="8.8515625" defaultRowHeight="12.75"/>
  <cols>
    <col min="1" max="1" width="3.421875" style="154" customWidth="1"/>
    <col min="2" max="2" width="4.421875" style="186" customWidth="1"/>
    <col min="3" max="3" width="57.7109375" style="154" customWidth="1"/>
    <col min="4" max="15" width="11.57421875" style="154" customWidth="1"/>
    <col min="16" max="16" width="3.57421875" style="154" customWidth="1"/>
    <col min="17" max="16384" width="8.8515625" style="154" customWidth="1"/>
  </cols>
  <sheetData>
    <row r="1" spans="1:16" ht="12.75">
      <c r="A1" s="152"/>
      <c r="B1" s="153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</row>
    <row r="2" spans="1:16" s="157" customFormat="1" ht="60.75" customHeight="1">
      <c r="A2" s="155"/>
      <c r="B2" s="156"/>
      <c r="C2" s="270" t="s">
        <v>2370</v>
      </c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155"/>
    </row>
    <row r="3" spans="1:16" ht="20.25" customHeight="1" thickBot="1">
      <c r="A3" s="152"/>
      <c r="B3" s="153"/>
      <c r="C3" s="59" t="s">
        <v>520</v>
      </c>
      <c r="D3" s="59" t="s">
        <v>521</v>
      </c>
      <c r="E3" s="59" t="s">
        <v>522</v>
      </c>
      <c r="F3" s="59" t="s">
        <v>523</v>
      </c>
      <c r="G3" s="59" t="s">
        <v>527</v>
      </c>
      <c r="H3" s="59" t="s">
        <v>524</v>
      </c>
      <c r="I3" s="59" t="s">
        <v>525</v>
      </c>
      <c r="J3" s="59" t="s">
        <v>526</v>
      </c>
      <c r="K3" s="59" t="s">
        <v>563</v>
      </c>
      <c r="L3" s="59" t="s">
        <v>1703</v>
      </c>
      <c r="M3" s="59" t="s">
        <v>1704</v>
      </c>
      <c r="N3" s="59" t="s">
        <v>1705</v>
      </c>
      <c r="O3" s="59" t="s">
        <v>1706</v>
      </c>
      <c r="P3" s="152"/>
    </row>
    <row r="4" spans="1:16" s="160" customFormat="1" ht="21" customHeight="1" thickBot="1" thickTop="1">
      <c r="A4" s="158"/>
      <c r="B4" s="159"/>
      <c r="C4" s="275" t="s">
        <v>1584</v>
      </c>
      <c r="D4" s="272" t="s">
        <v>506</v>
      </c>
      <c r="E4" s="273"/>
      <c r="F4" s="274"/>
      <c r="G4" s="277" t="s">
        <v>1583</v>
      </c>
      <c r="H4" s="277"/>
      <c r="I4" s="278"/>
      <c r="J4" s="272" t="s">
        <v>1585</v>
      </c>
      <c r="K4" s="273"/>
      <c r="L4" s="274"/>
      <c r="M4" s="272" t="s">
        <v>537</v>
      </c>
      <c r="N4" s="273"/>
      <c r="O4" s="274"/>
      <c r="P4" s="158"/>
    </row>
    <row r="5" spans="1:16" ht="21" customHeight="1" thickBot="1" thickTop="1">
      <c r="A5" s="152"/>
      <c r="B5" s="153"/>
      <c r="C5" s="276"/>
      <c r="D5" s="161" t="s">
        <v>1547</v>
      </c>
      <c r="E5" s="162" t="s">
        <v>1601</v>
      </c>
      <c r="F5" s="163" t="s">
        <v>1602</v>
      </c>
      <c r="G5" s="161" t="s">
        <v>1547</v>
      </c>
      <c r="H5" s="162" t="s">
        <v>1601</v>
      </c>
      <c r="I5" s="163" t="s">
        <v>1602</v>
      </c>
      <c r="J5" s="161" t="s">
        <v>1547</v>
      </c>
      <c r="K5" s="162" t="s">
        <v>1601</v>
      </c>
      <c r="L5" s="163" t="s">
        <v>1602</v>
      </c>
      <c r="M5" s="161" t="s">
        <v>1547</v>
      </c>
      <c r="N5" s="162" t="s">
        <v>1601</v>
      </c>
      <c r="O5" s="163" t="s">
        <v>1602</v>
      </c>
      <c r="P5" s="152"/>
    </row>
    <row r="6" spans="1:16" ht="18.95" customHeight="1" thickTop="1">
      <c r="A6" s="152"/>
      <c r="B6" s="164">
        <v>1</v>
      </c>
      <c r="C6" s="165" t="s">
        <v>1666</v>
      </c>
      <c r="D6" s="166">
        <f aca="true" t="shared" si="0" ref="D6:F9">G6+J6+M6</f>
        <v>39500000</v>
      </c>
      <c r="E6" s="167">
        <f t="shared" si="0"/>
        <v>0</v>
      </c>
      <c r="F6" s="168">
        <f t="shared" si="0"/>
        <v>0</v>
      </c>
      <c r="G6" s="166">
        <v>3950000</v>
      </c>
      <c r="H6" s="166">
        <v>0</v>
      </c>
      <c r="I6" s="168">
        <v>0</v>
      </c>
      <c r="J6" s="166">
        <v>31600000</v>
      </c>
      <c r="K6" s="167">
        <v>0</v>
      </c>
      <c r="L6" s="168">
        <v>0</v>
      </c>
      <c r="M6" s="166">
        <v>3950000</v>
      </c>
      <c r="N6" s="167">
        <v>0</v>
      </c>
      <c r="O6" s="168">
        <v>0</v>
      </c>
      <c r="P6" s="152"/>
    </row>
    <row r="7" spans="1:16" ht="18.95" customHeight="1">
      <c r="A7" s="152"/>
      <c r="B7" s="164">
        <v>2</v>
      </c>
      <c r="C7" s="165" t="s">
        <v>1603</v>
      </c>
      <c r="D7" s="166">
        <f t="shared" si="0"/>
        <v>0</v>
      </c>
      <c r="E7" s="167">
        <f t="shared" si="0"/>
        <v>80000000</v>
      </c>
      <c r="F7" s="168">
        <f t="shared" si="0"/>
        <v>0</v>
      </c>
      <c r="G7" s="166">
        <v>0</v>
      </c>
      <c r="H7" s="166">
        <v>8000000</v>
      </c>
      <c r="I7" s="168">
        <v>0</v>
      </c>
      <c r="J7" s="166">
        <v>0</v>
      </c>
      <c r="K7" s="167">
        <v>64000000</v>
      </c>
      <c r="L7" s="168">
        <v>0</v>
      </c>
      <c r="M7" s="166">
        <v>0</v>
      </c>
      <c r="N7" s="167">
        <v>8000000</v>
      </c>
      <c r="O7" s="168">
        <v>0</v>
      </c>
      <c r="P7" s="152"/>
    </row>
    <row r="8" spans="1:16" ht="18.95" customHeight="1">
      <c r="A8" s="152"/>
      <c r="B8" s="164">
        <v>3</v>
      </c>
      <c r="C8" s="165" t="s">
        <v>1604</v>
      </c>
      <c r="D8" s="166">
        <f t="shared" si="0"/>
        <v>0</v>
      </c>
      <c r="E8" s="167">
        <f t="shared" si="0"/>
        <v>37300000</v>
      </c>
      <c r="F8" s="168">
        <f t="shared" si="0"/>
        <v>0</v>
      </c>
      <c r="G8" s="166">
        <v>0</v>
      </c>
      <c r="H8" s="166">
        <v>33570000</v>
      </c>
      <c r="I8" s="168">
        <v>0</v>
      </c>
      <c r="J8" s="166">
        <v>0</v>
      </c>
      <c r="K8" s="167">
        <v>0</v>
      </c>
      <c r="L8" s="168">
        <v>0</v>
      </c>
      <c r="M8" s="166">
        <v>0</v>
      </c>
      <c r="N8" s="167">
        <v>3730000</v>
      </c>
      <c r="O8" s="168">
        <v>0</v>
      </c>
      <c r="P8" s="152"/>
    </row>
    <row r="9" spans="1:16" ht="18.95" customHeight="1">
      <c r="A9" s="152"/>
      <c r="B9" s="164">
        <v>4</v>
      </c>
      <c r="C9" s="165" t="s">
        <v>1605</v>
      </c>
      <c r="D9" s="166">
        <f t="shared" si="0"/>
        <v>0</v>
      </c>
      <c r="E9" s="167">
        <f t="shared" si="0"/>
        <v>0</v>
      </c>
      <c r="F9" s="168">
        <f t="shared" si="0"/>
        <v>20500000</v>
      </c>
      <c r="G9" s="166">
        <v>0</v>
      </c>
      <c r="H9" s="166">
        <v>0</v>
      </c>
      <c r="I9" s="168">
        <v>20500000</v>
      </c>
      <c r="J9" s="166">
        <v>0</v>
      </c>
      <c r="K9" s="167">
        <v>0</v>
      </c>
      <c r="L9" s="168">
        <v>0</v>
      </c>
      <c r="M9" s="166">
        <v>0</v>
      </c>
      <c r="N9" s="167">
        <v>0</v>
      </c>
      <c r="O9" s="168">
        <v>0</v>
      </c>
      <c r="P9" s="152"/>
    </row>
    <row r="10" spans="1:16" ht="18.95" customHeight="1">
      <c r="A10" s="152"/>
      <c r="B10" s="164"/>
      <c r="C10" s="169" t="s">
        <v>1606</v>
      </c>
      <c r="D10" s="170"/>
      <c r="E10" s="171"/>
      <c r="F10" s="172"/>
      <c r="G10" s="170"/>
      <c r="H10" s="170"/>
      <c r="I10" s="172"/>
      <c r="J10" s="170"/>
      <c r="K10" s="171"/>
      <c r="L10" s="172"/>
      <c r="M10" s="170"/>
      <c r="N10" s="171"/>
      <c r="O10" s="172"/>
      <c r="P10" s="152"/>
    </row>
    <row r="11" spans="1:16" ht="18.95" customHeight="1">
      <c r="A11" s="152"/>
      <c r="B11" s="164">
        <v>5</v>
      </c>
      <c r="C11" s="173" t="s">
        <v>1607</v>
      </c>
      <c r="D11" s="166">
        <f aca="true" t="shared" si="1" ref="D11:F12">G11+J11+M11</f>
        <v>0</v>
      </c>
      <c r="E11" s="167">
        <f t="shared" si="1"/>
        <v>0</v>
      </c>
      <c r="F11" s="168">
        <f t="shared" si="1"/>
        <v>0</v>
      </c>
      <c r="G11" s="166">
        <v>0</v>
      </c>
      <c r="H11" s="166">
        <v>0</v>
      </c>
      <c r="I11" s="168">
        <v>0</v>
      </c>
      <c r="J11" s="166">
        <v>0</v>
      </c>
      <c r="K11" s="167">
        <v>0</v>
      </c>
      <c r="L11" s="168">
        <v>0</v>
      </c>
      <c r="M11" s="166">
        <v>0</v>
      </c>
      <c r="N11" s="167">
        <v>0</v>
      </c>
      <c r="O11" s="168">
        <v>0</v>
      </c>
      <c r="P11" s="152"/>
    </row>
    <row r="12" spans="1:16" ht="18.95" customHeight="1">
      <c r="A12" s="152"/>
      <c r="B12" s="164">
        <v>6</v>
      </c>
      <c r="C12" s="173" t="s">
        <v>1608</v>
      </c>
      <c r="D12" s="166">
        <f t="shared" si="1"/>
        <v>0</v>
      </c>
      <c r="E12" s="167">
        <f t="shared" si="1"/>
        <v>0</v>
      </c>
      <c r="F12" s="168">
        <f t="shared" si="1"/>
        <v>0</v>
      </c>
      <c r="G12" s="166">
        <v>0</v>
      </c>
      <c r="H12" s="166">
        <v>0</v>
      </c>
      <c r="I12" s="168">
        <v>0</v>
      </c>
      <c r="J12" s="166">
        <v>0</v>
      </c>
      <c r="K12" s="167">
        <v>0</v>
      </c>
      <c r="L12" s="168">
        <v>0</v>
      </c>
      <c r="M12" s="166">
        <v>0</v>
      </c>
      <c r="N12" s="167">
        <v>0</v>
      </c>
      <c r="O12" s="168">
        <v>0</v>
      </c>
      <c r="P12" s="152"/>
    </row>
    <row r="13" spans="1:16" ht="18.95" customHeight="1">
      <c r="A13" s="152"/>
      <c r="B13" s="164"/>
      <c r="C13" s="174" t="s">
        <v>1609</v>
      </c>
      <c r="D13" s="170"/>
      <c r="E13" s="171"/>
      <c r="F13" s="172"/>
      <c r="G13" s="170"/>
      <c r="H13" s="170"/>
      <c r="I13" s="172"/>
      <c r="J13" s="170"/>
      <c r="K13" s="171"/>
      <c r="L13" s="172"/>
      <c r="M13" s="170"/>
      <c r="N13" s="171"/>
      <c r="O13" s="172"/>
      <c r="P13" s="152"/>
    </row>
    <row r="14" spans="1:16" ht="18.95" customHeight="1">
      <c r="A14" s="152"/>
      <c r="B14" s="164">
        <v>7</v>
      </c>
      <c r="C14" s="175" t="s">
        <v>1610</v>
      </c>
      <c r="D14" s="166">
        <f aca="true" t="shared" si="2" ref="D14:F20">G14+J14+M14</f>
        <v>0</v>
      </c>
      <c r="E14" s="167">
        <f t="shared" si="2"/>
        <v>0</v>
      </c>
      <c r="F14" s="168">
        <f t="shared" si="2"/>
        <v>0</v>
      </c>
      <c r="G14" s="166">
        <v>0</v>
      </c>
      <c r="H14" s="166">
        <v>0</v>
      </c>
      <c r="I14" s="168">
        <v>0</v>
      </c>
      <c r="J14" s="166">
        <v>0</v>
      </c>
      <c r="K14" s="167">
        <v>0</v>
      </c>
      <c r="L14" s="168">
        <v>0</v>
      </c>
      <c r="M14" s="166">
        <v>0</v>
      </c>
      <c r="N14" s="167">
        <v>0</v>
      </c>
      <c r="O14" s="168">
        <v>0</v>
      </c>
      <c r="P14" s="152"/>
    </row>
    <row r="15" spans="1:16" ht="18.95" customHeight="1">
      <c r="A15" s="152"/>
      <c r="B15" s="164">
        <v>8</v>
      </c>
      <c r="C15" s="175" t="s">
        <v>1611</v>
      </c>
      <c r="D15" s="166">
        <f t="shared" si="2"/>
        <v>0</v>
      </c>
      <c r="E15" s="167">
        <f t="shared" si="2"/>
        <v>1526406</v>
      </c>
      <c r="F15" s="168">
        <f t="shared" si="2"/>
        <v>0</v>
      </c>
      <c r="G15" s="166">
        <v>0</v>
      </c>
      <c r="H15" s="166">
        <v>1526406</v>
      </c>
      <c r="I15" s="168">
        <v>0</v>
      </c>
      <c r="J15" s="166">
        <v>0</v>
      </c>
      <c r="K15" s="167">
        <v>0</v>
      </c>
      <c r="L15" s="168">
        <v>0</v>
      </c>
      <c r="M15" s="166">
        <v>0</v>
      </c>
      <c r="N15" s="167">
        <v>0</v>
      </c>
      <c r="O15" s="168">
        <v>0</v>
      </c>
      <c r="P15" s="152"/>
    </row>
    <row r="16" spans="1:16" ht="18.95" customHeight="1">
      <c r="A16" s="152"/>
      <c r="B16" s="164">
        <v>9</v>
      </c>
      <c r="C16" s="175" t="s">
        <v>1612</v>
      </c>
      <c r="D16" s="166">
        <f t="shared" si="2"/>
        <v>0</v>
      </c>
      <c r="E16" s="167">
        <f t="shared" si="2"/>
        <v>1093758</v>
      </c>
      <c r="F16" s="168">
        <f t="shared" si="2"/>
        <v>0</v>
      </c>
      <c r="G16" s="166">
        <v>0</v>
      </c>
      <c r="H16" s="166">
        <v>1093758</v>
      </c>
      <c r="I16" s="168">
        <v>0</v>
      </c>
      <c r="J16" s="166">
        <v>0</v>
      </c>
      <c r="K16" s="167">
        <v>0</v>
      </c>
      <c r="L16" s="168">
        <v>0</v>
      </c>
      <c r="M16" s="166">
        <v>0</v>
      </c>
      <c r="N16" s="167">
        <v>0</v>
      </c>
      <c r="O16" s="168">
        <v>0</v>
      </c>
      <c r="P16" s="152"/>
    </row>
    <row r="17" spans="1:16" ht="18.95" customHeight="1">
      <c r="A17" s="152"/>
      <c r="B17" s="164">
        <v>10</v>
      </c>
      <c r="C17" s="175" t="s">
        <v>1613</v>
      </c>
      <c r="D17" s="166">
        <f t="shared" si="2"/>
        <v>0</v>
      </c>
      <c r="E17" s="167">
        <f t="shared" si="2"/>
        <v>0</v>
      </c>
      <c r="F17" s="168">
        <f t="shared" si="2"/>
        <v>2102949</v>
      </c>
      <c r="G17" s="166">
        <v>0</v>
      </c>
      <c r="H17" s="166">
        <v>0</v>
      </c>
      <c r="I17" s="168">
        <v>1892654.1</v>
      </c>
      <c r="J17" s="166">
        <v>0</v>
      </c>
      <c r="K17" s="167">
        <v>0</v>
      </c>
      <c r="L17" s="168">
        <v>210294.90000000002</v>
      </c>
      <c r="M17" s="166">
        <v>0</v>
      </c>
      <c r="N17" s="167">
        <v>0</v>
      </c>
      <c r="O17" s="168">
        <v>0</v>
      </c>
      <c r="P17" s="152"/>
    </row>
    <row r="18" spans="1:16" ht="18.95" customHeight="1">
      <c r="A18" s="152"/>
      <c r="B18" s="164">
        <v>11</v>
      </c>
      <c r="C18" s="173" t="s">
        <v>1614</v>
      </c>
      <c r="D18" s="166">
        <f t="shared" si="2"/>
        <v>0</v>
      </c>
      <c r="E18" s="167">
        <f t="shared" si="2"/>
        <v>0</v>
      </c>
      <c r="F18" s="168">
        <f t="shared" si="2"/>
        <v>0</v>
      </c>
      <c r="G18" s="166">
        <v>0</v>
      </c>
      <c r="H18" s="166">
        <v>0</v>
      </c>
      <c r="I18" s="168">
        <v>0</v>
      </c>
      <c r="J18" s="166">
        <v>0</v>
      </c>
      <c r="K18" s="167">
        <v>0</v>
      </c>
      <c r="L18" s="168">
        <v>0</v>
      </c>
      <c r="M18" s="166">
        <v>0</v>
      </c>
      <c r="N18" s="167">
        <v>0</v>
      </c>
      <c r="O18" s="168">
        <v>0</v>
      </c>
      <c r="P18" s="152"/>
    </row>
    <row r="19" spans="1:16" ht="18.95" customHeight="1">
      <c r="A19" s="152"/>
      <c r="B19" s="164">
        <v>12</v>
      </c>
      <c r="C19" s="173" t="s">
        <v>1615</v>
      </c>
      <c r="D19" s="166">
        <f t="shared" si="2"/>
        <v>0</v>
      </c>
      <c r="E19" s="167">
        <f t="shared" si="2"/>
        <v>0</v>
      </c>
      <c r="F19" s="168">
        <f t="shared" si="2"/>
        <v>0</v>
      </c>
      <c r="G19" s="166">
        <v>0</v>
      </c>
      <c r="H19" s="166">
        <v>0</v>
      </c>
      <c r="I19" s="168">
        <v>0</v>
      </c>
      <c r="J19" s="166">
        <v>0</v>
      </c>
      <c r="K19" s="167">
        <v>0</v>
      </c>
      <c r="L19" s="168">
        <v>0</v>
      </c>
      <c r="M19" s="166">
        <v>0</v>
      </c>
      <c r="N19" s="167">
        <v>0</v>
      </c>
      <c r="O19" s="168">
        <v>0</v>
      </c>
      <c r="P19" s="152"/>
    </row>
    <row r="20" spans="1:16" ht="18.95" customHeight="1">
      <c r="A20" s="152"/>
      <c r="B20" s="164">
        <v>13</v>
      </c>
      <c r="C20" s="173" t="s">
        <v>1616</v>
      </c>
      <c r="D20" s="166">
        <f t="shared" si="2"/>
        <v>4809590</v>
      </c>
      <c r="E20" s="167">
        <f t="shared" si="2"/>
        <v>0</v>
      </c>
      <c r="F20" s="168">
        <f t="shared" si="2"/>
        <v>0</v>
      </c>
      <c r="G20" s="166">
        <v>0</v>
      </c>
      <c r="H20" s="166">
        <v>0</v>
      </c>
      <c r="I20" s="168">
        <v>0</v>
      </c>
      <c r="J20" s="166">
        <v>4809590</v>
      </c>
      <c r="K20" s="167">
        <v>0</v>
      </c>
      <c r="L20" s="168">
        <v>0</v>
      </c>
      <c r="M20" s="166">
        <v>0</v>
      </c>
      <c r="N20" s="167">
        <v>0</v>
      </c>
      <c r="O20" s="168">
        <v>0</v>
      </c>
      <c r="P20" s="152"/>
    </row>
    <row r="21" spans="1:16" ht="18.95" customHeight="1">
      <c r="A21" s="152"/>
      <c r="B21" s="164"/>
      <c r="C21" s="174" t="s">
        <v>1617</v>
      </c>
      <c r="D21" s="170"/>
      <c r="E21" s="171"/>
      <c r="F21" s="172"/>
      <c r="G21" s="170"/>
      <c r="H21" s="170"/>
      <c r="I21" s="172"/>
      <c r="J21" s="170"/>
      <c r="K21" s="171"/>
      <c r="L21" s="172"/>
      <c r="M21" s="170"/>
      <c r="N21" s="171"/>
      <c r="O21" s="172"/>
      <c r="P21" s="152"/>
    </row>
    <row r="22" spans="1:16" ht="18.95" customHeight="1">
      <c r="A22" s="152"/>
      <c r="B22" s="164">
        <v>14</v>
      </c>
      <c r="C22" s="175" t="s">
        <v>1618</v>
      </c>
      <c r="D22" s="166">
        <f aca="true" t="shared" si="3" ref="D22:F28">G22+J22+M22</f>
        <v>0</v>
      </c>
      <c r="E22" s="167">
        <f t="shared" si="3"/>
        <v>0</v>
      </c>
      <c r="F22" s="168">
        <f t="shared" si="3"/>
        <v>0</v>
      </c>
      <c r="G22" s="166">
        <v>0</v>
      </c>
      <c r="H22" s="166">
        <v>0</v>
      </c>
      <c r="I22" s="168">
        <v>0</v>
      </c>
      <c r="J22" s="166">
        <v>0</v>
      </c>
      <c r="K22" s="167">
        <v>0</v>
      </c>
      <c r="L22" s="168">
        <v>0</v>
      </c>
      <c r="M22" s="166">
        <v>0</v>
      </c>
      <c r="N22" s="167">
        <v>0</v>
      </c>
      <c r="O22" s="168">
        <v>0</v>
      </c>
      <c r="P22" s="152"/>
    </row>
    <row r="23" spans="1:16" ht="18.95" customHeight="1">
      <c r="A23" s="152"/>
      <c r="B23" s="164">
        <v>15</v>
      </c>
      <c r="C23" s="175" t="s">
        <v>1619</v>
      </c>
      <c r="D23" s="166">
        <f t="shared" si="3"/>
        <v>2010566</v>
      </c>
      <c r="E23" s="167">
        <f t="shared" si="3"/>
        <v>0</v>
      </c>
      <c r="F23" s="168">
        <f t="shared" si="3"/>
        <v>0</v>
      </c>
      <c r="G23" s="166">
        <v>2010566</v>
      </c>
      <c r="H23" s="166">
        <v>0</v>
      </c>
      <c r="I23" s="168">
        <v>0</v>
      </c>
      <c r="J23" s="166">
        <v>0</v>
      </c>
      <c r="K23" s="167">
        <v>0</v>
      </c>
      <c r="L23" s="168">
        <v>0</v>
      </c>
      <c r="M23" s="166">
        <v>0</v>
      </c>
      <c r="N23" s="167">
        <v>0</v>
      </c>
      <c r="O23" s="168">
        <v>0</v>
      </c>
      <c r="P23" s="152"/>
    </row>
    <row r="24" spans="1:16" ht="18.95" customHeight="1">
      <c r="A24" s="152"/>
      <c r="B24" s="164">
        <v>16</v>
      </c>
      <c r="C24" s="175" t="s">
        <v>1620</v>
      </c>
      <c r="D24" s="166">
        <f t="shared" si="3"/>
        <v>0</v>
      </c>
      <c r="E24" s="167">
        <f t="shared" si="3"/>
        <v>0</v>
      </c>
      <c r="F24" s="168">
        <f t="shared" si="3"/>
        <v>0</v>
      </c>
      <c r="G24" s="166">
        <v>0</v>
      </c>
      <c r="H24" s="166">
        <v>0</v>
      </c>
      <c r="I24" s="168">
        <v>0</v>
      </c>
      <c r="J24" s="166">
        <v>0</v>
      </c>
      <c r="K24" s="167">
        <v>0</v>
      </c>
      <c r="L24" s="168">
        <v>0</v>
      </c>
      <c r="M24" s="166">
        <v>0</v>
      </c>
      <c r="N24" s="167">
        <v>0</v>
      </c>
      <c r="O24" s="168">
        <v>0</v>
      </c>
      <c r="P24" s="152"/>
    </row>
    <row r="25" spans="1:16" ht="18.95" customHeight="1">
      <c r="A25" s="152"/>
      <c r="B25" s="164">
        <v>17</v>
      </c>
      <c r="C25" s="175" t="s">
        <v>1621</v>
      </c>
      <c r="D25" s="166">
        <f t="shared" si="3"/>
        <v>0</v>
      </c>
      <c r="E25" s="167">
        <f t="shared" si="3"/>
        <v>3494756</v>
      </c>
      <c r="F25" s="168">
        <f t="shared" si="3"/>
        <v>0</v>
      </c>
      <c r="G25" s="166">
        <v>0</v>
      </c>
      <c r="H25" s="166">
        <v>3494756</v>
      </c>
      <c r="I25" s="168">
        <v>0</v>
      </c>
      <c r="J25" s="166">
        <v>0</v>
      </c>
      <c r="K25" s="167">
        <v>0</v>
      </c>
      <c r="L25" s="168">
        <v>0</v>
      </c>
      <c r="M25" s="166">
        <v>0</v>
      </c>
      <c r="N25" s="167">
        <v>0</v>
      </c>
      <c r="O25" s="168">
        <v>0</v>
      </c>
      <c r="P25" s="152"/>
    </row>
    <row r="26" spans="1:16" ht="18.95" customHeight="1">
      <c r="A26" s="152"/>
      <c r="B26" s="164">
        <v>18</v>
      </c>
      <c r="C26" s="175" t="s">
        <v>1622</v>
      </c>
      <c r="D26" s="166">
        <f t="shared" si="3"/>
        <v>0</v>
      </c>
      <c r="E26" s="167">
        <f t="shared" si="3"/>
        <v>452938</v>
      </c>
      <c r="F26" s="168">
        <f t="shared" si="3"/>
        <v>0</v>
      </c>
      <c r="G26" s="166">
        <v>0</v>
      </c>
      <c r="H26" s="166">
        <v>0</v>
      </c>
      <c r="I26" s="168">
        <v>0</v>
      </c>
      <c r="J26" s="166">
        <v>0</v>
      </c>
      <c r="K26" s="167">
        <v>0</v>
      </c>
      <c r="L26" s="168">
        <v>0</v>
      </c>
      <c r="M26" s="166">
        <v>0</v>
      </c>
      <c r="N26" s="167">
        <v>452938</v>
      </c>
      <c r="O26" s="168">
        <v>0</v>
      </c>
      <c r="P26" s="152"/>
    </row>
    <row r="27" spans="1:16" ht="18.95" customHeight="1">
      <c r="A27" s="152"/>
      <c r="B27" s="164">
        <v>19</v>
      </c>
      <c r="C27" s="173" t="s">
        <v>1623</v>
      </c>
      <c r="D27" s="166">
        <f t="shared" si="3"/>
        <v>0</v>
      </c>
      <c r="E27" s="167">
        <f t="shared" si="3"/>
        <v>0</v>
      </c>
      <c r="F27" s="168">
        <f t="shared" si="3"/>
        <v>0</v>
      </c>
      <c r="G27" s="166">
        <v>0</v>
      </c>
      <c r="H27" s="166">
        <v>0</v>
      </c>
      <c r="I27" s="168">
        <v>0</v>
      </c>
      <c r="J27" s="166">
        <v>0</v>
      </c>
      <c r="K27" s="167">
        <v>0</v>
      </c>
      <c r="L27" s="168">
        <v>0</v>
      </c>
      <c r="M27" s="166">
        <v>0</v>
      </c>
      <c r="N27" s="167">
        <v>0</v>
      </c>
      <c r="O27" s="168">
        <v>0</v>
      </c>
      <c r="P27" s="152"/>
    </row>
    <row r="28" spans="1:16" ht="18.95" customHeight="1">
      <c r="A28" s="152"/>
      <c r="B28" s="164">
        <v>20</v>
      </c>
      <c r="C28" s="173" t="s">
        <v>1624</v>
      </c>
      <c r="D28" s="166">
        <f t="shared" si="3"/>
        <v>4630500</v>
      </c>
      <c r="E28" s="167">
        <f t="shared" si="3"/>
        <v>24603116</v>
      </c>
      <c r="F28" s="168">
        <f t="shared" si="3"/>
        <v>26646960</v>
      </c>
      <c r="G28" s="166">
        <v>4630500</v>
      </c>
      <c r="H28" s="166">
        <v>24603116</v>
      </c>
      <c r="I28" s="168">
        <v>26646960</v>
      </c>
      <c r="J28" s="166">
        <v>0</v>
      </c>
      <c r="K28" s="167">
        <v>0</v>
      </c>
      <c r="L28" s="168">
        <v>0</v>
      </c>
      <c r="M28" s="166">
        <v>0</v>
      </c>
      <c r="N28" s="167">
        <v>0</v>
      </c>
      <c r="O28" s="168">
        <v>0</v>
      </c>
      <c r="P28" s="152"/>
    </row>
    <row r="29" spans="1:16" ht="18.95" customHeight="1">
      <c r="A29" s="152"/>
      <c r="B29" s="164"/>
      <c r="C29" s="169" t="s">
        <v>1626</v>
      </c>
      <c r="D29" s="170"/>
      <c r="E29" s="171"/>
      <c r="F29" s="172"/>
      <c r="G29" s="170"/>
      <c r="H29" s="170"/>
      <c r="I29" s="172"/>
      <c r="J29" s="170"/>
      <c r="K29" s="171"/>
      <c r="L29" s="172"/>
      <c r="M29" s="170"/>
      <c r="N29" s="171"/>
      <c r="O29" s="172"/>
      <c r="P29" s="152"/>
    </row>
    <row r="30" spans="1:16" ht="18.95" customHeight="1">
      <c r="A30" s="152"/>
      <c r="B30" s="164">
        <v>21</v>
      </c>
      <c r="C30" s="173" t="s">
        <v>1625</v>
      </c>
      <c r="D30" s="166">
        <f aca="true" t="shared" si="4" ref="D30:D39">G30+J30+M30</f>
        <v>0</v>
      </c>
      <c r="E30" s="167">
        <f aca="true" t="shared" si="5" ref="E30:E39">H30+K30+N30</f>
        <v>0</v>
      </c>
      <c r="F30" s="168">
        <f aca="true" t="shared" si="6" ref="F30:F39">I30+L30+O30</f>
        <v>45000000</v>
      </c>
      <c r="G30" s="166">
        <v>0</v>
      </c>
      <c r="H30" s="166">
        <v>0</v>
      </c>
      <c r="I30" s="168">
        <v>11250000</v>
      </c>
      <c r="J30" s="166">
        <v>0</v>
      </c>
      <c r="K30" s="167">
        <v>0</v>
      </c>
      <c r="L30" s="168">
        <v>33750000</v>
      </c>
      <c r="M30" s="166">
        <v>0</v>
      </c>
      <c r="N30" s="167">
        <v>0</v>
      </c>
      <c r="O30" s="168">
        <v>0</v>
      </c>
      <c r="P30" s="152"/>
    </row>
    <row r="31" spans="1:16" ht="18.95" customHeight="1">
      <c r="A31" s="152"/>
      <c r="B31" s="164">
        <v>22</v>
      </c>
      <c r="C31" s="173" t="s">
        <v>1627</v>
      </c>
      <c r="D31" s="166">
        <f t="shared" si="4"/>
        <v>0</v>
      </c>
      <c r="E31" s="167">
        <f t="shared" si="5"/>
        <v>0</v>
      </c>
      <c r="F31" s="168">
        <f t="shared" si="6"/>
        <v>0</v>
      </c>
      <c r="G31" s="166">
        <v>0</v>
      </c>
      <c r="H31" s="166">
        <v>0</v>
      </c>
      <c r="I31" s="168">
        <v>0</v>
      </c>
      <c r="J31" s="166">
        <v>0</v>
      </c>
      <c r="K31" s="167">
        <v>0</v>
      </c>
      <c r="L31" s="168">
        <v>0</v>
      </c>
      <c r="M31" s="166">
        <v>0</v>
      </c>
      <c r="N31" s="167">
        <v>0</v>
      </c>
      <c r="O31" s="168">
        <v>0</v>
      </c>
      <c r="P31" s="152"/>
    </row>
    <row r="32" spans="1:16" ht="18.95" customHeight="1">
      <c r="A32" s="152"/>
      <c r="B32" s="164">
        <v>23</v>
      </c>
      <c r="C32" s="173" t="s">
        <v>1628</v>
      </c>
      <c r="D32" s="166">
        <f t="shared" si="4"/>
        <v>0</v>
      </c>
      <c r="E32" s="167">
        <f t="shared" si="5"/>
        <v>0</v>
      </c>
      <c r="F32" s="168">
        <f t="shared" si="6"/>
        <v>0</v>
      </c>
      <c r="G32" s="166">
        <v>0</v>
      </c>
      <c r="H32" s="166">
        <v>0</v>
      </c>
      <c r="I32" s="168">
        <v>0</v>
      </c>
      <c r="J32" s="166">
        <v>0</v>
      </c>
      <c r="K32" s="167">
        <v>0</v>
      </c>
      <c r="L32" s="168">
        <v>0</v>
      </c>
      <c r="M32" s="166">
        <v>0</v>
      </c>
      <c r="N32" s="167">
        <v>0</v>
      </c>
      <c r="O32" s="168">
        <v>0</v>
      </c>
      <c r="P32" s="152"/>
    </row>
    <row r="33" spans="1:16" ht="18.95" customHeight="1">
      <c r="A33" s="152"/>
      <c r="B33" s="164">
        <v>24</v>
      </c>
      <c r="C33" s="173" t="s">
        <v>1629</v>
      </c>
      <c r="D33" s="166">
        <f t="shared" si="4"/>
        <v>1389150</v>
      </c>
      <c r="E33" s="167">
        <f t="shared" si="5"/>
        <v>2514472.257975</v>
      </c>
      <c r="F33" s="168">
        <f t="shared" si="6"/>
        <v>9077175</v>
      </c>
      <c r="G33" s="166">
        <v>1389150</v>
      </c>
      <c r="H33" s="166">
        <v>2514472.257975</v>
      </c>
      <c r="I33" s="168">
        <v>9077175</v>
      </c>
      <c r="J33" s="166">
        <v>0</v>
      </c>
      <c r="K33" s="167">
        <v>0</v>
      </c>
      <c r="L33" s="168">
        <v>0</v>
      </c>
      <c r="M33" s="166">
        <v>0</v>
      </c>
      <c r="N33" s="167">
        <v>0</v>
      </c>
      <c r="O33" s="168">
        <v>0</v>
      </c>
      <c r="P33" s="152"/>
    </row>
    <row r="34" spans="1:16" ht="18.95" customHeight="1">
      <c r="A34" s="152"/>
      <c r="B34" s="164">
        <v>25</v>
      </c>
      <c r="C34" s="173" t="s">
        <v>1630</v>
      </c>
      <c r="D34" s="166">
        <f t="shared" si="4"/>
        <v>0</v>
      </c>
      <c r="E34" s="167">
        <f t="shared" si="5"/>
        <v>0</v>
      </c>
      <c r="F34" s="168">
        <f t="shared" si="6"/>
        <v>0</v>
      </c>
      <c r="G34" s="166">
        <v>0</v>
      </c>
      <c r="H34" s="166">
        <v>0</v>
      </c>
      <c r="I34" s="168">
        <v>0</v>
      </c>
      <c r="J34" s="166">
        <v>0</v>
      </c>
      <c r="K34" s="167">
        <v>0</v>
      </c>
      <c r="L34" s="168">
        <v>0</v>
      </c>
      <c r="M34" s="166">
        <v>0</v>
      </c>
      <c r="N34" s="167">
        <v>0</v>
      </c>
      <c r="O34" s="168">
        <v>0</v>
      </c>
      <c r="P34" s="152"/>
    </row>
    <row r="35" spans="1:16" ht="18.95" customHeight="1">
      <c r="A35" s="152"/>
      <c r="B35" s="164">
        <v>26</v>
      </c>
      <c r="C35" s="173" t="s">
        <v>1631</v>
      </c>
      <c r="D35" s="166">
        <f t="shared" si="4"/>
        <v>0</v>
      </c>
      <c r="E35" s="167">
        <f t="shared" si="5"/>
        <v>0</v>
      </c>
      <c r="F35" s="168">
        <f t="shared" si="6"/>
        <v>0</v>
      </c>
      <c r="G35" s="166">
        <v>0</v>
      </c>
      <c r="H35" s="166">
        <v>0</v>
      </c>
      <c r="I35" s="168">
        <v>0</v>
      </c>
      <c r="J35" s="166">
        <v>0</v>
      </c>
      <c r="K35" s="167">
        <v>0</v>
      </c>
      <c r="L35" s="168">
        <v>0</v>
      </c>
      <c r="M35" s="166">
        <v>0</v>
      </c>
      <c r="N35" s="167">
        <v>0</v>
      </c>
      <c r="O35" s="168">
        <v>0</v>
      </c>
      <c r="P35" s="152"/>
    </row>
    <row r="36" spans="1:16" ht="18.95" customHeight="1">
      <c r="A36" s="152"/>
      <c r="B36" s="164">
        <v>27</v>
      </c>
      <c r="C36" s="173" t="s">
        <v>1632</v>
      </c>
      <c r="D36" s="166">
        <f t="shared" si="4"/>
        <v>0</v>
      </c>
      <c r="E36" s="167">
        <f t="shared" si="5"/>
        <v>0</v>
      </c>
      <c r="F36" s="168">
        <f t="shared" si="6"/>
        <v>0</v>
      </c>
      <c r="G36" s="166">
        <v>0</v>
      </c>
      <c r="H36" s="166">
        <v>0</v>
      </c>
      <c r="I36" s="168">
        <v>0</v>
      </c>
      <c r="J36" s="166">
        <v>0</v>
      </c>
      <c r="K36" s="167">
        <v>0</v>
      </c>
      <c r="L36" s="168">
        <v>0</v>
      </c>
      <c r="M36" s="166">
        <v>0</v>
      </c>
      <c r="N36" s="167">
        <v>0</v>
      </c>
      <c r="O36" s="168">
        <v>0</v>
      </c>
      <c r="P36" s="152"/>
    </row>
    <row r="37" spans="1:16" ht="18.95" customHeight="1">
      <c r="A37" s="152"/>
      <c r="B37" s="164">
        <v>28</v>
      </c>
      <c r="C37" s="165" t="s">
        <v>1546</v>
      </c>
      <c r="D37" s="166">
        <f t="shared" si="4"/>
        <v>12411000</v>
      </c>
      <c r="E37" s="167">
        <f t="shared" si="5"/>
        <v>6383000.04</v>
      </c>
      <c r="F37" s="168">
        <f t="shared" si="6"/>
        <v>7569999.96</v>
      </c>
      <c r="G37" s="166">
        <v>12411000</v>
      </c>
      <c r="H37" s="166">
        <v>6383000.04</v>
      </c>
      <c r="I37" s="168">
        <v>7569999.96</v>
      </c>
      <c r="J37" s="166">
        <v>0</v>
      </c>
      <c r="K37" s="167">
        <v>0</v>
      </c>
      <c r="L37" s="168">
        <v>0</v>
      </c>
      <c r="M37" s="166">
        <v>0</v>
      </c>
      <c r="N37" s="167">
        <v>0</v>
      </c>
      <c r="O37" s="168">
        <v>0</v>
      </c>
      <c r="P37" s="152"/>
    </row>
    <row r="38" spans="1:16" ht="18.95" customHeight="1">
      <c r="A38" s="152"/>
      <c r="B38" s="164">
        <v>29</v>
      </c>
      <c r="C38" s="165" t="s">
        <v>1545</v>
      </c>
      <c r="D38" s="166">
        <f t="shared" si="4"/>
        <v>4155046.9200000004</v>
      </c>
      <c r="E38" s="167">
        <f t="shared" si="5"/>
        <v>3490289.6399999987</v>
      </c>
      <c r="F38" s="168">
        <f t="shared" si="6"/>
        <v>2825472.5999999996</v>
      </c>
      <c r="G38" s="166">
        <v>0</v>
      </c>
      <c r="H38" s="166">
        <v>0</v>
      </c>
      <c r="I38" s="168">
        <v>0</v>
      </c>
      <c r="J38" s="166">
        <v>0</v>
      </c>
      <c r="K38" s="167">
        <v>0</v>
      </c>
      <c r="L38" s="168">
        <v>0</v>
      </c>
      <c r="M38" s="166">
        <v>4155046.9200000004</v>
      </c>
      <c r="N38" s="167">
        <v>3490289.6399999987</v>
      </c>
      <c r="O38" s="168">
        <v>2825472.5999999996</v>
      </c>
      <c r="P38" s="152"/>
    </row>
    <row r="39" spans="1:16" ht="18.95" customHeight="1">
      <c r="A39" s="152"/>
      <c r="B39" s="164">
        <v>30</v>
      </c>
      <c r="C39" s="165" t="s">
        <v>1665</v>
      </c>
      <c r="D39" s="166">
        <f t="shared" si="4"/>
        <v>12668000</v>
      </c>
      <c r="E39" s="167">
        <f t="shared" si="5"/>
        <v>11000000</v>
      </c>
      <c r="F39" s="168">
        <f t="shared" si="6"/>
        <v>29273890</v>
      </c>
      <c r="G39" s="166">
        <v>0</v>
      </c>
      <c r="H39" s="166">
        <v>0</v>
      </c>
      <c r="I39" s="168">
        <v>0</v>
      </c>
      <c r="J39" s="166">
        <v>0</v>
      </c>
      <c r="K39" s="167">
        <v>0</v>
      </c>
      <c r="L39" s="168">
        <v>0</v>
      </c>
      <c r="M39" s="166">
        <v>12668000</v>
      </c>
      <c r="N39" s="167">
        <v>11000000</v>
      </c>
      <c r="O39" s="168">
        <v>29273890</v>
      </c>
      <c r="P39" s="152"/>
    </row>
    <row r="40" spans="1:16" ht="18.95" customHeight="1">
      <c r="A40" s="152"/>
      <c r="B40" s="164"/>
      <c r="C40" s="169" t="s">
        <v>1633</v>
      </c>
      <c r="D40" s="170"/>
      <c r="E40" s="171"/>
      <c r="F40" s="172"/>
      <c r="G40" s="170"/>
      <c r="H40" s="170"/>
      <c r="I40" s="172"/>
      <c r="J40" s="170"/>
      <c r="K40" s="171"/>
      <c r="L40" s="172"/>
      <c r="M40" s="170"/>
      <c r="N40" s="171"/>
      <c r="O40" s="172"/>
      <c r="P40" s="152"/>
    </row>
    <row r="41" spans="1:16" ht="18.95" customHeight="1">
      <c r="A41" s="152"/>
      <c r="B41" s="164">
        <v>31</v>
      </c>
      <c r="C41" s="173" t="s">
        <v>1634</v>
      </c>
      <c r="D41" s="166">
        <f aca="true" t="shared" si="7" ref="D41:F45">G41+J41+M41</f>
        <v>15520000</v>
      </c>
      <c r="E41" s="167">
        <f t="shared" si="7"/>
        <v>17100000</v>
      </c>
      <c r="F41" s="168">
        <f t="shared" si="7"/>
        <v>19000000</v>
      </c>
      <c r="G41" s="166">
        <v>0</v>
      </c>
      <c r="H41" s="166">
        <v>0</v>
      </c>
      <c r="I41" s="168">
        <v>0</v>
      </c>
      <c r="J41" s="166">
        <v>0</v>
      </c>
      <c r="K41" s="167">
        <v>0</v>
      </c>
      <c r="L41" s="168">
        <v>0</v>
      </c>
      <c r="M41" s="166">
        <v>15520000</v>
      </c>
      <c r="N41" s="167">
        <v>17100000</v>
      </c>
      <c r="O41" s="168">
        <v>19000000</v>
      </c>
      <c r="P41" s="152"/>
    </row>
    <row r="42" spans="1:16" ht="18.95" customHeight="1">
      <c r="A42" s="152"/>
      <c r="B42" s="164">
        <v>32</v>
      </c>
      <c r="C42" s="173" t="s">
        <v>1635</v>
      </c>
      <c r="D42" s="166">
        <f t="shared" si="7"/>
        <v>485000</v>
      </c>
      <c r="E42" s="167">
        <f t="shared" si="7"/>
        <v>483550</v>
      </c>
      <c r="F42" s="168">
        <f t="shared" si="7"/>
        <v>491150</v>
      </c>
      <c r="G42" s="166">
        <v>0</v>
      </c>
      <c r="H42" s="166">
        <v>0</v>
      </c>
      <c r="I42" s="168">
        <v>0</v>
      </c>
      <c r="J42" s="166">
        <v>0</v>
      </c>
      <c r="K42" s="167">
        <v>0</v>
      </c>
      <c r="L42" s="168">
        <v>0</v>
      </c>
      <c r="M42" s="166">
        <v>485000</v>
      </c>
      <c r="N42" s="167">
        <v>483550</v>
      </c>
      <c r="O42" s="168">
        <v>491150</v>
      </c>
      <c r="P42" s="152"/>
    </row>
    <row r="43" spans="1:16" ht="18.95" customHeight="1">
      <c r="A43" s="152"/>
      <c r="B43" s="164">
        <v>33</v>
      </c>
      <c r="C43" s="173" t="s">
        <v>1636</v>
      </c>
      <c r="D43" s="166">
        <f t="shared" si="7"/>
        <v>485000</v>
      </c>
      <c r="E43" s="167">
        <f t="shared" si="7"/>
        <v>483550</v>
      </c>
      <c r="F43" s="168">
        <f t="shared" si="7"/>
        <v>491150</v>
      </c>
      <c r="G43" s="166">
        <v>0</v>
      </c>
      <c r="H43" s="166">
        <v>0</v>
      </c>
      <c r="I43" s="168">
        <v>0</v>
      </c>
      <c r="J43" s="166">
        <v>0</v>
      </c>
      <c r="K43" s="167">
        <v>0</v>
      </c>
      <c r="L43" s="168">
        <v>0</v>
      </c>
      <c r="M43" s="166">
        <v>485000</v>
      </c>
      <c r="N43" s="167">
        <v>483550</v>
      </c>
      <c r="O43" s="168">
        <v>491150</v>
      </c>
      <c r="P43" s="152"/>
    </row>
    <row r="44" spans="1:16" ht="18.95" customHeight="1">
      <c r="A44" s="152"/>
      <c r="B44" s="164">
        <v>34</v>
      </c>
      <c r="C44" s="173" t="s">
        <v>1637</v>
      </c>
      <c r="D44" s="166">
        <f t="shared" si="7"/>
        <v>8526300</v>
      </c>
      <c r="E44" s="167">
        <f t="shared" si="7"/>
        <v>6422950</v>
      </c>
      <c r="F44" s="168">
        <f t="shared" si="7"/>
        <v>6532200</v>
      </c>
      <c r="G44" s="166">
        <v>0</v>
      </c>
      <c r="H44" s="166">
        <v>0</v>
      </c>
      <c r="I44" s="168">
        <v>0</v>
      </c>
      <c r="J44" s="166">
        <v>0</v>
      </c>
      <c r="K44" s="167">
        <v>0</v>
      </c>
      <c r="L44" s="168">
        <v>0</v>
      </c>
      <c r="M44" s="166">
        <v>8526300</v>
      </c>
      <c r="N44" s="167">
        <v>6422950</v>
      </c>
      <c r="O44" s="168">
        <v>6532200</v>
      </c>
      <c r="P44" s="152"/>
    </row>
    <row r="45" spans="1:16" ht="18.95" customHeight="1">
      <c r="A45" s="152"/>
      <c r="B45" s="164">
        <v>35</v>
      </c>
      <c r="C45" s="165" t="s">
        <v>1638</v>
      </c>
      <c r="D45" s="166">
        <f t="shared" si="7"/>
        <v>1517000</v>
      </c>
      <c r="E45" s="167">
        <f t="shared" si="7"/>
        <v>1526000</v>
      </c>
      <c r="F45" s="168">
        <f t="shared" si="7"/>
        <v>1500000</v>
      </c>
      <c r="G45" s="166">
        <v>0</v>
      </c>
      <c r="H45" s="166">
        <v>0</v>
      </c>
      <c r="I45" s="168">
        <v>0</v>
      </c>
      <c r="J45" s="166">
        <v>0</v>
      </c>
      <c r="K45" s="167">
        <v>0</v>
      </c>
      <c r="L45" s="168">
        <v>0</v>
      </c>
      <c r="M45" s="166">
        <v>1517000</v>
      </c>
      <c r="N45" s="167">
        <v>1526000</v>
      </c>
      <c r="O45" s="168">
        <v>1500000</v>
      </c>
      <c r="P45" s="152"/>
    </row>
    <row r="46" spans="1:16" ht="18.95" customHeight="1">
      <c r="A46" s="152"/>
      <c r="B46" s="164"/>
      <c r="C46" s="169" t="s">
        <v>1639</v>
      </c>
      <c r="D46" s="170"/>
      <c r="E46" s="171"/>
      <c r="F46" s="172"/>
      <c r="G46" s="170"/>
      <c r="H46" s="170"/>
      <c r="I46" s="172"/>
      <c r="J46" s="170"/>
      <c r="K46" s="171"/>
      <c r="L46" s="172"/>
      <c r="M46" s="170"/>
      <c r="N46" s="171"/>
      <c r="O46" s="172"/>
      <c r="P46" s="152"/>
    </row>
    <row r="47" spans="1:16" ht="18.95" customHeight="1">
      <c r="A47" s="152"/>
      <c r="B47" s="164">
        <v>36</v>
      </c>
      <c r="C47" s="173" t="s">
        <v>1640</v>
      </c>
      <c r="D47" s="166">
        <f aca="true" t="shared" si="8" ref="D47:F48">G47+J47+M47</f>
        <v>2897390</v>
      </c>
      <c r="E47" s="167">
        <f t="shared" si="8"/>
        <v>2899400</v>
      </c>
      <c r="F47" s="168">
        <f t="shared" si="8"/>
        <v>3520700</v>
      </c>
      <c r="G47" s="166">
        <v>0</v>
      </c>
      <c r="H47" s="166">
        <v>0</v>
      </c>
      <c r="I47" s="168">
        <v>0</v>
      </c>
      <c r="J47" s="166">
        <v>0</v>
      </c>
      <c r="K47" s="167">
        <v>0</v>
      </c>
      <c r="L47" s="168">
        <v>0</v>
      </c>
      <c r="M47" s="166">
        <v>2897390</v>
      </c>
      <c r="N47" s="167">
        <v>2899400</v>
      </c>
      <c r="O47" s="168">
        <v>3520700</v>
      </c>
      <c r="P47" s="152"/>
    </row>
    <row r="48" spans="1:16" ht="18.95" customHeight="1">
      <c r="A48" s="152"/>
      <c r="B48" s="164">
        <v>37</v>
      </c>
      <c r="C48" s="173" t="s">
        <v>1641</v>
      </c>
      <c r="D48" s="166">
        <f t="shared" si="8"/>
        <v>2754800</v>
      </c>
      <c r="E48" s="167">
        <f t="shared" si="8"/>
        <v>2899400</v>
      </c>
      <c r="F48" s="168">
        <f t="shared" si="8"/>
        <v>2375000</v>
      </c>
      <c r="G48" s="166">
        <v>0</v>
      </c>
      <c r="H48" s="166">
        <v>0</v>
      </c>
      <c r="I48" s="168">
        <v>0</v>
      </c>
      <c r="J48" s="166">
        <v>0</v>
      </c>
      <c r="K48" s="167">
        <v>0</v>
      </c>
      <c r="L48" s="168">
        <v>0</v>
      </c>
      <c r="M48" s="166">
        <v>2754800</v>
      </c>
      <c r="N48" s="167">
        <v>2899400</v>
      </c>
      <c r="O48" s="168">
        <v>2375000</v>
      </c>
      <c r="P48" s="152"/>
    </row>
    <row r="49" spans="1:16" ht="7.5" customHeight="1">
      <c r="A49" s="152"/>
      <c r="B49" s="164"/>
      <c r="C49" s="176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52"/>
    </row>
    <row r="50" spans="1:16" s="157" customFormat="1" ht="57" customHeight="1">
      <c r="A50" s="155"/>
      <c r="B50" s="156"/>
      <c r="C50" s="279" t="str">
        <f>C2</f>
        <v>Table 3.2
Future Plant in Service Details
($000)</v>
      </c>
      <c r="D50" s="280"/>
      <c r="E50" s="280"/>
      <c r="F50" s="280"/>
      <c r="G50" s="280"/>
      <c r="H50" s="280"/>
      <c r="I50" s="280"/>
      <c r="J50" s="280"/>
      <c r="K50" s="280"/>
      <c r="L50" s="280"/>
      <c r="M50" s="280"/>
      <c r="N50" s="280"/>
      <c r="O50" s="280"/>
      <c r="P50" s="155"/>
    </row>
    <row r="51" spans="1:16" ht="20.25" customHeight="1" thickBot="1">
      <c r="A51" s="152"/>
      <c r="B51" s="153"/>
      <c r="C51" s="59" t="s">
        <v>520</v>
      </c>
      <c r="D51" s="59" t="s">
        <v>522</v>
      </c>
      <c r="E51" s="59" t="s">
        <v>523</v>
      </c>
      <c r="F51" s="59" t="s">
        <v>527</v>
      </c>
      <c r="G51" s="59" t="s">
        <v>525</v>
      </c>
      <c r="H51" s="59" t="s">
        <v>526</v>
      </c>
      <c r="I51" s="59" t="s">
        <v>563</v>
      </c>
      <c r="J51" s="59" t="s">
        <v>1704</v>
      </c>
      <c r="K51" s="59" t="s">
        <v>1705</v>
      </c>
      <c r="L51" s="59" t="s">
        <v>1706</v>
      </c>
      <c r="M51" s="59" t="s">
        <v>1707</v>
      </c>
      <c r="N51" s="59" t="s">
        <v>1708</v>
      </c>
      <c r="O51" s="59" t="s">
        <v>1709</v>
      </c>
      <c r="P51" s="152"/>
    </row>
    <row r="52" spans="1:16" s="160" customFormat="1" ht="21" customHeight="1" thickBot="1" thickTop="1">
      <c r="A52" s="158"/>
      <c r="B52" s="159"/>
      <c r="C52" s="275" t="s">
        <v>1584</v>
      </c>
      <c r="D52" s="272" t="s">
        <v>506</v>
      </c>
      <c r="E52" s="273"/>
      <c r="F52" s="274"/>
      <c r="G52" s="277" t="s">
        <v>1583</v>
      </c>
      <c r="H52" s="277"/>
      <c r="I52" s="278"/>
      <c r="J52" s="272" t="s">
        <v>1585</v>
      </c>
      <c r="K52" s="273"/>
      <c r="L52" s="274"/>
      <c r="M52" s="272" t="s">
        <v>537</v>
      </c>
      <c r="N52" s="273"/>
      <c r="O52" s="274"/>
      <c r="P52" s="158"/>
    </row>
    <row r="53" spans="1:16" ht="21" customHeight="1" thickBot="1" thickTop="1">
      <c r="A53" s="152"/>
      <c r="B53" s="153"/>
      <c r="C53" s="276"/>
      <c r="D53" s="161" t="s">
        <v>1547</v>
      </c>
      <c r="E53" s="162" t="s">
        <v>1601</v>
      </c>
      <c r="F53" s="163" t="s">
        <v>1602</v>
      </c>
      <c r="G53" s="161" t="s">
        <v>1547</v>
      </c>
      <c r="H53" s="162" t="s">
        <v>1601</v>
      </c>
      <c r="I53" s="163" t="s">
        <v>1602</v>
      </c>
      <c r="J53" s="161" t="s">
        <v>1547</v>
      </c>
      <c r="K53" s="162" t="s">
        <v>1601</v>
      </c>
      <c r="L53" s="163" t="s">
        <v>1602</v>
      </c>
      <c r="M53" s="161" t="s">
        <v>1547</v>
      </c>
      <c r="N53" s="162" t="s">
        <v>1601</v>
      </c>
      <c r="O53" s="163" t="s">
        <v>1602</v>
      </c>
      <c r="P53" s="152"/>
    </row>
    <row r="54" spans="1:16" ht="18.95" customHeight="1" thickTop="1">
      <c r="A54" s="152"/>
      <c r="B54" s="164">
        <v>38</v>
      </c>
      <c r="C54" s="165" t="s">
        <v>1642</v>
      </c>
      <c r="D54" s="166">
        <f>G54+J54+M54</f>
        <v>0</v>
      </c>
      <c r="E54" s="167">
        <f>H54+K54+N54</f>
        <v>0</v>
      </c>
      <c r="F54" s="168">
        <f>I54+L54+O54</f>
        <v>281600000</v>
      </c>
      <c r="G54" s="166">
        <v>0</v>
      </c>
      <c r="H54" s="166">
        <v>0</v>
      </c>
      <c r="I54" s="168">
        <v>242176000</v>
      </c>
      <c r="J54" s="166">
        <v>0</v>
      </c>
      <c r="K54" s="167">
        <v>0</v>
      </c>
      <c r="L54" s="168">
        <v>25344000</v>
      </c>
      <c r="M54" s="166">
        <v>0</v>
      </c>
      <c r="N54" s="167">
        <v>0</v>
      </c>
      <c r="O54" s="168">
        <v>14080000</v>
      </c>
      <c r="P54" s="152"/>
    </row>
    <row r="55" spans="1:16" ht="18.95" customHeight="1">
      <c r="A55" s="152"/>
      <c r="B55" s="164"/>
      <c r="C55" s="169" t="s">
        <v>1643</v>
      </c>
      <c r="D55" s="170"/>
      <c r="E55" s="171"/>
      <c r="F55" s="172"/>
      <c r="G55" s="170"/>
      <c r="H55" s="170"/>
      <c r="I55" s="172"/>
      <c r="J55" s="170"/>
      <c r="K55" s="171"/>
      <c r="L55" s="172"/>
      <c r="M55" s="170"/>
      <c r="N55" s="171"/>
      <c r="O55" s="172"/>
      <c r="P55" s="152"/>
    </row>
    <row r="56" spans="1:16" ht="18.95" customHeight="1">
      <c r="A56" s="152"/>
      <c r="B56" s="164">
        <v>39</v>
      </c>
      <c r="C56" s="173" t="s">
        <v>1644</v>
      </c>
      <c r="D56" s="166">
        <f aca="true" t="shared" si="9" ref="D56:F59">G56+J56+M56</f>
        <v>13582800</v>
      </c>
      <c r="E56" s="167">
        <f t="shared" si="9"/>
        <v>9052100.128710002</v>
      </c>
      <c r="F56" s="168">
        <f t="shared" si="9"/>
        <v>3782500</v>
      </c>
      <c r="G56" s="166">
        <v>10322928</v>
      </c>
      <c r="H56" s="166">
        <v>6879596.097819601</v>
      </c>
      <c r="I56" s="168">
        <v>2874700</v>
      </c>
      <c r="J56" s="166">
        <v>814968</v>
      </c>
      <c r="K56" s="167">
        <v>543126.0077226001</v>
      </c>
      <c r="L56" s="168">
        <v>226950</v>
      </c>
      <c r="M56" s="166">
        <v>2444904</v>
      </c>
      <c r="N56" s="167">
        <v>1629378.0231678002</v>
      </c>
      <c r="O56" s="168">
        <v>680850</v>
      </c>
      <c r="P56" s="152"/>
    </row>
    <row r="57" spans="1:16" ht="18.95" customHeight="1">
      <c r="A57" s="152"/>
      <c r="B57" s="164">
        <v>40</v>
      </c>
      <c r="C57" s="173" t="s">
        <v>1645</v>
      </c>
      <c r="D57" s="166">
        <f t="shared" si="9"/>
        <v>2006550</v>
      </c>
      <c r="E57" s="167">
        <f t="shared" si="9"/>
        <v>3771708.386962501</v>
      </c>
      <c r="F57" s="168">
        <f t="shared" si="9"/>
        <v>1612500</v>
      </c>
      <c r="G57" s="166">
        <v>1524978</v>
      </c>
      <c r="H57" s="166">
        <v>2866498.3740915004</v>
      </c>
      <c r="I57" s="168">
        <v>1225500</v>
      </c>
      <c r="J57" s="166">
        <v>120393</v>
      </c>
      <c r="K57" s="167">
        <v>226302.50321775003</v>
      </c>
      <c r="L57" s="168">
        <v>96750</v>
      </c>
      <c r="M57" s="166">
        <v>361179</v>
      </c>
      <c r="N57" s="167">
        <v>678907.5096532501</v>
      </c>
      <c r="O57" s="168">
        <v>290250</v>
      </c>
      <c r="P57" s="152"/>
    </row>
    <row r="58" spans="1:16" ht="18.95" customHeight="1">
      <c r="A58" s="152"/>
      <c r="B58" s="164">
        <v>41</v>
      </c>
      <c r="C58" s="173" t="s">
        <v>1646</v>
      </c>
      <c r="D58" s="166">
        <f t="shared" si="9"/>
        <v>308700</v>
      </c>
      <c r="E58" s="167">
        <f t="shared" si="9"/>
        <v>251447.22579750002</v>
      </c>
      <c r="F58" s="168">
        <f t="shared" si="9"/>
        <v>100000</v>
      </c>
      <c r="G58" s="166">
        <v>234612</v>
      </c>
      <c r="H58" s="166">
        <v>191099.89160610002</v>
      </c>
      <c r="I58" s="168">
        <v>76000</v>
      </c>
      <c r="J58" s="166">
        <v>18522</v>
      </c>
      <c r="K58" s="167">
        <v>15086.833547850001</v>
      </c>
      <c r="L58" s="168">
        <v>6000</v>
      </c>
      <c r="M58" s="166">
        <v>55566</v>
      </c>
      <c r="N58" s="167">
        <v>45260.50064355</v>
      </c>
      <c r="O58" s="168">
        <v>18000</v>
      </c>
      <c r="P58" s="152"/>
    </row>
    <row r="59" spans="1:16" ht="18.95" customHeight="1">
      <c r="A59" s="152"/>
      <c r="B59" s="164">
        <v>42</v>
      </c>
      <c r="C59" s="173" t="s">
        <v>1647</v>
      </c>
      <c r="D59" s="166">
        <f t="shared" si="9"/>
        <v>13274100</v>
      </c>
      <c r="E59" s="167">
        <f t="shared" si="9"/>
        <v>15086833.547850003</v>
      </c>
      <c r="F59" s="168">
        <f t="shared" si="9"/>
        <v>5749500</v>
      </c>
      <c r="G59" s="166">
        <v>10088316</v>
      </c>
      <c r="H59" s="166">
        <v>11465993.496366002</v>
      </c>
      <c r="I59" s="168">
        <v>4369620</v>
      </c>
      <c r="J59" s="166">
        <v>796446</v>
      </c>
      <c r="K59" s="167">
        <v>905210.0128710001</v>
      </c>
      <c r="L59" s="168">
        <v>344970</v>
      </c>
      <c r="M59" s="166">
        <v>2389338</v>
      </c>
      <c r="N59" s="167">
        <v>2715630.0386130004</v>
      </c>
      <c r="O59" s="168">
        <v>1034910</v>
      </c>
      <c r="P59" s="152"/>
    </row>
    <row r="60" spans="1:16" ht="18.95" customHeight="1">
      <c r="A60" s="152"/>
      <c r="B60" s="164"/>
      <c r="C60" s="169" t="s">
        <v>1648</v>
      </c>
      <c r="D60" s="170"/>
      <c r="E60" s="171"/>
      <c r="F60" s="172"/>
      <c r="G60" s="170"/>
      <c r="H60" s="170"/>
      <c r="I60" s="172"/>
      <c r="J60" s="170"/>
      <c r="K60" s="171"/>
      <c r="L60" s="172"/>
      <c r="M60" s="170"/>
      <c r="N60" s="171"/>
      <c r="O60" s="172"/>
      <c r="P60" s="152"/>
    </row>
    <row r="61" spans="1:16" ht="18.95" customHeight="1">
      <c r="A61" s="152"/>
      <c r="B61" s="164">
        <v>43</v>
      </c>
      <c r="C61" s="173" t="s">
        <v>1649</v>
      </c>
      <c r="D61" s="166">
        <f aca="true" t="shared" si="10" ref="D61:D82">G61+J61+M61</f>
        <v>7956910</v>
      </c>
      <c r="E61" s="167">
        <f aca="true" t="shared" si="11" ref="E61:E82">H61+K61+N61</f>
        <v>15638900</v>
      </c>
      <c r="F61" s="168">
        <f aca="true" t="shared" si="12" ref="F61:F82">I61+L61+O61</f>
        <v>16518600</v>
      </c>
      <c r="G61" s="166">
        <v>7956910</v>
      </c>
      <c r="H61" s="166">
        <v>15638900</v>
      </c>
      <c r="I61" s="168">
        <v>16518600</v>
      </c>
      <c r="J61" s="166">
        <v>0</v>
      </c>
      <c r="K61" s="167">
        <v>0</v>
      </c>
      <c r="L61" s="168">
        <v>0</v>
      </c>
      <c r="M61" s="166">
        <v>0</v>
      </c>
      <c r="N61" s="167">
        <v>0</v>
      </c>
      <c r="O61" s="168">
        <v>0</v>
      </c>
      <c r="P61" s="152"/>
    </row>
    <row r="62" spans="1:16" ht="18.95" customHeight="1">
      <c r="A62" s="152"/>
      <c r="B62" s="164">
        <v>44</v>
      </c>
      <c r="C62" s="173" t="s">
        <v>1650</v>
      </c>
      <c r="D62" s="166">
        <f t="shared" si="10"/>
        <v>15207660</v>
      </c>
      <c r="E62" s="167">
        <f t="shared" si="11"/>
        <v>7472700</v>
      </c>
      <c r="F62" s="168">
        <f t="shared" si="12"/>
        <v>7358700</v>
      </c>
      <c r="G62" s="166">
        <v>15207660</v>
      </c>
      <c r="H62" s="166">
        <v>7472700</v>
      </c>
      <c r="I62" s="168">
        <v>7358700</v>
      </c>
      <c r="J62" s="166">
        <v>0</v>
      </c>
      <c r="K62" s="167">
        <v>0</v>
      </c>
      <c r="L62" s="168">
        <v>0</v>
      </c>
      <c r="M62" s="166">
        <v>0</v>
      </c>
      <c r="N62" s="167">
        <v>0</v>
      </c>
      <c r="O62" s="168">
        <v>0</v>
      </c>
      <c r="P62" s="152"/>
    </row>
    <row r="63" spans="1:16" ht="18.95" customHeight="1">
      <c r="A63" s="152"/>
      <c r="B63" s="164">
        <v>45</v>
      </c>
      <c r="C63" s="173" t="s">
        <v>1651</v>
      </c>
      <c r="D63" s="166">
        <f t="shared" si="10"/>
        <v>1862400</v>
      </c>
      <c r="E63" s="167">
        <f t="shared" si="11"/>
        <v>1691950</v>
      </c>
      <c r="F63" s="168">
        <f t="shared" si="12"/>
        <v>1553250</v>
      </c>
      <c r="G63" s="166">
        <v>1862400</v>
      </c>
      <c r="H63" s="166">
        <v>1691950</v>
      </c>
      <c r="I63" s="168">
        <v>1553250</v>
      </c>
      <c r="J63" s="166">
        <v>0</v>
      </c>
      <c r="K63" s="167">
        <v>0</v>
      </c>
      <c r="L63" s="168">
        <v>0</v>
      </c>
      <c r="M63" s="166">
        <v>0</v>
      </c>
      <c r="N63" s="167">
        <v>0</v>
      </c>
      <c r="O63" s="168">
        <v>0</v>
      </c>
      <c r="P63" s="152"/>
    </row>
    <row r="64" spans="1:16" ht="18.95" customHeight="1">
      <c r="A64" s="152"/>
      <c r="B64" s="164">
        <v>46</v>
      </c>
      <c r="C64" s="173" t="s">
        <v>1652</v>
      </c>
      <c r="D64" s="166">
        <f t="shared" si="10"/>
        <v>1324050</v>
      </c>
      <c r="E64" s="167">
        <f t="shared" si="11"/>
        <v>589000</v>
      </c>
      <c r="F64" s="168">
        <f t="shared" si="12"/>
        <v>348650</v>
      </c>
      <c r="G64" s="178">
        <v>1324050</v>
      </c>
      <c r="H64" s="166">
        <v>589000</v>
      </c>
      <c r="I64" s="168">
        <v>348650</v>
      </c>
      <c r="J64" s="166">
        <v>0</v>
      </c>
      <c r="K64" s="167">
        <v>0</v>
      </c>
      <c r="L64" s="168">
        <v>0</v>
      </c>
      <c r="M64" s="166">
        <v>0</v>
      </c>
      <c r="N64" s="167">
        <v>0</v>
      </c>
      <c r="O64" s="168">
        <v>0</v>
      </c>
      <c r="P64" s="152"/>
    </row>
    <row r="65" spans="1:16" ht="18.95" customHeight="1">
      <c r="A65" s="152"/>
      <c r="B65" s="164">
        <v>47</v>
      </c>
      <c r="C65" s="173" t="s">
        <v>1653</v>
      </c>
      <c r="D65" s="166">
        <f t="shared" si="10"/>
        <v>3230100</v>
      </c>
      <c r="E65" s="167">
        <f t="shared" si="11"/>
        <v>4435550</v>
      </c>
      <c r="F65" s="168">
        <f t="shared" si="12"/>
        <v>3950100</v>
      </c>
      <c r="G65" s="178">
        <v>3230100</v>
      </c>
      <c r="H65" s="166">
        <v>4435550</v>
      </c>
      <c r="I65" s="168">
        <v>3950100</v>
      </c>
      <c r="J65" s="166">
        <v>0</v>
      </c>
      <c r="K65" s="167">
        <v>0</v>
      </c>
      <c r="L65" s="168">
        <v>0</v>
      </c>
      <c r="M65" s="166">
        <v>0</v>
      </c>
      <c r="N65" s="167">
        <v>0</v>
      </c>
      <c r="O65" s="168">
        <v>0</v>
      </c>
      <c r="P65" s="152"/>
    </row>
    <row r="66" spans="1:16" ht="18.95" customHeight="1">
      <c r="A66" s="152"/>
      <c r="B66" s="164">
        <v>48</v>
      </c>
      <c r="C66" s="173" t="s">
        <v>1654</v>
      </c>
      <c r="D66" s="166">
        <f t="shared" si="10"/>
        <v>981640</v>
      </c>
      <c r="E66" s="167">
        <f t="shared" si="11"/>
        <v>1398400</v>
      </c>
      <c r="F66" s="168">
        <f t="shared" si="12"/>
        <v>2885150</v>
      </c>
      <c r="G66" s="178">
        <v>981640</v>
      </c>
      <c r="H66" s="166">
        <v>1398400</v>
      </c>
      <c r="I66" s="168">
        <v>2885150</v>
      </c>
      <c r="J66" s="166">
        <v>0</v>
      </c>
      <c r="K66" s="167">
        <v>0</v>
      </c>
      <c r="L66" s="168">
        <v>0</v>
      </c>
      <c r="M66" s="166">
        <v>0</v>
      </c>
      <c r="N66" s="167">
        <v>0</v>
      </c>
      <c r="O66" s="168">
        <v>0</v>
      </c>
      <c r="P66" s="152"/>
    </row>
    <row r="67" spans="1:16" ht="18.95" customHeight="1">
      <c r="A67" s="152"/>
      <c r="B67" s="164">
        <v>49</v>
      </c>
      <c r="C67" s="179" t="s">
        <v>1655</v>
      </c>
      <c r="D67" s="166">
        <f t="shared" si="10"/>
        <v>44891800</v>
      </c>
      <c r="E67" s="167">
        <f t="shared" si="11"/>
        <v>54406500</v>
      </c>
      <c r="F67" s="168">
        <f t="shared" si="12"/>
        <v>50207500</v>
      </c>
      <c r="G67" s="178">
        <v>0</v>
      </c>
      <c r="H67" s="166">
        <v>0</v>
      </c>
      <c r="I67" s="168">
        <v>0</v>
      </c>
      <c r="J67" s="166">
        <v>44891800</v>
      </c>
      <c r="K67" s="167">
        <v>54406500</v>
      </c>
      <c r="L67" s="168">
        <v>50207500</v>
      </c>
      <c r="M67" s="166">
        <v>0</v>
      </c>
      <c r="N67" s="167">
        <v>0</v>
      </c>
      <c r="O67" s="168">
        <v>0</v>
      </c>
      <c r="P67" s="152"/>
    </row>
    <row r="68" spans="1:16" ht="18.95" customHeight="1">
      <c r="A68" s="152"/>
      <c r="B68" s="164">
        <v>50</v>
      </c>
      <c r="C68" s="179" t="s">
        <v>1656</v>
      </c>
      <c r="D68" s="166">
        <f t="shared" si="10"/>
        <v>12246250</v>
      </c>
      <c r="E68" s="167">
        <f t="shared" si="11"/>
        <v>14121750</v>
      </c>
      <c r="F68" s="168">
        <f t="shared" si="12"/>
        <v>14512200</v>
      </c>
      <c r="G68" s="178">
        <v>0</v>
      </c>
      <c r="H68" s="166">
        <v>0</v>
      </c>
      <c r="I68" s="168">
        <v>0</v>
      </c>
      <c r="J68" s="166">
        <v>12246250</v>
      </c>
      <c r="K68" s="167">
        <v>14121750</v>
      </c>
      <c r="L68" s="168">
        <v>14512200</v>
      </c>
      <c r="M68" s="166">
        <v>0</v>
      </c>
      <c r="N68" s="167">
        <v>0</v>
      </c>
      <c r="O68" s="168">
        <v>0</v>
      </c>
      <c r="P68" s="152"/>
    </row>
    <row r="69" spans="1:16" ht="18.95" customHeight="1">
      <c r="A69" s="152"/>
      <c r="B69" s="164">
        <v>51</v>
      </c>
      <c r="C69" s="179" t="s">
        <v>1657</v>
      </c>
      <c r="D69" s="166">
        <f t="shared" si="10"/>
        <v>8245000</v>
      </c>
      <c r="E69" s="167">
        <f t="shared" si="11"/>
        <v>7885000</v>
      </c>
      <c r="F69" s="168">
        <f t="shared" si="12"/>
        <v>380000</v>
      </c>
      <c r="G69" s="178">
        <v>8245000</v>
      </c>
      <c r="H69" s="166">
        <v>7885000</v>
      </c>
      <c r="I69" s="168">
        <v>380000</v>
      </c>
      <c r="J69" s="166">
        <v>0</v>
      </c>
      <c r="K69" s="167">
        <v>0</v>
      </c>
      <c r="L69" s="168">
        <v>0</v>
      </c>
      <c r="M69" s="166">
        <v>0</v>
      </c>
      <c r="N69" s="167">
        <v>0</v>
      </c>
      <c r="O69" s="168">
        <v>0</v>
      </c>
      <c r="P69" s="152"/>
    </row>
    <row r="70" spans="1:16" ht="18.95" customHeight="1">
      <c r="A70" s="152"/>
      <c r="B70" s="164">
        <v>52</v>
      </c>
      <c r="C70" s="179" t="s">
        <v>1658</v>
      </c>
      <c r="D70" s="166">
        <f t="shared" si="10"/>
        <v>28672230</v>
      </c>
      <c r="E70" s="167">
        <f t="shared" si="11"/>
        <v>26600000</v>
      </c>
      <c r="F70" s="168">
        <f t="shared" si="12"/>
        <v>10212500</v>
      </c>
      <c r="G70" s="178">
        <v>0</v>
      </c>
      <c r="H70" s="166">
        <v>0</v>
      </c>
      <c r="I70" s="168">
        <v>0</v>
      </c>
      <c r="J70" s="166">
        <v>0</v>
      </c>
      <c r="K70" s="167">
        <v>0</v>
      </c>
      <c r="L70" s="168">
        <v>0</v>
      </c>
      <c r="M70" s="166">
        <v>28672230</v>
      </c>
      <c r="N70" s="167">
        <v>26600000</v>
      </c>
      <c r="O70" s="168">
        <v>10212500</v>
      </c>
      <c r="P70" s="152"/>
    </row>
    <row r="71" spans="1:16" ht="18.95" customHeight="1">
      <c r="A71" s="152"/>
      <c r="B71" s="164">
        <v>53</v>
      </c>
      <c r="C71" s="179" t="s">
        <v>1659</v>
      </c>
      <c r="D71" s="166">
        <f t="shared" si="10"/>
        <v>15034030</v>
      </c>
      <c r="E71" s="167">
        <f t="shared" si="11"/>
        <v>16626900</v>
      </c>
      <c r="F71" s="168">
        <f t="shared" si="12"/>
        <v>18525000</v>
      </c>
      <c r="G71" s="178">
        <v>0</v>
      </c>
      <c r="H71" s="166">
        <v>0</v>
      </c>
      <c r="I71" s="168">
        <v>0</v>
      </c>
      <c r="J71" s="166">
        <v>0</v>
      </c>
      <c r="K71" s="167">
        <v>0</v>
      </c>
      <c r="L71" s="168">
        <v>0</v>
      </c>
      <c r="M71" s="166">
        <v>15034030</v>
      </c>
      <c r="N71" s="167">
        <v>16626900</v>
      </c>
      <c r="O71" s="168">
        <v>18525000</v>
      </c>
      <c r="P71" s="152"/>
    </row>
    <row r="72" spans="1:16" ht="18.95" customHeight="1">
      <c r="A72" s="152"/>
      <c r="B72" s="164">
        <v>54</v>
      </c>
      <c r="C72" s="179" t="s">
        <v>1660</v>
      </c>
      <c r="D72" s="166">
        <f t="shared" si="10"/>
        <v>23181060</v>
      </c>
      <c r="E72" s="167">
        <f t="shared" si="11"/>
        <v>25920750</v>
      </c>
      <c r="F72" s="168">
        <f t="shared" si="12"/>
        <v>26049950</v>
      </c>
      <c r="G72" s="178">
        <v>23181060</v>
      </c>
      <c r="H72" s="166">
        <v>25920750</v>
      </c>
      <c r="I72" s="168">
        <v>26049950</v>
      </c>
      <c r="J72" s="166">
        <v>0</v>
      </c>
      <c r="K72" s="167">
        <v>0</v>
      </c>
      <c r="L72" s="168">
        <v>0</v>
      </c>
      <c r="M72" s="166">
        <v>0</v>
      </c>
      <c r="N72" s="167">
        <v>0</v>
      </c>
      <c r="O72" s="168">
        <v>0</v>
      </c>
      <c r="P72" s="152"/>
    </row>
    <row r="73" spans="1:16" ht="18.95" customHeight="1">
      <c r="A73" s="152"/>
      <c r="B73" s="164">
        <v>55</v>
      </c>
      <c r="C73" s="179" t="s">
        <v>1661</v>
      </c>
      <c r="D73" s="166">
        <f t="shared" si="10"/>
        <v>1333000</v>
      </c>
      <c r="E73" s="167">
        <f t="shared" si="11"/>
        <v>1360000</v>
      </c>
      <c r="F73" s="168">
        <f t="shared" si="12"/>
        <v>1387000</v>
      </c>
      <c r="G73" s="178">
        <v>0</v>
      </c>
      <c r="H73" s="166">
        <v>0</v>
      </c>
      <c r="I73" s="168">
        <v>0</v>
      </c>
      <c r="J73" s="166">
        <v>0</v>
      </c>
      <c r="K73" s="167">
        <v>0</v>
      </c>
      <c r="L73" s="168">
        <v>0</v>
      </c>
      <c r="M73" s="166">
        <v>1333000</v>
      </c>
      <c r="N73" s="167">
        <v>1360000</v>
      </c>
      <c r="O73" s="168">
        <v>1387000</v>
      </c>
      <c r="P73" s="152"/>
    </row>
    <row r="74" spans="1:16" ht="18.95" customHeight="1">
      <c r="A74" s="152"/>
      <c r="B74" s="164">
        <v>56</v>
      </c>
      <c r="C74" s="179" t="s">
        <v>1544</v>
      </c>
      <c r="D74" s="166">
        <f t="shared" si="10"/>
        <v>6854000.04</v>
      </c>
      <c r="E74" s="167">
        <f t="shared" si="11"/>
        <v>7002000</v>
      </c>
      <c r="F74" s="168">
        <f t="shared" si="12"/>
        <v>7800000</v>
      </c>
      <c r="G74" s="178">
        <v>0</v>
      </c>
      <c r="H74" s="166">
        <v>0</v>
      </c>
      <c r="I74" s="168">
        <v>0</v>
      </c>
      <c r="J74" s="166">
        <v>0</v>
      </c>
      <c r="K74" s="167">
        <v>0</v>
      </c>
      <c r="L74" s="168">
        <v>0</v>
      </c>
      <c r="M74" s="166">
        <v>6854000.04</v>
      </c>
      <c r="N74" s="167">
        <v>7002000</v>
      </c>
      <c r="O74" s="168">
        <v>7800000</v>
      </c>
      <c r="P74" s="152"/>
    </row>
    <row r="75" spans="1:16" ht="18.95" customHeight="1">
      <c r="A75" s="152"/>
      <c r="B75" s="164">
        <v>57</v>
      </c>
      <c r="C75" s="179" t="s">
        <v>1662</v>
      </c>
      <c r="D75" s="166">
        <f t="shared" si="10"/>
        <v>24020000.040000007</v>
      </c>
      <c r="E75" s="167">
        <f t="shared" si="11"/>
        <v>36420000</v>
      </c>
      <c r="F75" s="168">
        <f t="shared" si="12"/>
        <v>14835000</v>
      </c>
      <c r="G75" s="178">
        <v>0</v>
      </c>
      <c r="H75" s="166">
        <v>0</v>
      </c>
      <c r="I75" s="168">
        <v>0</v>
      </c>
      <c r="J75" s="166">
        <v>0</v>
      </c>
      <c r="K75" s="167">
        <v>0</v>
      </c>
      <c r="L75" s="168">
        <v>0</v>
      </c>
      <c r="M75" s="166">
        <v>24020000.040000007</v>
      </c>
      <c r="N75" s="167">
        <v>36420000</v>
      </c>
      <c r="O75" s="168">
        <v>14835000</v>
      </c>
      <c r="P75" s="152"/>
    </row>
    <row r="76" spans="1:16" ht="18.95" customHeight="1">
      <c r="A76" s="152"/>
      <c r="B76" s="164">
        <v>58</v>
      </c>
      <c r="C76" s="179" t="s">
        <v>1663</v>
      </c>
      <c r="D76" s="166">
        <f t="shared" si="10"/>
        <v>5000000</v>
      </c>
      <c r="E76" s="167">
        <f t="shared" si="11"/>
        <v>5000000</v>
      </c>
      <c r="F76" s="168">
        <f t="shared" si="12"/>
        <v>5000000</v>
      </c>
      <c r="G76" s="178">
        <v>4250000</v>
      </c>
      <c r="H76" s="166">
        <v>4250000</v>
      </c>
      <c r="I76" s="168">
        <v>4250000</v>
      </c>
      <c r="J76" s="166">
        <v>750000</v>
      </c>
      <c r="K76" s="167">
        <v>750000</v>
      </c>
      <c r="L76" s="168">
        <v>750000</v>
      </c>
      <c r="M76" s="166">
        <v>0</v>
      </c>
      <c r="N76" s="167">
        <v>0</v>
      </c>
      <c r="O76" s="168">
        <v>0</v>
      </c>
      <c r="P76" s="152"/>
    </row>
    <row r="77" spans="1:16" ht="18.95" customHeight="1">
      <c r="A77" s="152"/>
      <c r="B77" s="164">
        <v>59</v>
      </c>
      <c r="C77" s="179" t="s">
        <v>1664</v>
      </c>
      <c r="D77" s="166">
        <f t="shared" si="10"/>
        <v>10000000</v>
      </c>
      <c r="E77" s="167">
        <f t="shared" si="11"/>
        <v>10000000</v>
      </c>
      <c r="F77" s="168">
        <f t="shared" si="12"/>
        <v>10000000</v>
      </c>
      <c r="G77" s="178">
        <v>8500000</v>
      </c>
      <c r="H77" s="166">
        <v>8500000</v>
      </c>
      <c r="I77" s="168">
        <v>8500000</v>
      </c>
      <c r="J77" s="166">
        <v>1500000</v>
      </c>
      <c r="K77" s="167">
        <v>1500000</v>
      </c>
      <c r="L77" s="168">
        <v>1500000</v>
      </c>
      <c r="M77" s="166">
        <v>0</v>
      </c>
      <c r="N77" s="167">
        <v>0</v>
      </c>
      <c r="O77" s="168">
        <v>0</v>
      </c>
      <c r="P77" s="152"/>
    </row>
    <row r="78" spans="1:16" ht="18.95" customHeight="1">
      <c r="A78" s="152"/>
      <c r="B78" s="164">
        <v>60</v>
      </c>
      <c r="C78" s="179" t="s">
        <v>1543</v>
      </c>
      <c r="D78" s="166">
        <f t="shared" si="10"/>
        <v>0</v>
      </c>
      <c r="E78" s="167">
        <f t="shared" si="11"/>
        <v>0</v>
      </c>
      <c r="F78" s="168">
        <f t="shared" si="12"/>
        <v>0</v>
      </c>
      <c r="G78" s="178">
        <v>0</v>
      </c>
      <c r="H78" s="166">
        <v>0</v>
      </c>
      <c r="I78" s="168">
        <v>0</v>
      </c>
      <c r="J78" s="166">
        <v>0</v>
      </c>
      <c r="K78" s="167">
        <v>0</v>
      </c>
      <c r="L78" s="168">
        <v>0</v>
      </c>
      <c r="M78" s="166">
        <v>0</v>
      </c>
      <c r="N78" s="167">
        <v>0</v>
      </c>
      <c r="O78" s="168">
        <v>0</v>
      </c>
      <c r="P78" s="152"/>
    </row>
    <row r="79" spans="1:16" ht="18.95" customHeight="1">
      <c r="A79" s="152"/>
      <c r="B79" s="164">
        <v>61</v>
      </c>
      <c r="C79" s="179" t="s">
        <v>1542</v>
      </c>
      <c r="D79" s="166">
        <f t="shared" si="10"/>
        <v>5199999.96</v>
      </c>
      <c r="E79" s="167">
        <f t="shared" si="11"/>
        <v>5199999.96</v>
      </c>
      <c r="F79" s="168">
        <f t="shared" si="12"/>
        <v>5199999.96</v>
      </c>
      <c r="G79" s="178">
        <v>5199999.96</v>
      </c>
      <c r="H79" s="166">
        <v>5199999.96</v>
      </c>
      <c r="I79" s="168">
        <v>5199999.96</v>
      </c>
      <c r="J79" s="166">
        <v>0</v>
      </c>
      <c r="K79" s="167">
        <v>0</v>
      </c>
      <c r="L79" s="168">
        <v>0</v>
      </c>
      <c r="M79" s="166">
        <v>0</v>
      </c>
      <c r="N79" s="167">
        <v>0</v>
      </c>
      <c r="O79" s="168">
        <v>0</v>
      </c>
      <c r="P79" s="152"/>
    </row>
    <row r="80" spans="1:16" ht="18.95" customHeight="1">
      <c r="A80" s="152"/>
      <c r="B80" s="164">
        <v>62</v>
      </c>
      <c r="C80" s="179" t="s">
        <v>1541</v>
      </c>
      <c r="D80" s="166">
        <f t="shared" si="10"/>
        <v>65691478.19999996</v>
      </c>
      <c r="E80" s="167">
        <f t="shared" si="11"/>
        <v>57560642.15999998</v>
      </c>
      <c r="F80" s="168">
        <f t="shared" si="12"/>
        <v>48694177.07999998</v>
      </c>
      <c r="G80" s="178">
        <v>32845739.09999998</v>
      </c>
      <c r="H80" s="166">
        <v>28780321.079999994</v>
      </c>
      <c r="I80" s="168">
        <v>24347088.53999999</v>
      </c>
      <c r="J80" s="166">
        <v>19707443.459999986</v>
      </c>
      <c r="K80" s="167">
        <v>17268192.647999994</v>
      </c>
      <c r="L80" s="168">
        <v>14608253.123999994</v>
      </c>
      <c r="M80" s="166">
        <v>13138295.639999993</v>
      </c>
      <c r="N80" s="167">
        <v>11512128.431999998</v>
      </c>
      <c r="O80" s="168">
        <v>9738835.415999997</v>
      </c>
      <c r="P80" s="152"/>
    </row>
    <row r="81" spans="1:16" ht="18.95" customHeight="1">
      <c r="A81" s="152"/>
      <c r="B81" s="164">
        <v>63</v>
      </c>
      <c r="C81" s="179" t="s">
        <v>1540</v>
      </c>
      <c r="D81" s="166">
        <f t="shared" si="10"/>
        <v>39742914</v>
      </c>
      <c r="E81" s="167">
        <f t="shared" si="11"/>
        <v>44447685</v>
      </c>
      <c r="F81" s="168">
        <f t="shared" si="12"/>
        <v>26241828</v>
      </c>
      <c r="G81" s="178">
        <v>19871457</v>
      </c>
      <c r="H81" s="166">
        <v>22223842.5</v>
      </c>
      <c r="I81" s="168">
        <v>13120914</v>
      </c>
      <c r="J81" s="166">
        <v>11922874.2</v>
      </c>
      <c r="K81" s="167">
        <v>13334305.5</v>
      </c>
      <c r="L81" s="168">
        <v>7872548.399999999</v>
      </c>
      <c r="M81" s="166">
        <v>7948582.800000001</v>
      </c>
      <c r="N81" s="167">
        <v>8889537</v>
      </c>
      <c r="O81" s="168">
        <v>5248365.600000001</v>
      </c>
      <c r="P81" s="152"/>
    </row>
    <row r="82" spans="1:16" ht="18.95" customHeight="1" thickBot="1">
      <c r="A82" s="152"/>
      <c r="B82" s="164">
        <v>64</v>
      </c>
      <c r="C82" s="179" t="s">
        <v>1680</v>
      </c>
      <c r="D82" s="166">
        <f t="shared" si="10"/>
        <v>65691477.23999998</v>
      </c>
      <c r="E82" s="167">
        <f t="shared" si="11"/>
        <v>57560641.20000001</v>
      </c>
      <c r="F82" s="168">
        <f t="shared" si="12"/>
        <v>48694177.07999999</v>
      </c>
      <c r="G82" s="180">
        <v>32845738.61999999</v>
      </c>
      <c r="H82" s="180">
        <v>28780320.600000005</v>
      </c>
      <c r="I82" s="181">
        <v>24347088.539999995</v>
      </c>
      <c r="J82" s="180">
        <v>19707443.171999995</v>
      </c>
      <c r="K82" s="182">
        <v>17268192.360000003</v>
      </c>
      <c r="L82" s="181">
        <v>14608253.123999996</v>
      </c>
      <c r="M82" s="180">
        <v>13138295.447999997</v>
      </c>
      <c r="N82" s="182">
        <v>11512128.240000002</v>
      </c>
      <c r="O82" s="181">
        <v>9738835.416</v>
      </c>
      <c r="P82" s="152"/>
    </row>
    <row r="83" spans="1:16" ht="18.95" customHeight="1" thickBot="1" thickTop="1">
      <c r="A83" s="152"/>
      <c r="B83" s="164">
        <v>65</v>
      </c>
      <c r="C83" s="183" t="s">
        <v>1548</v>
      </c>
      <c r="D83" s="184">
        <f aca="true" t="shared" si="13" ref="D83:O83">SUM(D6:D82)</f>
        <v>529297492.4</v>
      </c>
      <c r="E83" s="184">
        <f t="shared" si="13"/>
        <v>633174043.5472951</v>
      </c>
      <c r="F83" s="185">
        <f t="shared" si="13"/>
        <v>790104928.68</v>
      </c>
      <c r="G83" s="184">
        <f t="shared" si="13"/>
        <v>212063804.67999995</v>
      </c>
      <c r="H83" s="184">
        <f t="shared" si="13"/>
        <v>265355430.2978582</v>
      </c>
      <c r="I83" s="185">
        <f t="shared" si="13"/>
        <v>466468100.09999996</v>
      </c>
      <c r="J83" s="184">
        <f t="shared" si="13"/>
        <v>148885729.832</v>
      </c>
      <c r="K83" s="184">
        <f t="shared" si="13"/>
        <v>184338665.86535922</v>
      </c>
      <c r="L83" s="185">
        <f t="shared" si="13"/>
        <v>164037719.54799998</v>
      </c>
      <c r="M83" s="184">
        <f t="shared" si="13"/>
        <v>168347957.888</v>
      </c>
      <c r="N83" s="184">
        <f t="shared" si="13"/>
        <v>183479947.38407764</v>
      </c>
      <c r="O83" s="185">
        <f t="shared" si="13"/>
        <v>159599109.032</v>
      </c>
      <c r="P83" s="152"/>
    </row>
    <row r="84" spans="1:16" ht="16.5" thickTop="1">
      <c r="A84" s="152"/>
      <c r="B84" s="153"/>
      <c r="C84" s="152"/>
      <c r="D84" s="152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2"/>
    </row>
  </sheetData>
  <mergeCells count="12">
    <mergeCell ref="C50:O50"/>
    <mergeCell ref="C52:C53"/>
    <mergeCell ref="D52:F52"/>
    <mergeCell ref="G52:I52"/>
    <mergeCell ref="J52:L52"/>
    <mergeCell ref="M52:O52"/>
    <mergeCell ref="C2:O2"/>
    <mergeCell ref="D4:F4"/>
    <mergeCell ref="J4:L4"/>
    <mergeCell ref="M4:O4"/>
    <mergeCell ref="C4:C5"/>
    <mergeCell ref="G4:I4"/>
  </mergeCells>
  <printOptions horizontalCentered="1"/>
  <pageMargins left="0.25" right="0.25" top="0.25" bottom="0.5" header="0" footer="0.25"/>
  <pageSetup fitToHeight="0" horizontalDpi="600" verticalDpi="600" orientation="landscape" scale="61" r:id="rId1"/>
  <rowBreaks count="1" manualBreakCount="1">
    <brk id="48" min="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K32"/>
  <sheetViews>
    <sheetView view="pageBreakPreview" zoomScaleSheetLayoutView="100" workbookViewId="0" topLeftCell="A1"/>
  </sheetViews>
  <sheetFormatPr defaultColWidth="9.140625" defaultRowHeight="12.75"/>
  <cols>
    <col min="1" max="1" width="3.57421875" style="16" customWidth="1"/>
    <col min="2" max="2" width="3.8515625" style="15" customWidth="1"/>
    <col min="3" max="3" width="33.421875" style="16" customWidth="1"/>
    <col min="4" max="10" width="13.7109375" style="16" customWidth="1"/>
    <col min="11" max="11" width="3.8515625" style="16" customWidth="1"/>
    <col min="12" max="16384" width="9.140625" style="16" customWidth="1"/>
  </cols>
  <sheetData>
    <row r="2" spans="1:11" ht="15.75">
      <c r="A2" s="55"/>
      <c r="B2" s="55"/>
      <c r="C2" s="263" t="s">
        <v>2358</v>
      </c>
      <c r="D2" s="263"/>
      <c r="E2" s="263"/>
      <c r="F2" s="263"/>
      <c r="G2" s="263"/>
      <c r="H2" s="263"/>
      <c r="I2" s="263"/>
      <c r="J2" s="263"/>
      <c r="K2" s="55"/>
    </row>
    <row r="3" spans="1:11" ht="36" customHeight="1">
      <c r="A3" s="55"/>
      <c r="B3" s="55"/>
      <c r="C3" s="281" t="s">
        <v>2315</v>
      </c>
      <c r="D3" s="263"/>
      <c r="E3" s="263"/>
      <c r="F3" s="263"/>
      <c r="G3" s="263"/>
      <c r="H3" s="263"/>
      <c r="I3" s="263"/>
      <c r="J3" s="263"/>
      <c r="K3" s="55"/>
    </row>
    <row r="4" spans="1:11" ht="16.5" customHeight="1">
      <c r="A4" s="55"/>
      <c r="B4" s="55"/>
      <c r="C4" s="282" t="s">
        <v>1598</v>
      </c>
      <c r="D4" s="283"/>
      <c r="E4" s="283"/>
      <c r="F4" s="283"/>
      <c r="G4" s="283"/>
      <c r="H4" s="283"/>
      <c r="I4" s="283"/>
      <c r="J4" s="283"/>
      <c r="K4" s="55"/>
    </row>
    <row r="5" spans="1:11" ht="16.5" customHeight="1">
      <c r="A5" s="55"/>
      <c r="B5" s="55"/>
      <c r="C5" s="115"/>
      <c r="D5" s="116"/>
      <c r="E5" s="116"/>
      <c r="F5" s="116"/>
      <c r="G5" s="116"/>
      <c r="H5" s="116"/>
      <c r="I5" s="116"/>
      <c r="J5" s="116"/>
      <c r="K5" s="55"/>
    </row>
    <row r="6" spans="1:11" ht="18" customHeight="1">
      <c r="A6" s="55"/>
      <c r="B6" s="97"/>
      <c r="C6" s="59" t="s">
        <v>520</v>
      </c>
      <c r="D6" s="59" t="s">
        <v>521</v>
      </c>
      <c r="E6" s="59" t="s">
        <v>522</v>
      </c>
      <c r="F6" s="59" t="s">
        <v>523</v>
      </c>
      <c r="G6" s="59" t="s">
        <v>527</v>
      </c>
      <c r="H6" s="59" t="s">
        <v>524</v>
      </c>
      <c r="I6" s="59" t="s">
        <v>525</v>
      </c>
      <c r="J6" s="59" t="s">
        <v>526</v>
      </c>
      <c r="K6" s="55"/>
    </row>
    <row r="7" spans="1:11" ht="18" customHeight="1">
      <c r="A7" s="55"/>
      <c r="B7" s="97"/>
      <c r="C7" s="59"/>
      <c r="D7" s="59"/>
      <c r="E7" s="59"/>
      <c r="F7" s="59"/>
      <c r="G7" s="59"/>
      <c r="H7" s="59"/>
      <c r="I7" s="59"/>
      <c r="J7" s="59"/>
      <c r="K7" s="55"/>
    </row>
    <row r="8" spans="1:11" ht="31.5">
      <c r="A8" s="55"/>
      <c r="B8" s="97"/>
      <c r="C8" s="69"/>
      <c r="D8" s="98" t="s">
        <v>2361</v>
      </c>
      <c r="E8" s="99" t="s">
        <v>517</v>
      </c>
      <c r="F8" s="98" t="s">
        <v>2362</v>
      </c>
      <c r="G8" s="98" t="s">
        <v>2363</v>
      </c>
      <c r="H8" s="98" t="s">
        <v>2364</v>
      </c>
      <c r="I8" s="99" t="s">
        <v>518</v>
      </c>
      <c r="J8" s="117" t="s">
        <v>506</v>
      </c>
      <c r="K8" s="100"/>
    </row>
    <row r="9" spans="1:11" ht="24" customHeight="1">
      <c r="A9" s="55"/>
      <c r="B9" s="97"/>
      <c r="C9" s="104" t="s">
        <v>574</v>
      </c>
      <c r="D9" s="55"/>
      <c r="E9" s="55"/>
      <c r="F9" s="55"/>
      <c r="G9" s="55"/>
      <c r="H9" s="55"/>
      <c r="I9" s="55"/>
      <c r="J9" s="55"/>
      <c r="K9" s="113"/>
    </row>
    <row r="10" spans="1:11" s="7" customFormat="1" ht="18.2" customHeight="1">
      <c r="A10" s="118"/>
      <c r="B10" s="187">
        <v>1</v>
      </c>
      <c r="C10" s="119" t="s">
        <v>1594</v>
      </c>
      <c r="D10" s="188">
        <v>826930.5494795801</v>
      </c>
      <c r="E10" s="188">
        <v>28485822.545692183</v>
      </c>
      <c r="F10" s="188">
        <v>5298012.818574126</v>
      </c>
      <c r="G10" s="188">
        <v>170045.89634116957</v>
      </c>
      <c r="H10" s="188">
        <v>225755.74948135568</v>
      </c>
      <c r="I10" s="188">
        <v>155319.5926816864</v>
      </c>
      <c r="J10" s="189">
        <f>SUM(D10:I10)</f>
        <v>35161887.152250096</v>
      </c>
      <c r="K10" s="121"/>
    </row>
    <row r="11" spans="1:11" s="7" customFormat="1" ht="18.2" customHeight="1">
      <c r="A11" s="118"/>
      <c r="B11" s="187">
        <v>2</v>
      </c>
      <c r="C11" s="119" t="s">
        <v>1589</v>
      </c>
      <c r="D11" s="190">
        <f>D10/$J10</f>
        <v>0.02351780909537055</v>
      </c>
      <c r="E11" s="190">
        <f aca="true" t="shared" si="0" ref="E11:J11">E10/$J10</f>
        <v>0.8101334954619837</v>
      </c>
      <c r="F11" s="190">
        <f t="shared" si="0"/>
        <v>0.1506748712216117</v>
      </c>
      <c r="G11" s="190">
        <f t="shared" si="0"/>
        <v>0.004836085606124469</v>
      </c>
      <c r="H11" s="190">
        <f t="shared" si="0"/>
        <v>0.00642046738003108</v>
      </c>
      <c r="I11" s="190">
        <f t="shared" si="0"/>
        <v>0.0044172712348787314</v>
      </c>
      <c r="J11" s="190">
        <f t="shared" si="0"/>
        <v>1</v>
      </c>
      <c r="K11" s="121"/>
    </row>
    <row r="12" spans="1:11" s="7" customFormat="1" ht="18.2" customHeight="1">
      <c r="A12" s="118"/>
      <c r="B12" s="187">
        <v>3</v>
      </c>
      <c r="C12" s="119" t="s">
        <v>1588</v>
      </c>
      <c r="D12" s="191">
        <f>D11*$J12</f>
        <v>150425.4033354291</v>
      </c>
      <c r="E12" s="191">
        <f aca="true" t="shared" si="1" ref="E12:I12">E11*$J12</f>
        <v>5181803.173765826</v>
      </c>
      <c r="F12" s="191">
        <f t="shared" si="1"/>
        <v>963751.6906490417</v>
      </c>
      <c r="G12" s="191">
        <f t="shared" si="1"/>
        <v>30932.73378127463</v>
      </c>
      <c r="H12" s="191">
        <f t="shared" si="1"/>
        <v>41066.80989400742</v>
      </c>
      <c r="I12" s="191">
        <f t="shared" si="1"/>
        <v>28253.899181425968</v>
      </c>
      <c r="J12" s="188">
        <v>6396233.710607003</v>
      </c>
      <c r="K12" s="121"/>
    </row>
    <row r="13" spans="1:11" s="7" customFormat="1" ht="18.2" customHeight="1">
      <c r="A13" s="118"/>
      <c r="B13" s="187">
        <v>4</v>
      </c>
      <c r="C13" s="119" t="s">
        <v>1591</v>
      </c>
      <c r="D13" s="192">
        <f>D11*$J13</f>
        <v>1441401.6709243516</v>
      </c>
      <c r="E13" s="192">
        <f aca="true" t="shared" si="2" ref="E13:I13">E11*$J13</f>
        <v>49652914.91631993</v>
      </c>
      <c r="F13" s="192">
        <f t="shared" si="2"/>
        <v>9234831.793404376</v>
      </c>
      <c r="G13" s="192">
        <f t="shared" si="2"/>
        <v>296402.6897715228</v>
      </c>
      <c r="H13" s="192">
        <f t="shared" si="2"/>
        <v>393509.12205141695</v>
      </c>
      <c r="I13" s="192">
        <f t="shared" si="2"/>
        <v>270733.64330241224</v>
      </c>
      <c r="J13" s="189">
        <f>'T4.3 - O&amp;M Detail'!I23</f>
        <v>61289793.835774</v>
      </c>
      <c r="K13" s="121"/>
    </row>
    <row r="14" spans="1:11" s="7" customFormat="1" ht="18.2" customHeight="1">
      <c r="A14" s="118"/>
      <c r="B14" s="187">
        <v>5</v>
      </c>
      <c r="C14" s="119" t="s">
        <v>1595</v>
      </c>
      <c r="D14" s="188">
        <v>13107.701428571429</v>
      </c>
      <c r="E14" s="188">
        <v>271076.7099655969</v>
      </c>
      <c r="F14" s="188">
        <v>0</v>
      </c>
      <c r="G14" s="188">
        <v>0</v>
      </c>
      <c r="H14" s="188">
        <v>29920.158605831777</v>
      </c>
      <c r="I14" s="188">
        <v>0</v>
      </c>
      <c r="J14" s="189">
        <f>SUM(D14:I14)</f>
        <v>314104.5700000001</v>
      </c>
      <c r="K14" s="121"/>
    </row>
    <row r="15" spans="1:11" s="7" customFormat="1" ht="18.2" customHeight="1">
      <c r="A15" s="118"/>
      <c r="B15" s="187">
        <v>6</v>
      </c>
      <c r="C15" s="119" t="s">
        <v>1589</v>
      </c>
      <c r="D15" s="190">
        <f>D14/$J14</f>
        <v>0.04173037478751558</v>
      </c>
      <c r="E15" s="190">
        <f aca="true" t="shared" si="3" ref="E15:J15">E14/$J14</f>
        <v>0.863014218371916</v>
      </c>
      <c r="F15" s="190">
        <f t="shared" si="3"/>
        <v>0</v>
      </c>
      <c r="G15" s="190">
        <f t="shared" si="3"/>
        <v>0</v>
      </c>
      <c r="H15" s="190">
        <f t="shared" si="3"/>
        <v>0.0952554068405683</v>
      </c>
      <c r="I15" s="190">
        <f t="shared" si="3"/>
        <v>0</v>
      </c>
      <c r="J15" s="190">
        <f t="shared" si="3"/>
        <v>1</v>
      </c>
      <c r="K15" s="121"/>
    </row>
    <row r="16" spans="1:11" s="7" customFormat="1" ht="18.2" customHeight="1">
      <c r="A16" s="118"/>
      <c r="B16" s="187">
        <v>7</v>
      </c>
      <c r="C16" s="119" t="s">
        <v>1591</v>
      </c>
      <c r="D16" s="192">
        <f aca="true" t="shared" si="4" ref="D16:I16">D15*$J16</f>
        <v>17862.473319879035</v>
      </c>
      <c r="E16" s="192">
        <f t="shared" si="4"/>
        <v>369408.8186084651</v>
      </c>
      <c r="F16" s="192">
        <f t="shared" si="4"/>
        <v>0</v>
      </c>
      <c r="G16" s="192">
        <f t="shared" si="4"/>
        <v>0</v>
      </c>
      <c r="H16" s="192">
        <f t="shared" si="4"/>
        <v>40773.58930821078</v>
      </c>
      <c r="I16" s="192">
        <f t="shared" si="4"/>
        <v>0</v>
      </c>
      <c r="J16" s="189">
        <f>'T4.3 - O&amp;M Detail'!J23</f>
        <v>428044.88123655494</v>
      </c>
      <c r="K16" s="121"/>
    </row>
    <row r="17" spans="1:11" s="7" customFormat="1" ht="18.2" customHeight="1" thickBot="1">
      <c r="A17" s="118"/>
      <c r="B17" s="187">
        <v>8</v>
      </c>
      <c r="C17" s="123" t="s">
        <v>1592</v>
      </c>
      <c r="D17" s="193">
        <f>SUM(D10,D12,D13,D14,D16)</f>
        <v>2449727.7984878113</v>
      </c>
      <c r="E17" s="193">
        <f aca="true" t="shared" si="5" ref="E17:J17">SUM(E10,E12,E13,E14,E16)</f>
        <v>83961026.164352</v>
      </c>
      <c r="F17" s="193">
        <f t="shared" si="5"/>
        <v>15496596.302627545</v>
      </c>
      <c r="G17" s="193">
        <f t="shared" si="5"/>
        <v>497381.319893967</v>
      </c>
      <c r="H17" s="193">
        <f t="shared" si="5"/>
        <v>731025.4293408226</v>
      </c>
      <c r="I17" s="193">
        <f t="shared" si="5"/>
        <v>454307.1351655246</v>
      </c>
      <c r="J17" s="193">
        <f t="shared" si="5"/>
        <v>103590064.14986765</v>
      </c>
      <c r="K17" s="121"/>
    </row>
    <row r="18" spans="1:11" s="7" customFormat="1" ht="18.2" customHeight="1" thickTop="1">
      <c r="A18" s="118"/>
      <c r="B18" s="187">
        <v>9</v>
      </c>
      <c r="C18" s="119" t="s">
        <v>1596</v>
      </c>
      <c r="D18" s="194">
        <f>D17/$J17</f>
        <v>0.023648289231134153</v>
      </c>
      <c r="E18" s="194">
        <f aca="true" t="shared" si="6" ref="E18:J18">E17/$J17</f>
        <v>0.8105123483935912</v>
      </c>
      <c r="F18" s="194">
        <f t="shared" si="6"/>
        <v>0.14959539247130915</v>
      </c>
      <c r="G18" s="194">
        <f t="shared" si="6"/>
        <v>0.0048014384774816505</v>
      </c>
      <c r="H18" s="194">
        <f t="shared" si="6"/>
        <v>0.007056906811865862</v>
      </c>
      <c r="I18" s="194">
        <f t="shared" si="6"/>
        <v>0.004385624614618071</v>
      </c>
      <c r="J18" s="194">
        <f t="shared" si="6"/>
        <v>1</v>
      </c>
      <c r="K18" s="121"/>
    </row>
    <row r="19" spans="1:11" s="7" customFormat="1" ht="18.2" customHeight="1">
      <c r="A19" s="118"/>
      <c r="B19" s="187"/>
      <c r="C19" s="123" t="s">
        <v>507</v>
      </c>
      <c r="D19" s="195"/>
      <c r="E19" s="195"/>
      <c r="F19" s="195"/>
      <c r="G19" s="195"/>
      <c r="H19" s="195"/>
      <c r="I19" s="195"/>
      <c r="J19" s="195"/>
      <c r="K19" s="122"/>
    </row>
    <row r="20" spans="1:11" s="7" customFormat="1" ht="18.2" customHeight="1">
      <c r="A20" s="118"/>
      <c r="B20" s="187">
        <v>10</v>
      </c>
      <c r="C20" s="119" t="s">
        <v>1590</v>
      </c>
      <c r="D20" s="188">
        <v>59656.61867805392</v>
      </c>
      <c r="E20" s="188">
        <v>6598519.994098908</v>
      </c>
      <c r="F20" s="188">
        <v>406599.3040801757</v>
      </c>
      <c r="G20" s="188">
        <v>271045.5828571429</v>
      </c>
      <c r="H20" s="188">
        <v>1330.9557142857143</v>
      </c>
      <c r="I20" s="196">
        <v>0</v>
      </c>
      <c r="J20" s="189">
        <f>SUM(D20:I20)</f>
        <v>7337152.455428567</v>
      </c>
      <c r="K20" s="121"/>
    </row>
    <row r="21" spans="1:11" s="7" customFormat="1" ht="18.2" customHeight="1">
      <c r="A21" s="118"/>
      <c r="B21" s="187">
        <v>11</v>
      </c>
      <c r="C21" s="119" t="s">
        <v>1589</v>
      </c>
      <c r="D21" s="190">
        <f>D20/$J20</f>
        <v>0.008130759043164702</v>
      </c>
      <c r="E21" s="190">
        <f aca="true" t="shared" si="7" ref="E21">E20/$J20</f>
        <v>0.8993298195973611</v>
      </c>
      <c r="F21" s="190">
        <f aca="true" t="shared" si="8" ref="F21">F20/$J20</f>
        <v>0.05541649932315956</v>
      </c>
      <c r="G21" s="190">
        <f aca="true" t="shared" si="9" ref="G21">G20/$J20</f>
        <v>0.03694152254620297</v>
      </c>
      <c r="H21" s="190">
        <f aca="true" t="shared" si="10" ref="H21">H20/$J20</f>
        <v>0.00018139949011158614</v>
      </c>
      <c r="I21" s="190">
        <f aca="true" t="shared" si="11" ref="I21">I20/$J20</f>
        <v>0</v>
      </c>
      <c r="J21" s="190">
        <f aca="true" t="shared" si="12" ref="J21">J20/$J20</f>
        <v>1</v>
      </c>
      <c r="K21" s="121"/>
    </row>
    <row r="22" spans="1:11" s="7" customFormat="1" ht="18.2" customHeight="1">
      <c r="A22" s="118"/>
      <c r="B22" s="187">
        <v>12</v>
      </c>
      <c r="C22" s="119" t="s">
        <v>1588</v>
      </c>
      <c r="D22" s="191">
        <f aca="true" t="shared" si="13" ref="D22:I22">D20/$J20*$J22</f>
        <v>1328.87635549505</v>
      </c>
      <c r="E22" s="191">
        <f t="shared" si="13"/>
        <v>146984.81737190907</v>
      </c>
      <c r="F22" s="191">
        <f t="shared" si="13"/>
        <v>9057.171078850582</v>
      </c>
      <c r="G22" s="191">
        <f t="shared" si="13"/>
        <v>6037.654736417947</v>
      </c>
      <c r="H22" s="191">
        <f t="shared" si="13"/>
        <v>29.64760018448648</v>
      </c>
      <c r="I22" s="191">
        <f t="shared" si="13"/>
        <v>0</v>
      </c>
      <c r="J22" s="188">
        <v>163438.16714285716</v>
      </c>
      <c r="K22" s="121"/>
    </row>
    <row r="23" spans="1:11" s="7" customFormat="1" ht="18.2" customHeight="1">
      <c r="A23" s="118"/>
      <c r="B23" s="187">
        <v>13</v>
      </c>
      <c r="C23" s="119" t="s">
        <v>1591</v>
      </c>
      <c r="D23" s="191">
        <f>D21*$J23</f>
        <v>351232.9329606909</v>
      </c>
      <c r="E23" s="191">
        <f aca="true" t="shared" si="14" ref="E23:I23">E21*$J23</f>
        <v>38849294.212172806</v>
      </c>
      <c r="F23" s="191">
        <f t="shared" si="14"/>
        <v>2393884.690021701</v>
      </c>
      <c r="G23" s="191">
        <f t="shared" si="14"/>
        <v>1595801.7256512034</v>
      </c>
      <c r="H23" s="191">
        <f t="shared" si="14"/>
        <v>7836.104183044061</v>
      </c>
      <c r="I23" s="191">
        <f t="shared" si="14"/>
        <v>0</v>
      </c>
      <c r="J23" s="189">
        <f>'T4.3 - O&amp;M Detail'!H23</f>
        <v>43198049.66498945</v>
      </c>
      <c r="K23" s="121"/>
    </row>
    <row r="24" spans="1:11" s="7" customFormat="1" ht="18.2" customHeight="1" thickBot="1">
      <c r="A24" s="118"/>
      <c r="B24" s="187">
        <v>14</v>
      </c>
      <c r="C24" s="123" t="s">
        <v>1593</v>
      </c>
      <c r="D24" s="193">
        <f>SUM(D20,D22,D23)</f>
        <v>412218.42799423984</v>
      </c>
      <c r="E24" s="193">
        <f aca="true" t="shared" si="15" ref="E24:J24">SUM(E20,E22,E23)</f>
        <v>45594799.02364363</v>
      </c>
      <c r="F24" s="193">
        <f t="shared" si="15"/>
        <v>2809541.1651807274</v>
      </c>
      <c r="G24" s="193">
        <f t="shared" si="15"/>
        <v>1872884.9632447641</v>
      </c>
      <c r="H24" s="193">
        <f t="shared" si="15"/>
        <v>9196.707497514262</v>
      </c>
      <c r="I24" s="193">
        <f t="shared" si="15"/>
        <v>0</v>
      </c>
      <c r="J24" s="193">
        <f t="shared" si="15"/>
        <v>50698640.28756087</v>
      </c>
      <c r="K24" s="121"/>
    </row>
    <row r="25" spans="1:11" s="7" customFormat="1" ht="18.2" customHeight="1" thickTop="1">
      <c r="A25" s="118"/>
      <c r="B25" s="187">
        <v>15</v>
      </c>
      <c r="C25" s="119" t="s">
        <v>1597</v>
      </c>
      <c r="D25" s="194">
        <f>D24/$J24</f>
        <v>0.008130759043164702</v>
      </c>
      <c r="E25" s="194">
        <f aca="true" t="shared" si="16" ref="E25:J25">E24/$J24</f>
        <v>0.8993298195973611</v>
      </c>
      <c r="F25" s="194">
        <f t="shared" si="16"/>
        <v>0.05541649932315956</v>
      </c>
      <c r="G25" s="194">
        <f t="shared" si="16"/>
        <v>0.03694152254620297</v>
      </c>
      <c r="H25" s="194">
        <f t="shared" si="16"/>
        <v>0.00018139949011158617</v>
      </c>
      <c r="I25" s="194">
        <f t="shared" si="16"/>
        <v>0</v>
      </c>
      <c r="J25" s="194">
        <f t="shared" si="16"/>
        <v>1</v>
      </c>
      <c r="K25" s="121"/>
    </row>
    <row r="26" spans="1:11" s="7" customFormat="1" ht="18.2" customHeight="1">
      <c r="A26" s="118"/>
      <c r="B26" s="187"/>
      <c r="C26" s="119"/>
      <c r="D26" s="191"/>
      <c r="E26" s="191"/>
      <c r="F26" s="191"/>
      <c r="G26" s="191"/>
      <c r="H26" s="191"/>
      <c r="I26" s="191"/>
      <c r="J26" s="189"/>
      <c r="K26" s="121"/>
    </row>
    <row r="27" spans="1:11" s="7" customFormat="1" ht="18.2" customHeight="1" thickBot="1">
      <c r="A27" s="118"/>
      <c r="B27" s="187">
        <v>16</v>
      </c>
      <c r="C27" s="124" t="s">
        <v>575</v>
      </c>
      <c r="D27" s="193">
        <f aca="true" t="shared" si="17" ref="D27:J27">SUM(D17,D24)</f>
        <v>2861946.2264820514</v>
      </c>
      <c r="E27" s="193">
        <f t="shared" si="17"/>
        <v>129555825.18799563</v>
      </c>
      <c r="F27" s="193">
        <f t="shared" si="17"/>
        <v>18306137.467808273</v>
      </c>
      <c r="G27" s="193">
        <f t="shared" si="17"/>
        <v>2370266.283138731</v>
      </c>
      <c r="H27" s="193">
        <f t="shared" si="17"/>
        <v>740222.1368383369</v>
      </c>
      <c r="I27" s="193">
        <f t="shared" si="17"/>
        <v>454307.1351655246</v>
      </c>
      <c r="J27" s="193">
        <f t="shared" si="17"/>
        <v>154288704.43742853</v>
      </c>
      <c r="K27" s="118"/>
    </row>
    <row r="28" spans="1:11" s="7" customFormat="1" ht="18.2" customHeight="1" thickTop="1">
      <c r="A28" s="118"/>
      <c r="B28" s="187">
        <v>17</v>
      </c>
      <c r="C28" s="119" t="s">
        <v>568</v>
      </c>
      <c r="D28" s="194">
        <f>D27/$J27</f>
        <v>0.018549291971290793</v>
      </c>
      <c r="E28" s="194">
        <f aca="true" t="shared" si="18" ref="E28:J28">E27/$J27</f>
        <v>0.8396974079235769</v>
      </c>
      <c r="F28" s="194">
        <f t="shared" si="18"/>
        <v>0.11864859151262294</v>
      </c>
      <c r="G28" s="194">
        <f t="shared" si="18"/>
        <v>0.015362539284915622</v>
      </c>
      <c r="H28" s="194">
        <f t="shared" si="18"/>
        <v>0.004797643090836455</v>
      </c>
      <c r="I28" s="194">
        <f t="shared" si="18"/>
        <v>0.0029445262167572864</v>
      </c>
      <c r="J28" s="194">
        <f t="shared" si="18"/>
        <v>1</v>
      </c>
      <c r="K28" s="122"/>
    </row>
    <row r="29" spans="1:11" ht="7.5" customHeight="1">
      <c r="A29" s="55"/>
      <c r="B29" s="97"/>
      <c r="C29" s="55"/>
      <c r="D29" s="55"/>
      <c r="E29" s="55"/>
      <c r="F29" s="55"/>
      <c r="G29" s="55"/>
      <c r="H29" s="55"/>
      <c r="I29" s="55"/>
      <c r="J29" s="55"/>
      <c r="K29" s="113"/>
    </row>
    <row r="30" spans="1:11" ht="31.5">
      <c r="A30" s="55"/>
      <c r="B30" s="97"/>
      <c r="D30" s="99" t="s">
        <v>1587</v>
      </c>
      <c r="E30" s="98" t="s">
        <v>2367</v>
      </c>
      <c r="F30" s="98"/>
      <c r="G30" s="114"/>
      <c r="H30" s="114"/>
      <c r="I30" s="98"/>
      <c r="J30" s="99"/>
      <c r="K30" s="98"/>
    </row>
    <row r="31" spans="1:11" s="7" customFormat="1" ht="18.2" customHeight="1">
      <c r="A31" s="118"/>
      <c r="B31" s="187">
        <v>18</v>
      </c>
      <c r="C31" s="124" t="s">
        <v>573</v>
      </c>
      <c r="D31" s="188">
        <v>44433518.33714286</v>
      </c>
      <c r="E31" s="188">
        <v>45935166.47142857</v>
      </c>
      <c r="F31" s="120"/>
      <c r="G31" s="120"/>
      <c r="H31" s="120"/>
      <c r="I31" s="120"/>
      <c r="J31" s="120"/>
      <c r="K31" s="197"/>
    </row>
    <row r="32" spans="1:11" ht="12.75">
      <c r="A32" s="55"/>
      <c r="B32" s="97"/>
      <c r="C32" s="55"/>
      <c r="D32" s="55"/>
      <c r="E32" s="55"/>
      <c r="F32" s="55"/>
      <c r="G32" s="55"/>
      <c r="H32" s="55"/>
      <c r="I32" s="55"/>
      <c r="J32" s="55"/>
      <c r="K32" s="113"/>
    </row>
  </sheetData>
  <mergeCells count="3">
    <mergeCell ref="C2:J2"/>
    <mergeCell ref="C3:J3"/>
    <mergeCell ref="C4:J4"/>
  </mergeCells>
  <printOptions horizontalCentered="1"/>
  <pageMargins left="0.5" right="0.5" top="0.5" bottom="0.75" header="0.3" footer="0.3"/>
  <pageSetup horizontalDpi="600" verticalDpi="600" orientation="landscape" scale="9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L49"/>
  <sheetViews>
    <sheetView view="pageBreakPreview" zoomScaleSheetLayoutView="100" workbookViewId="0" topLeftCell="A1"/>
  </sheetViews>
  <sheetFormatPr defaultColWidth="8.8515625" defaultRowHeight="12.75"/>
  <cols>
    <col min="1" max="1" width="3.140625" style="200" customWidth="1"/>
    <col min="2" max="2" width="3.00390625" style="219" customWidth="1"/>
    <col min="3" max="3" width="44.8515625" style="200" customWidth="1"/>
    <col min="4" max="11" width="12.00390625" style="200" bestFit="1" customWidth="1"/>
    <col min="12" max="12" width="3.28125" style="200" customWidth="1"/>
    <col min="13" max="16384" width="8.8515625" style="200" customWidth="1"/>
  </cols>
  <sheetData>
    <row r="1" spans="1:12" ht="12.75">
      <c r="A1" s="198"/>
      <c r="B1" s="199"/>
      <c r="C1" s="198"/>
      <c r="D1" s="198"/>
      <c r="E1" s="198"/>
      <c r="F1" s="198"/>
      <c r="G1" s="198"/>
      <c r="H1" s="198"/>
      <c r="I1" s="198"/>
      <c r="J1" s="198"/>
      <c r="K1" s="198"/>
      <c r="L1" s="198"/>
    </row>
    <row r="2" spans="1:12" ht="81.75" customHeight="1">
      <c r="A2" s="198"/>
      <c r="B2" s="199"/>
      <c r="C2" s="284" t="s">
        <v>2371</v>
      </c>
      <c r="D2" s="284"/>
      <c r="E2" s="284"/>
      <c r="F2" s="284"/>
      <c r="G2" s="284"/>
      <c r="H2" s="284"/>
      <c r="I2" s="284"/>
      <c r="J2" s="284"/>
      <c r="K2" s="284"/>
      <c r="L2" s="198"/>
    </row>
    <row r="3" spans="1:12" ht="22.5" customHeight="1">
      <c r="A3" s="198"/>
      <c r="B3" s="199"/>
      <c r="C3" s="59" t="s">
        <v>520</v>
      </c>
      <c r="D3" s="59" t="s">
        <v>521</v>
      </c>
      <c r="E3" s="59" t="s">
        <v>522</v>
      </c>
      <c r="F3" s="59" t="s">
        <v>523</v>
      </c>
      <c r="G3" s="59" t="s">
        <v>527</v>
      </c>
      <c r="H3" s="59" t="s">
        <v>524</v>
      </c>
      <c r="I3" s="59" t="s">
        <v>525</v>
      </c>
      <c r="J3" s="59" t="s">
        <v>526</v>
      </c>
      <c r="K3" s="59" t="s">
        <v>563</v>
      </c>
      <c r="L3" s="59"/>
    </row>
    <row r="4" spans="1:12" ht="22.5" customHeight="1">
      <c r="A4" s="198"/>
      <c r="B4" s="199"/>
      <c r="C4" s="201"/>
      <c r="D4" s="202">
        <v>2008</v>
      </c>
      <c r="E4" s="202">
        <v>2009</v>
      </c>
      <c r="F4" s="202">
        <v>2010</v>
      </c>
      <c r="G4" s="202">
        <v>2011</v>
      </c>
      <c r="H4" s="202">
        <v>2012</v>
      </c>
      <c r="I4" s="202">
        <v>2013</v>
      </c>
      <c r="J4" s="202">
        <v>2014</v>
      </c>
      <c r="K4" s="203" t="s">
        <v>1668</v>
      </c>
      <c r="L4" s="198"/>
    </row>
    <row r="5" spans="1:12" s="207" customFormat="1" ht="12.75">
      <c r="A5" s="204"/>
      <c r="B5" s="205"/>
      <c r="C5" s="206" t="s">
        <v>1667</v>
      </c>
      <c r="D5" s="205"/>
      <c r="E5" s="205"/>
      <c r="F5" s="205"/>
      <c r="G5" s="205"/>
      <c r="H5" s="205"/>
      <c r="I5" s="205"/>
      <c r="J5" s="205"/>
      <c r="K5" s="205"/>
      <c r="L5" s="204"/>
    </row>
    <row r="6" spans="1:12" s="207" customFormat="1" ht="18.6" customHeight="1">
      <c r="A6" s="204"/>
      <c r="B6" s="208">
        <v>1</v>
      </c>
      <c r="C6" s="209" t="s">
        <v>1508</v>
      </c>
      <c r="D6" s="210">
        <v>18712441.530000005</v>
      </c>
      <c r="E6" s="210">
        <v>19167809.19999999</v>
      </c>
      <c r="F6" s="210">
        <v>20238599.990000013</v>
      </c>
      <c r="G6" s="210">
        <v>21286375.68000002</v>
      </c>
      <c r="H6" s="210">
        <v>21946547.099999983</v>
      </c>
      <c r="I6" s="210">
        <v>21749554.930000003</v>
      </c>
      <c r="J6" s="210">
        <v>22786712.15999998</v>
      </c>
      <c r="K6" s="211">
        <f>AVERAGE(D6:J6)</f>
        <v>20841148.655714285</v>
      </c>
      <c r="L6" s="204"/>
    </row>
    <row r="7" spans="1:12" s="207" customFormat="1" ht="18.6" customHeight="1">
      <c r="A7" s="204"/>
      <c r="B7" s="208">
        <v>2</v>
      </c>
      <c r="C7" s="209" t="s">
        <v>1512</v>
      </c>
      <c r="D7" s="210">
        <v>354560.87000000005</v>
      </c>
      <c r="E7" s="210">
        <v>58282.180000000466</v>
      </c>
      <c r="F7" s="210">
        <v>-79058.55000000016</v>
      </c>
      <c r="G7" s="210">
        <v>379408.8000000003</v>
      </c>
      <c r="H7" s="210">
        <v>-3.2014213502407074E-10</v>
      </c>
      <c r="I7" s="210">
        <v>-125162.58</v>
      </c>
      <c r="J7" s="210">
        <v>199642.2799999991</v>
      </c>
      <c r="K7" s="211">
        <f aca="true" t="shared" si="0" ref="K7:K47">AVERAGE(D7:J7)</f>
        <v>112524.7142857142</v>
      </c>
      <c r="L7" s="204"/>
    </row>
    <row r="8" spans="1:12" s="207" customFormat="1" ht="18.6" customHeight="1">
      <c r="A8" s="204"/>
      <c r="B8" s="208">
        <v>3</v>
      </c>
      <c r="C8" s="209" t="s">
        <v>1511</v>
      </c>
      <c r="D8" s="210">
        <v>206784.16999999998</v>
      </c>
      <c r="E8" s="210">
        <v>141634.50000000003</v>
      </c>
      <c r="F8" s="210">
        <v>96507.68</v>
      </c>
      <c r="G8" s="210">
        <v>58410.380000000005</v>
      </c>
      <c r="H8" s="210">
        <v>145574.9</v>
      </c>
      <c r="I8" s="210">
        <v>123453.20999999999</v>
      </c>
      <c r="J8" s="210">
        <v>134461.30000000002</v>
      </c>
      <c r="K8" s="211">
        <f t="shared" si="0"/>
        <v>129546.59142857142</v>
      </c>
      <c r="L8" s="204"/>
    </row>
    <row r="9" spans="1:12" s="207" customFormat="1" ht="18.6" customHeight="1">
      <c r="A9" s="204"/>
      <c r="B9" s="208">
        <v>4</v>
      </c>
      <c r="C9" s="209" t="s">
        <v>1507</v>
      </c>
      <c r="D9" s="210">
        <v>9339834.339999994</v>
      </c>
      <c r="E9" s="210">
        <v>11280141.689999986</v>
      </c>
      <c r="F9" s="210">
        <v>18241005.69999999</v>
      </c>
      <c r="G9" s="210">
        <v>23548403.30999994</v>
      </c>
      <c r="H9" s="210">
        <v>25900104.659999985</v>
      </c>
      <c r="I9" s="210">
        <v>25204023.791999992</v>
      </c>
      <c r="J9" s="210">
        <v>21295807.489999995</v>
      </c>
      <c r="K9" s="211">
        <f t="shared" si="0"/>
        <v>19258474.42599998</v>
      </c>
      <c r="L9" s="204"/>
    </row>
    <row r="10" spans="1:12" s="207" customFormat="1" ht="18.6" customHeight="1">
      <c r="A10" s="204"/>
      <c r="B10" s="208">
        <v>5</v>
      </c>
      <c r="C10" s="209" t="s">
        <v>1506</v>
      </c>
      <c r="D10" s="210">
        <v>10327664.33</v>
      </c>
      <c r="E10" s="210">
        <v>10270559.800000004</v>
      </c>
      <c r="F10" s="210">
        <v>11578547.410000002</v>
      </c>
      <c r="G10" s="210">
        <v>11957884.110000003</v>
      </c>
      <c r="H10" s="210">
        <v>12636963.629999986</v>
      </c>
      <c r="I10" s="210">
        <v>17622506.190000027</v>
      </c>
      <c r="J10" s="210">
        <v>20790620.689999998</v>
      </c>
      <c r="K10" s="211">
        <f t="shared" si="0"/>
        <v>13597820.880000005</v>
      </c>
      <c r="L10" s="204"/>
    </row>
    <row r="11" spans="1:12" s="207" customFormat="1" ht="18.6" customHeight="1">
      <c r="A11" s="204"/>
      <c r="B11" s="208">
        <v>6</v>
      </c>
      <c r="C11" s="209" t="s">
        <v>1517</v>
      </c>
      <c r="D11" s="210">
        <v>6787285.9799999995</v>
      </c>
      <c r="E11" s="210">
        <v>7003356.400000001</v>
      </c>
      <c r="F11" s="210">
        <v>7965377.500000001</v>
      </c>
      <c r="G11" s="210">
        <v>10386242.609999996</v>
      </c>
      <c r="H11" s="210">
        <v>5243045.230000006</v>
      </c>
      <c r="I11" s="210">
        <v>7297927.3900000015</v>
      </c>
      <c r="J11" s="210">
        <v>7396173.840000002</v>
      </c>
      <c r="K11" s="211">
        <f t="shared" si="0"/>
        <v>7439915.564285716</v>
      </c>
      <c r="L11" s="204"/>
    </row>
    <row r="12" spans="1:12" s="207" customFormat="1" ht="18.6" customHeight="1">
      <c r="A12" s="204"/>
      <c r="B12" s="208">
        <v>7</v>
      </c>
      <c r="C12" s="209" t="s">
        <v>1505</v>
      </c>
      <c r="D12" s="210">
        <v>25154164.139999982</v>
      </c>
      <c r="E12" s="210">
        <v>25522118.010000005</v>
      </c>
      <c r="F12" s="210">
        <v>23809402.229999974</v>
      </c>
      <c r="G12" s="210">
        <v>25521840.859999985</v>
      </c>
      <c r="H12" s="210">
        <v>28056156.58999998</v>
      </c>
      <c r="I12" s="210">
        <v>27725836.37000003</v>
      </c>
      <c r="J12" s="210">
        <v>30365055.660000045</v>
      </c>
      <c r="K12" s="211">
        <f t="shared" si="0"/>
        <v>26593510.551428575</v>
      </c>
      <c r="L12" s="204"/>
    </row>
    <row r="13" spans="1:12" s="207" customFormat="1" ht="18.6" customHeight="1">
      <c r="A13" s="204"/>
      <c r="B13" s="208">
        <v>8</v>
      </c>
      <c r="C13" s="209" t="s">
        <v>1510</v>
      </c>
      <c r="D13" s="210">
        <v>5166518.01</v>
      </c>
      <c r="E13" s="210">
        <v>7753451.720000001</v>
      </c>
      <c r="F13" s="210">
        <v>5277457.619999999</v>
      </c>
      <c r="G13" s="210">
        <v>5291643.199999998</v>
      </c>
      <c r="H13" s="210">
        <v>4878771.29</v>
      </c>
      <c r="I13" s="210">
        <v>7076403.719999999</v>
      </c>
      <c r="J13" s="210">
        <v>8213878.799999999</v>
      </c>
      <c r="K13" s="211">
        <f t="shared" si="0"/>
        <v>6236874.908571429</v>
      </c>
      <c r="L13" s="204"/>
    </row>
    <row r="14" spans="1:12" s="207" customFormat="1" ht="18.6" customHeight="1">
      <c r="A14" s="204"/>
      <c r="B14" s="208">
        <v>9</v>
      </c>
      <c r="C14" s="209" t="s">
        <v>1504</v>
      </c>
      <c r="D14" s="210">
        <v>10863959.689999988</v>
      </c>
      <c r="E14" s="210">
        <v>11418811.510000024</v>
      </c>
      <c r="F14" s="210">
        <v>11377125.78999999</v>
      </c>
      <c r="G14" s="210">
        <v>11388169.839999996</v>
      </c>
      <c r="H14" s="210">
        <v>11650553.109999996</v>
      </c>
      <c r="I14" s="210">
        <v>11869407.359999996</v>
      </c>
      <c r="J14" s="210">
        <v>11963256.00999998</v>
      </c>
      <c r="K14" s="211">
        <f t="shared" si="0"/>
        <v>11504469.04428571</v>
      </c>
      <c r="L14" s="204"/>
    </row>
    <row r="15" spans="1:12" s="207" customFormat="1" ht="18.6" customHeight="1">
      <c r="A15" s="204"/>
      <c r="B15" s="208">
        <v>10</v>
      </c>
      <c r="C15" s="209" t="s">
        <v>1516</v>
      </c>
      <c r="D15" s="210">
        <v>2149444.1100000003</v>
      </c>
      <c r="E15" s="210">
        <v>2465761.33</v>
      </c>
      <c r="F15" s="210">
        <v>2587594.52</v>
      </c>
      <c r="G15" s="210">
        <v>2530456.59</v>
      </c>
      <c r="H15" s="210">
        <v>2442808.9</v>
      </c>
      <c r="I15" s="210">
        <v>2211232.59</v>
      </c>
      <c r="J15" s="210">
        <v>2086938.1800000002</v>
      </c>
      <c r="K15" s="211">
        <f t="shared" si="0"/>
        <v>2353462.3171428572</v>
      </c>
      <c r="L15" s="204"/>
    </row>
    <row r="16" spans="1:12" s="207" customFormat="1" ht="18.6" customHeight="1">
      <c r="A16" s="204"/>
      <c r="B16" s="208">
        <v>11</v>
      </c>
      <c r="C16" s="209" t="s">
        <v>1513</v>
      </c>
      <c r="D16" s="210">
        <v>20182461.239999995</v>
      </c>
      <c r="E16" s="210">
        <v>21982859.029999975</v>
      </c>
      <c r="F16" s="210">
        <v>21075729.960000042</v>
      </c>
      <c r="G16" s="210">
        <v>22921055.54</v>
      </c>
      <c r="H16" s="210">
        <v>24983814.33000002</v>
      </c>
      <c r="I16" s="210">
        <v>26570363.919999976</v>
      </c>
      <c r="J16" s="210">
        <v>27781596.48000003</v>
      </c>
      <c r="K16" s="211">
        <f t="shared" si="0"/>
        <v>23642554.357142862</v>
      </c>
      <c r="L16" s="204"/>
    </row>
    <row r="17" spans="1:12" s="207" customFormat="1" ht="18.6" customHeight="1">
      <c r="A17" s="204"/>
      <c r="B17" s="208">
        <v>12</v>
      </c>
      <c r="C17" s="209" t="s">
        <v>1515</v>
      </c>
      <c r="D17" s="210">
        <v>21514225.240000002</v>
      </c>
      <c r="E17" s="210">
        <v>27413912.28</v>
      </c>
      <c r="F17" s="210">
        <v>20582978.86000001</v>
      </c>
      <c r="G17" s="210">
        <v>11696219.200000007</v>
      </c>
      <c r="H17" s="210">
        <v>16140726.139999995</v>
      </c>
      <c r="I17" s="210">
        <v>17928373.819999997</v>
      </c>
      <c r="J17" s="210">
        <v>19535945.739999995</v>
      </c>
      <c r="K17" s="211">
        <f t="shared" si="0"/>
        <v>19258911.61142857</v>
      </c>
      <c r="L17" s="204"/>
    </row>
    <row r="18" spans="1:12" s="207" customFormat="1" ht="18.6" customHeight="1">
      <c r="A18" s="204"/>
      <c r="B18" s="208">
        <v>13</v>
      </c>
      <c r="C18" s="209" t="s">
        <v>1514</v>
      </c>
      <c r="D18" s="210">
        <v>86382.70999999999</v>
      </c>
      <c r="E18" s="210">
        <v>66824.54000000001</v>
      </c>
      <c r="F18" s="210">
        <v>47556.86</v>
      </c>
      <c r="G18" s="210">
        <v>21371.96</v>
      </c>
      <c r="H18" s="210">
        <v>9951.6</v>
      </c>
      <c r="I18" s="210">
        <v>189.39</v>
      </c>
      <c r="J18" s="210">
        <v>4947.0599999999995</v>
      </c>
      <c r="K18" s="211">
        <f t="shared" si="0"/>
        <v>33889.159999999996</v>
      </c>
      <c r="L18" s="204"/>
    </row>
    <row r="19" spans="1:12" s="207" customFormat="1" ht="18.6" customHeight="1">
      <c r="A19" s="204"/>
      <c r="B19" s="208">
        <v>14</v>
      </c>
      <c r="C19" s="209" t="s">
        <v>1509</v>
      </c>
      <c r="D19" s="212">
        <v>3049846.58</v>
      </c>
      <c r="E19" s="212">
        <v>2906598.7800000003</v>
      </c>
      <c r="F19" s="212">
        <v>2870497.55</v>
      </c>
      <c r="G19" s="212">
        <v>3236252.2099999995</v>
      </c>
      <c r="H19" s="212">
        <v>3288404.9</v>
      </c>
      <c r="I19" s="212">
        <v>3426843.2199999997</v>
      </c>
      <c r="J19" s="212">
        <v>4220768.350000001</v>
      </c>
      <c r="K19" s="213">
        <f t="shared" si="0"/>
        <v>3285601.6557142856</v>
      </c>
      <c r="L19" s="204"/>
    </row>
    <row r="20" spans="1:12" s="207" customFormat="1" ht="18.6" customHeight="1">
      <c r="A20" s="204"/>
      <c r="B20" s="208">
        <v>15</v>
      </c>
      <c r="C20" s="214" t="s">
        <v>1672</v>
      </c>
      <c r="D20" s="211">
        <f>SUM(D6:D19)</f>
        <v>133895572.93999997</v>
      </c>
      <c r="E20" s="211">
        <f aca="true" t="shared" si="1" ref="E20:J20">SUM(E6:E19)</f>
        <v>147452120.96999997</v>
      </c>
      <c r="F20" s="211">
        <f t="shared" si="1"/>
        <v>145669323.12000003</v>
      </c>
      <c r="G20" s="211">
        <f t="shared" si="1"/>
        <v>150223734.28999996</v>
      </c>
      <c r="H20" s="211">
        <f t="shared" si="1"/>
        <v>157323422.37999997</v>
      </c>
      <c r="I20" s="211">
        <f t="shared" si="1"/>
        <v>168680953.32200003</v>
      </c>
      <c r="J20" s="211">
        <f t="shared" si="1"/>
        <v>176775804.04</v>
      </c>
      <c r="K20" s="211">
        <f t="shared" si="0"/>
        <v>154288704.43742856</v>
      </c>
      <c r="L20" s="204"/>
    </row>
    <row r="21" spans="1:12" s="207" customFormat="1" ht="23.25" customHeight="1">
      <c r="A21" s="204"/>
      <c r="B21" s="208"/>
      <c r="C21" s="206" t="s">
        <v>1669</v>
      </c>
      <c r="D21" s="215"/>
      <c r="E21" s="215"/>
      <c r="F21" s="215"/>
      <c r="G21" s="215"/>
      <c r="H21" s="215"/>
      <c r="I21" s="215"/>
      <c r="J21" s="215"/>
      <c r="K21" s="215"/>
      <c r="L21" s="204"/>
    </row>
    <row r="22" spans="1:12" s="207" customFormat="1" ht="18.6" customHeight="1">
      <c r="A22" s="204"/>
      <c r="B22" s="208">
        <v>16</v>
      </c>
      <c r="C22" s="158" t="s">
        <v>1539</v>
      </c>
      <c r="D22" s="210">
        <v>10978196.590000002</v>
      </c>
      <c r="E22" s="210">
        <v>11400420.060000002</v>
      </c>
      <c r="F22" s="210">
        <v>11088349.89</v>
      </c>
      <c r="G22" s="210">
        <v>14753403.59</v>
      </c>
      <c r="H22" s="210">
        <v>13645553.479999999</v>
      </c>
      <c r="I22" s="210">
        <v>14061644.139999999</v>
      </c>
      <c r="J22" s="210">
        <v>19367928.470000003</v>
      </c>
      <c r="K22" s="211">
        <f t="shared" si="0"/>
        <v>13613642.317142857</v>
      </c>
      <c r="L22" s="204"/>
    </row>
    <row r="23" spans="1:12" s="207" customFormat="1" ht="18.6" customHeight="1">
      <c r="A23" s="204"/>
      <c r="B23" s="208">
        <v>17</v>
      </c>
      <c r="C23" s="158" t="s">
        <v>1538</v>
      </c>
      <c r="D23" s="210">
        <v>4465215.97</v>
      </c>
      <c r="E23" s="210">
        <v>4572020.47</v>
      </c>
      <c r="F23" s="210">
        <v>5333553.079999999</v>
      </c>
      <c r="G23" s="210">
        <v>6768153.560000001</v>
      </c>
      <c r="H23" s="210">
        <v>9097766.419999998</v>
      </c>
      <c r="I23" s="210">
        <v>9114520.290000003</v>
      </c>
      <c r="J23" s="210">
        <v>12522118.45</v>
      </c>
      <c r="K23" s="211">
        <f t="shared" si="0"/>
        <v>7410478.320000001</v>
      </c>
      <c r="L23" s="204"/>
    </row>
    <row r="24" spans="1:12" s="207" customFormat="1" ht="18.6" customHeight="1">
      <c r="A24" s="204"/>
      <c r="B24" s="208">
        <v>18</v>
      </c>
      <c r="C24" s="158" t="s">
        <v>1537</v>
      </c>
      <c r="D24" s="210">
        <v>10267853.69</v>
      </c>
      <c r="E24" s="210">
        <v>11138057.469999999</v>
      </c>
      <c r="F24" s="210">
        <v>11723807.389999999</v>
      </c>
      <c r="G24" s="210">
        <v>11648815.509999998</v>
      </c>
      <c r="H24" s="210">
        <v>12088991.18</v>
      </c>
      <c r="I24" s="210">
        <v>12154913.559999999</v>
      </c>
      <c r="J24" s="210">
        <v>12259798.010000002</v>
      </c>
      <c r="K24" s="211">
        <f t="shared" si="0"/>
        <v>11611748.115714286</v>
      </c>
      <c r="L24" s="204"/>
    </row>
    <row r="25" spans="1:12" s="207" customFormat="1" ht="18.6" customHeight="1">
      <c r="A25" s="204"/>
      <c r="B25" s="208">
        <v>19</v>
      </c>
      <c r="C25" s="158" t="s">
        <v>1536</v>
      </c>
      <c r="D25" s="210">
        <v>4192755.7899999996</v>
      </c>
      <c r="E25" s="210">
        <v>5241704.93</v>
      </c>
      <c r="F25" s="210">
        <v>4557317.31</v>
      </c>
      <c r="G25" s="210">
        <v>4724967.8</v>
      </c>
      <c r="H25" s="210">
        <v>3816150.690000001</v>
      </c>
      <c r="I25" s="210">
        <v>4409714.359999999</v>
      </c>
      <c r="J25" s="210">
        <v>5854246.76</v>
      </c>
      <c r="K25" s="211">
        <f t="shared" si="0"/>
        <v>4685265.377142857</v>
      </c>
      <c r="L25" s="204"/>
    </row>
    <row r="26" spans="1:12" s="207" customFormat="1" ht="18.6" customHeight="1">
      <c r="A26" s="204"/>
      <c r="B26" s="208">
        <v>20</v>
      </c>
      <c r="C26" s="158" t="s">
        <v>1535</v>
      </c>
      <c r="D26" s="210">
        <v>1242951.48</v>
      </c>
      <c r="E26" s="210">
        <v>310352.39</v>
      </c>
      <c r="F26" s="210">
        <v>217881.67</v>
      </c>
      <c r="G26" s="210">
        <v>155898.89</v>
      </c>
      <c r="H26" s="210">
        <v>235829.82</v>
      </c>
      <c r="I26" s="210">
        <v>236080.43</v>
      </c>
      <c r="J26" s="210">
        <v>239529.53</v>
      </c>
      <c r="K26" s="211">
        <f t="shared" si="0"/>
        <v>376932.02999999997</v>
      </c>
      <c r="L26" s="204"/>
    </row>
    <row r="27" spans="1:12" s="207" customFormat="1" ht="18.6" customHeight="1">
      <c r="A27" s="204"/>
      <c r="B27" s="208">
        <v>21</v>
      </c>
      <c r="C27" s="158" t="s">
        <v>1534</v>
      </c>
      <c r="D27" s="210">
        <v>491331.06000000006</v>
      </c>
      <c r="E27" s="210">
        <v>237381.44</v>
      </c>
      <c r="F27" s="210">
        <v>0</v>
      </c>
      <c r="G27" s="210">
        <v>-10948.39</v>
      </c>
      <c r="H27" s="210">
        <v>0</v>
      </c>
      <c r="I27" s="210">
        <v>0</v>
      </c>
      <c r="J27" s="210">
        <v>0</v>
      </c>
      <c r="K27" s="211">
        <f t="shared" si="0"/>
        <v>102537.73</v>
      </c>
      <c r="L27" s="204"/>
    </row>
    <row r="28" spans="1:12" s="207" customFormat="1" ht="18.6" customHeight="1">
      <c r="A28" s="204"/>
      <c r="B28" s="208">
        <v>22</v>
      </c>
      <c r="C28" s="158" t="s">
        <v>1533</v>
      </c>
      <c r="D28" s="210">
        <v>359862.9</v>
      </c>
      <c r="E28" s="210">
        <v>261282.52000000002</v>
      </c>
      <c r="F28" s="210">
        <v>187628.44</v>
      </c>
      <c r="G28" s="210">
        <v>240301.86</v>
      </c>
      <c r="H28" s="210">
        <v>216005.25</v>
      </c>
      <c r="I28" s="210">
        <v>240494.01</v>
      </c>
      <c r="J28" s="210">
        <v>327694.12</v>
      </c>
      <c r="K28" s="211">
        <f t="shared" si="0"/>
        <v>261895.58571428573</v>
      </c>
      <c r="L28" s="204"/>
    </row>
    <row r="29" spans="1:12" s="207" customFormat="1" ht="18.6" customHeight="1">
      <c r="A29" s="204"/>
      <c r="B29" s="208">
        <v>23</v>
      </c>
      <c r="C29" s="158" t="s">
        <v>1532</v>
      </c>
      <c r="D29" s="210">
        <v>3815034.05</v>
      </c>
      <c r="E29" s="210">
        <v>3491828.98</v>
      </c>
      <c r="F29" s="210">
        <v>3676976.43</v>
      </c>
      <c r="G29" s="210">
        <v>3950070.13</v>
      </c>
      <c r="H29" s="210">
        <v>3758395.5000000005</v>
      </c>
      <c r="I29" s="210">
        <v>3879141.77</v>
      </c>
      <c r="J29" s="210">
        <v>4055506.34</v>
      </c>
      <c r="K29" s="211">
        <f t="shared" si="0"/>
        <v>3803850.457142857</v>
      </c>
      <c r="L29" s="204"/>
    </row>
    <row r="30" spans="1:12" s="207" customFormat="1" ht="18.6" customHeight="1">
      <c r="A30" s="204"/>
      <c r="B30" s="208">
        <v>24</v>
      </c>
      <c r="C30" s="158" t="s">
        <v>1531</v>
      </c>
      <c r="D30" s="210">
        <v>870561.14</v>
      </c>
      <c r="E30" s="210">
        <v>789942.72</v>
      </c>
      <c r="F30" s="210">
        <v>2240902</v>
      </c>
      <c r="G30" s="210">
        <v>3850291.8899999997</v>
      </c>
      <c r="H30" s="210">
        <v>4063567.83</v>
      </c>
      <c r="I30" s="210">
        <v>4160436.14</v>
      </c>
      <c r="J30" s="210">
        <v>1048993.9000000001</v>
      </c>
      <c r="K30" s="211">
        <f t="shared" si="0"/>
        <v>2432099.3742857142</v>
      </c>
      <c r="L30" s="204"/>
    </row>
    <row r="31" spans="1:12" s="207" customFormat="1" ht="18.6" customHeight="1">
      <c r="A31" s="204"/>
      <c r="B31" s="208">
        <v>25</v>
      </c>
      <c r="C31" s="158" t="s">
        <v>1530</v>
      </c>
      <c r="D31" s="212">
        <v>1540169.02</v>
      </c>
      <c r="E31" s="212">
        <v>1564134.21</v>
      </c>
      <c r="F31" s="212">
        <v>1806571.45</v>
      </c>
      <c r="G31" s="212">
        <v>1226233.71</v>
      </c>
      <c r="H31" s="212">
        <v>948115.06</v>
      </c>
      <c r="I31" s="212">
        <v>431828.75</v>
      </c>
      <c r="J31" s="212">
        <v>3939967.95</v>
      </c>
      <c r="K31" s="213">
        <f t="shared" si="0"/>
        <v>1636717.164285714</v>
      </c>
      <c r="L31" s="204"/>
    </row>
    <row r="32" spans="1:12" s="207" customFormat="1" ht="18.6" customHeight="1">
      <c r="A32" s="204"/>
      <c r="B32" s="208">
        <v>26</v>
      </c>
      <c r="C32" s="214" t="s">
        <v>1673</v>
      </c>
      <c r="D32" s="211">
        <f>SUM(D22:D31)</f>
        <v>38223931.69</v>
      </c>
      <c r="E32" s="211">
        <f aca="true" t="shared" si="2" ref="E32:J32">SUM(E22:E31)</f>
        <v>39007125.19</v>
      </c>
      <c r="F32" s="211">
        <f t="shared" si="2"/>
        <v>40832987.660000004</v>
      </c>
      <c r="G32" s="211">
        <f t="shared" si="2"/>
        <v>47307188.550000004</v>
      </c>
      <c r="H32" s="211">
        <f t="shared" si="2"/>
        <v>47870375.23</v>
      </c>
      <c r="I32" s="211">
        <f t="shared" si="2"/>
        <v>48688773.449999996</v>
      </c>
      <c r="J32" s="211">
        <f t="shared" si="2"/>
        <v>59615783.53000001</v>
      </c>
      <c r="K32" s="211">
        <f t="shared" si="0"/>
        <v>45935166.47142857</v>
      </c>
      <c r="L32" s="204"/>
    </row>
    <row r="33" spans="1:12" s="207" customFormat="1" ht="23.25" customHeight="1">
      <c r="A33" s="204"/>
      <c r="B33" s="208" t="s">
        <v>1671</v>
      </c>
      <c r="C33" s="206" t="s">
        <v>1670</v>
      </c>
      <c r="D33" s="215"/>
      <c r="E33" s="215"/>
      <c r="F33" s="215"/>
      <c r="G33" s="215"/>
      <c r="H33" s="215"/>
      <c r="I33" s="215"/>
      <c r="J33" s="215"/>
      <c r="K33" s="215"/>
      <c r="L33" s="204"/>
    </row>
    <row r="34" spans="1:12" s="207" customFormat="1" ht="18.6" customHeight="1">
      <c r="A34" s="204"/>
      <c r="B34" s="208">
        <v>27</v>
      </c>
      <c r="C34" s="158" t="s">
        <v>1529</v>
      </c>
      <c r="D34" s="210">
        <v>679466.7299999999</v>
      </c>
      <c r="E34" s="210">
        <v>921283.2500000001</v>
      </c>
      <c r="F34" s="210">
        <v>1135148.7300000002</v>
      </c>
      <c r="G34" s="210">
        <v>1121456.8800000001</v>
      </c>
      <c r="H34" s="210">
        <v>1082139.5100000002</v>
      </c>
      <c r="I34" s="210">
        <v>1205146.58</v>
      </c>
      <c r="J34" s="210">
        <v>1272677.7899999998</v>
      </c>
      <c r="K34" s="211">
        <f t="shared" si="0"/>
        <v>1059617.067142857</v>
      </c>
      <c r="L34" s="204"/>
    </row>
    <row r="35" spans="1:12" s="207" customFormat="1" ht="18.6" customHeight="1">
      <c r="A35" s="204"/>
      <c r="B35" s="208">
        <v>28</v>
      </c>
      <c r="C35" s="158" t="s">
        <v>1528</v>
      </c>
      <c r="D35" s="210">
        <v>8593539.04</v>
      </c>
      <c r="E35" s="210">
        <v>9310545</v>
      </c>
      <c r="F35" s="210">
        <v>12407347.440000003</v>
      </c>
      <c r="G35" s="210">
        <v>12179490.730000008</v>
      </c>
      <c r="H35" s="210">
        <v>12204386.090000004</v>
      </c>
      <c r="I35" s="210">
        <v>10363566.79</v>
      </c>
      <c r="J35" s="210">
        <v>10317724.350000005</v>
      </c>
      <c r="K35" s="211">
        <f t="shared" si="0"/>
        <v>10768085.634285716</v>
      </c>
      <c r="L35" s="204"/>
    </row>
    <row r="36" spans="1:12" s="207" customFormat="1" ht="18.6" customHeight="1">
      <c r="A36" s="204"/>
      <c r="B36" s="208">
        <v>29</v>
      </c>
      <c r="C36" s="158" t="s">
        <v>1527</v>
      </c>
      <c r="D36" s="210">
        <v>10679345.519999998</v>
      </c>
      <c r="E36" s="210">
        <v>6452871.529999999</v>
      </c>
      <c r="F36" s="210">
        <v>5339338.41</v>
      </c>
      <c r="G36" s="210">
        <v>10191414.260000002</v>
      </c>
      <c r="H36" s="210">
        <v>13995343.129999997</v>
      </c>
      <c r="I36" s="210">
        <v>9198652.299999999</v>
      </c>
      <c r="J36" s="210">
        <v>13469082.089999996</v>
      </c>
      <c r="K36" s="211">
        <f t="shared" si="0"/>
        <v>9903721.034285711</v>
      </c>
      <c r="L36" s="204"/>
    </row>
    <row r="37" spans="1:12" s="207" customFormat="1" ht="18.6" customHeight="1">
      <c r="A37" s="204"/>
      <c r="B37" s="208">
        <v>30</v>
      </c>
      <c r="C37" s="158" t="s">
        <v>1526</v>
      </c>
      <c r="D37" s="210">
        <v>2038286.17</v>
      </c>
      <c r="E37" s="210">
        <v>2401087.5399999996</v>
      </c>
      <c r="F37" s="210">
        <v>2305057.1</v>
      </c>
      <c r="G37" s="210">
        <v>2608620.32</v>
      </c>
      <c r="H37" s="210">
        <v>3033812.83</v>
      </c>
      <c r="I37" s="210">
        <v>2240052.89</v>
      </c>
      <c r="J37" s="210">
        <v>2586111.9099999997</v>
      </c>
      <c r="K37" s="211">
        <f t="shared" si="0"/>
        <v>2459004.1085714283</v>
      </c>
      <c r="L37" s="204"/>
    </row>
    <row r="38" spans="1:12" s="207" customFormat="1" ht="18.6" customHeight="1">
      <c r="A38" s="204"/>
      <c r="B38" s="208">
        <v>31</v>
      </c>
      <c r="C38" s="158" t="s">
        <v>1525</v>
      </c>
      <c r="D38" s="210">
        <v>4040307.419999999</v>
      </c>
      <c r="E38" s="210">
        <v>3756347.95</v>
      </c>
      <c r="F38" s="210">
        <v>4119706.18</v>
      </c>
      <c r="G38" s="210">
        <v>3532419.859999997</v>
      </c>
      <c r="H38" s="210">
        <v>4839405.340000002</v>
      </c>
      <c r="I38" s="210">
        <v>4709957.91</v>
      </c>
      <c r="J38" s="210">
        <v>5340431.259999999</v>
      </c>
      <c r="K38" s="211">
        <f t="shared" si="0"/>
        <v>4334082.274285714</v>
      </c>
      <c r="L38" s="204"/>
    </row>
    <row r="39" spans="1:12" s="207" customFormat="1" ht="18.6" customHeight="1">
      <c r="A39" s="204"/>
      <c r="B39" s="208">
        <v>32</v>
      </c>
      <c r="C39" s="158" t="s">
        <v>1524</v>
      </c>
      <c r="D39" s="210">
        <v>3982159.6199999996</v>
      </c>
      <c r="E39" s="210">
        <v>5345689.600000001</v>
      </c>
      <c r="F39" s="210">
        <v>6005439.600000001</v>
      </c>
      <c r="G39" s="210">
        <v>6426322.45</v>
      </c>
      <c r="H39" s="210">
        <v>6602584.3</v>
      </c>
      <c r="I39" s="210">
        <v>6552388.340000002</v>
      </c>
      <c r="J39" s="210">
        <v>6215853.87</v>
      </c>
      <c r="K39" s="211">
        <f t="shared" si="0"/>
        <v>5875776.8257142855</v>
      </c>
      <c r="L39" s="204"/>
    </row>
    <row r="40" spans="1:12" s="207" customFormat="1" ht="18.6" customHeight="1">
      <c r="A40" s="204"/>
      <c r="B40" s="208">
        <v>33</v>
      </c>
      <c r="C40" s="158" t="s">
        <v>1523</v>
      </c>
      <c r="D40" s="210">
        <v>3530039.27</v>
      </c>
      <c r="E40" s="210">
        <v>3556413.08</v>
      </c>
      <c r="F40" s="210">
        <v>3880283.14</v>
      </c>
      <c r="G40" s="210">
        <v>4058129.1799999997</v>
      </c>
      <c r="H40" s="210">
        <v>4441589.149999999</v>
      </c>
      <c r="I40" s="210">
        <v>4497558.28</v>
      </c>
      <c r="J40" s="210">
        <v>4509050.55</v>
      </c>
      <c r="K40" s="211">
        <f t="shared" si="0"/>
        <v>4067580.378571429</v>
      </c>
      <c r="L40" s="204"/>
    </row>
    <row r="41" spans="1:12" s="207" customFormat="1" ht="18.6" customHeight="1">
      <c r="A41" s="204"/>
      <c r="B41" s="208">
        <v>34</v>
      </c>
      <c r="C41" s="158" t="s">
        <v>1522</v>
      </c>
      <c r="D41" s="210">
        <v>136635.36</v>
      </c>
      <c r="E41" s="210">
        <v>0</v>
      </c>
      <c r="F41" s="210">
        <v>0</v>
      </c>
      <c r="G41" s="210">
        <v>1733.7599999999998</v>
      </c>
      <c r="H41" s="210">
        <v>-577.92</v>
      </c>
      <c r="I41" s="210">
        <v>0</v>
      </c>
      <c r="J41" s="210">
        <v>0</v>
      </c>
      <c r="K41" s="211">
        <f t="shared" si="0"/>
        <v>19684.45714285714</v>
      </c>
      <c r="L41" s="204"/>
    </row>
    <row r="42" spans="1:12" s="207" customFormat="1" ht="18.6" customHeight="1">
      <c r="A42" s="204"/>
      <c r="B42" s="208">
        <v>35</v>
      </c>
      <c r="C42" s="158" t="s">
        <v>1521</v>
      </c>
      <c r="D42" s="210">
        <v>2027090.72</v>
      </c>
      <c r="E42" s="210">
        <v>2698101.52</v>
      </c>
      <c r="F42" s="210">
        <v>2047832.18</v>
      </c>
      <c r="G42" s="210">
        <v>2226069.81</v>
      </c>
      <c r="H42" s="210">
        <v>2228514.42</v>
      </c>
      <c r="I42" s="210">
        <v>2527826.76</v>
      </c>
      <c r="J42" s="210">
        <v>2357593.61</v>
      </c>
      <c r="K42" s="211">
        <f t="shared" si="0"/>
        <v>2301861.2885714285</v>
      </c>
      <c r="L42" s="204"/>
    </row>
    <row r="43" spans="1:12" s="207" customFormat="1" ht="18.6" customHeight="1">
      <c r="A43" s="204"/>
      <c r="B43" s="208">
        <v>36</v>
      </c>
      <c r="C43" s="158" t="s">
        <v>1520</v>
      </c>
      <c r="D43" s="210">
        <v>391935.68</v>
      </c>
      <c r="E43" s="210">
        <v>398237.92000000004</v>
      </c>
      <c r="F43" s="210">
        <v>305050.38</v>
      </c>
      <c r="G43" s="210">
        <v>269956.53</v>
      </c>
      <c r="H43" s="210">
        <v>285741.9</v>
      </c>
      <c r="I43" s="210">
        <v>-5571.8</v>
      </c>
      <c r="J43" s="210">
        <v>0</v>
      </c>
      <c r="K43" s="211">
        <f t="shared" si="0"/>
        <v>235050.08714285717</v>
      </c>
      <c r="L43" s="204"/>
    </row>
    <row r="44" spans="1:12" s="207" customFormat="1" ht="18.6" customHeight="1">
      <c r="A44" s="204"/>
      <c r="B44" s="208">
        <v>37</v>
      </c>
      <c r="C44" s="158" t="s">
        <v>1519</v>
      </c>
      <c r="D44" s="210">
        <v>2054851.75</v>
      </c>
      <c r="E44" s="210">
        <v>2297536.94</v>
      </c>
      <c r="F44" s="210">
        <v>2355791.64</v>
      </c>
      <c r="G44" s="210">
        <v>2318853.9399999995</v>
      </c>
      <c r="H44" s="210">
        <v>2786699.75</v>
      </c>
      <c r="I44" s="210">
        <v>2508596.2</v>
      </c>
      <c r="J44" s="210">
        <v>2418235.3200000003</v>
      </c>
      <c r="K44" s="211">
        <f t="shared" si="0"/>
        <v>2391509.362857143</v>
      </c>
      <c r="L44" s="204"/>
    </row>
    <row r="45" spans="1:12" s="207" customFormat="1" ht="18.6" customHeight="1">
      <c r="A45" s="204"/>
      <c r="B45" s="208">
        <v>38</v>
      </c>
      <c r="C45" s="158" t="s">
        <v>1518</v>
      </c>
      <c r="D45" s="212">
        <v>1225533.3800000001</v>
      </c>
      <c r="E45" s="212">
        <v>3185952.48</v>
      </c>
      <c r="F45" s="212">
        <v>541653.3199999998</v>
      </c>
      <c r="G45" s="212">
        <v>482338.7800000001</v>
      </c>
      <c r="H45" s="212">
        <v>475100.91000000003</v>
      </c>
      <c r="I45" s="212">
        <v>705498.9199999999</v>
      </c>
      <c r="J45" s="212">
        <v>506742.94</v>
      </c>
      <c r="K45" s="213">
        <f t="shared" si="0"/>
        <v>1017545.8185714287</v>
      </c>
      <c r="L45" s="204"/>
    </row>
    <row r="46" spans="1:12" s="207" customFormat="1" ht="18.6" customHeight="1">
      <c r="A46" s="204"/>
      <c r="B46" s="208">
        <v>39</v>
      </c>
      <c r="C46" s="214" t="s">
        <v>1674</v>
      </c>
      <c r="D46" s="211">
        <f>SUM(D34:D45)</f>
        <v>39379190.660000004</v>
      </c>
      <c r="E46" s="211">
        <f aca="true" t="shared" si="3" ref="E46:J46">SUM(E34:E45)</f>
        <v>40324066.81</v>
      </c>
      <c r="F46" s="211">
        <f t="shared" si="3"/>
        <v>40442648.12000001</v>
      </c>
      <c r="G46" s="211">
        <f t="shared" si="3"/>
        <v>45416806.50000001</v>
      </c>
      <c r="H46" s="211">
        <f t="shared" si="3"/>
        <v>51974739.41</v>
      </c>
      <c r="I46" s="211">
        <f t="shared" si="3"/>
        <v>44503673.17000001</v>
      </c>
      <c r="J46" s="211">
        <f t="shared" si="3"/>
        <v>48993503.68999999</v>
      </c>
      <c r="K46" s="211">
        <f t="shared" si="0"/>
        <v>44433518.33714286</v>
      </c>
      <c r="L46" s="204"/>
    </row>
    <row r="47" spans="1:12" s="207" customFormat="1" ht="22.5" customHeight="1">
      <c r="A47" s="204"/>
      <c r="B47" s="208">
        <v>40</v>
      </c>
      <c r="C47" s="214" t="s">
        <v>1675</v>
      </c>
      <c r="D47" s="211">
        <f>SUM(D20,D32,D46)</f>
        <v>211498695.28999996</v>
      </c>
      <c r="E47" s="211">
        <f aca="true" t="shared" si="4" ref="E47:J47">SUM(E20,E32,E46)</f>
        <v>226783312.96999997</v>
      </c>
      <c r="F47" s="211">
        <f t="shared" si="4"/>
        <v>226944958.90000004</v>
      </c>
      <c r="G47" s="211">
        <f t="shared" si="4"/>
        <v>242947729.33999997</v>
      </c>
      <c r="H47" s="211">
        <f t="shared" si="4"/>
        <v>257168537.01999995</v>
      </c>
      <c r="I47" s="211">
        <f t="shared" si="4"/>
        <v>261873399.94200003</v>
      </c>
      <c r="J47" s="211">
        <f t="shared" si="4"/>
        <v>285385091.26</v>
      </c>
      <c r="K47" s="211">
        <f t="shared" si="0"/>
        <v>244657389.246</v>
      </c>
      <c r="L47" s="204"/>
    </row>
    <row r="48" spans="1:12" ht="22.5" customHeight="1">
      <c r="A48" s="198"/>
      <c r="B48" s="216"/>
      <c r="C48" s="217"/>
      <c r="D48" s="218"/>
      <c r="E48" s="218"/>
      <c r="F48" s="218"/>
      <c r="G48" s="218"/>
      <c r="H48" s="218"/>
      <c r="I48" s="218"/>
      <c r="J48" s="218"/>
      <c r="K48" s="218"/>
      <c r="L48" s="198"/>
    </row>
    <row r="49" spans="1:12" ht="12.75">
      <c r="A49" s="198"/>
      <c r="B49" s="199"/>
      <c r="C49" s="198"/>
      <c r="D49" s="198"/>
      <c r="E49" s="198"/>
      <c r="F49" s="198"/>
      <c r="G49" s="198"/>
      <c r="H49" s="198"/>
      <c r="I49" s="198"/>
      <c r="J49" s="198"/>
      <c r="K49" s="198"/>
      <c r="L49" s="198"/>
    </row>
  </sheetData>
  <mergeCells count="1">
    <mergeCell ref="C2:K2"/>
  </mergeCells>
  <printOptions/>
  <pageMargins left="0.7" right="0.7" top="0.75" bottom="0.75" header="0.3" footer="0.3"/>
  <pageSetup fitToHeight="0" fitToWidth="1" horizontalDpi="600" verticalDpi="600" orientation="portrait" scale="6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L27"/>
  <sheetViews>
    <sheetView view="pageBreakPreview" zoomScaleSheetLayoutView="100" workbookViewId="0" topLeftCell="A1"/>
  </sheetViews>
  <sheetFormatPr defaultColWidth="8.8515625" defaultRowHeight="12.75"/>
  <cols>
    <col min="1" max="1" width="3.140625" style="222" customWidth="1"/>
    <col min="2" max="2" width="3.00390625" style="233" customWidth="1"/>
    <col min="3" max="3" width="44.8515625" style="222" customWidth="1"/>
    <col min="4" max="10" width="11.7109375" style="222" customWidth="1"/>
    <col min="11" max="11" width="12.7109375" style="222" bestFit="1" customWidth="1"/>
    <col min="12" max="12" width="3.28125" style="222" customWidth="1"/>
    <col min="13" max="16384" width="8.8515625" style="222" customWidth="1"/>
  </cols>
  <sheetData>
    <row r="1" spans="1:12" ht="12.75">
      <c r="A1" s="220"/>
      <c r="B1" s="221"/>
      <c r="C1" s="220"/>
      <c r="D1" s="220"/>
      <c r="E1" s="220"/>
      <c r="F1" s="220"/>
      <c r="G1" s="220"/>
      <c r="H1" s="220"/>
      <c r="I1" s="220"/>
      <c r="J1" s="220"/>
      <c r="K1" s="220"/>
      <c r="L1" s="220"/>
    </row>
    <row r="2" spans="1:12" ht="81.75" customHeight="1">
      <c r="A2" s="220"/>
      <c r="B2" s="223"/>
      <c r="C2" s="285" t="s">
        <v>2372</v>
      </c>
      <c r="D2" s="285"/>
      <c r="E2" s="285"/>
      <c r="F2" s="285"/>
      <c r="G2" s="285"/>
      <c r="H2" s="285"/>
      <c r="I2" s="285"/>
      <c r="J2" s="285"/>
      <c r="K2" s="285"/>
      <c r="L2" s="220"/>
    </row>
    <row r="3" spans="1:12" ht="15.75" customHeight="1">
      <c r="A3" s="220"/>
      <c r="B3" s="223"/>
      <c r="C3" s="224"/>
      <c r="D3" s="224"/>
      <c r="E3" s="224"/>
      <c r="F3" s="224"/>
      <c r="G3" s="224"/>
      <c r="H3" s="224"/>
      <c r="I3" s="224"/>
      <c r="J3" s="224"/>
      <c r="K3" s="224"/>
      <c r="L3" s="220"/>
    </row>
    <row r="4" spans="1:12" ht="21" customHeight="1">
      <c r="A4" s="220"/>
      <c r="B4" s="223"/>
      <c r="C4" s="59" t="s">
        <v>520</v>
      </c>
      <c r="D4" s="59" t="s">
        <v>521</v>
      </c>
      <c r="E4" s="59" t="s">
        <v>522</v>
      </c>
      <c r="F4" s="59" t="s">
        <v>523</v>
      </c>
      <c r="G4" s="59" t="s">
        <v>527</v>
      </c>
      <c r="H4" s="59" t="s">
        <v>524</v>
      </c>
      <c r="I4" s="59" t="s">
        <v>525</v>
      </c>
      <c r="J4" s="59" t="s">
        <v>526</v>
      </c>
      <c r="K4" s="59" t="s">
        <v>563</v>
      </c>
      <c r="L4" s="220"/>
    </row>
    <row r="5" spans="1:12" ht="21" customHeight="1">
      <c r="A5" s="220"/>
      <c r="B5" s="223"/>
      <c r="C5" s="59"/>
      <c r="D5" s="59"/>
      <c r="E5" s="59"/>
      <c r="F5" s="59"/>
      <c r="G5" s="59"/>
      <c r="H5" s="59"/>
      <c r="I5" s="59"/>
      <c r="J5" s="59"/>
      <c r="K5" s="59"/>
      <c r="L5" s="220"/>
    </row>
    <row r="6" spans="1:12" ht="12.75">
      <c r="A6" s="220"/>
      <c r="B6" s="223"/>
      <c r="C6" s="225"/>
      <c r="D6" s="286" t="s">
        <v>1678</v>
      </c>
      <c r="E6" s="286"/>
      <c r="F6" s="286"/>
      <c r="G6" s="286"/>
      <c r="H6" s="286" t="s">
        <v>1679</v>
      </c>
      <c r="I6" s="286"/>
      <c r="J6" s="286"/>
      <c r="K6" s="286"/>
      <c r="L6" s="220"/>
    </row>
    <row r="7" spans="1:12" ht="12.75">
      <c r="A7" s="220"/>
      <c r="B7" s="223"/>
      <c r="C7" s="225"/>
      <c r="D7" s="226" t="s">
        <v>507</v>
      </c>
      <c r="E7" s="227" t="s">
        <v>1676</v>
      </c>
      <c r="F7" s="226" t="s">
        <v>1677</v>
      </c>
      <c r="G7" s="226" t="s">
        <v>567</v>
      </c>
      <c r="H7" s="226" t="s">
        <v>507</v>
      </c>
      <c r="I7" s="227" t="s">
        <v>1676</v>
      </c>
      <c r="J7" s="226" t="s">
        <v>1677</v>
      </c>
      <c r="K7" s="226" t="s">
        <v>567</v>
      </c>
      <c r="L7" s="220"/>
    </row>
    <row r="8" spans="1:12" ht="12.75">
      <c r="A8" s="220"/>
      <c r="B8" s="223"/>
      <c r="C8" s="225"/>
      <c r="D8" s="226"/>
      <c r="E8" s="227"/>
      <c r="F8" s="226"/>
      <c r="G8" s="226"/>
      <c r="H8" s="226"/>
      <c r="I8" s="227"/>
      <c r="J8" s="226"/>
      <c r="K8" s="226"/>
      <c r="L8" s="220"/>
    </row>
    <row r="9" spans="1:12" s="154" customFormat="1" ht="21" customHeight="1">
      <c r="A9" s="152"/>
      <c r="B9" s="228">
        <v>1</v>
      </c>
      <c r="C9" s="209" t="s">
        <v>1508</v>
      </c>
      <c r="D9" s="210">
        <v>4198.67</v>
      </c>
      <c r="E9" s="210">
        <v>8625866.658571428</v>
      </c>
      <c r="F9" s="210">
        <v>40419.979999999996</v>
      </c>
      <c r="G9" s="211">
        <f>SUM(D9:F9)</f>
        <v>8670485.308571428</v>
      </c>
      <c r="H9" s="210">
        <v>5861.727780793162</v>
      </c>
      <c r="I9" s="210">
        <v>12107806.37260134</v>
      </c>
      <c r="J9" s="210">
        <v>56995.24676072471</v>
      </c>
      <c r="K9" s="211">
        <f aca="true" t="shared" si="0" ref="K9:K23">SUM(H9:J9)</f>
        <v>12170663.347142857</v>
      </c>
      <c r="L9" s="152"/>
    </row>
    <row r="10" spans="1:12" s="154" customFormat="1" ht="21" customHeight="1">
      <c r="A10" s="152"/>
      <c r="B10" s="228">
        <v>2</v>
      </c>
      <c r="C10" s="209" t="s">
        <v>1512</v>
      </c>
      <c r="D10" s="210"/>
      <c r="E10" s="210">
        <v>4200.288571428572</v>
      </c>
      <c r="F10" s="210"/>
      <c r="G10" s="211">
        <f aca="true" t="shared" si="1" ref="G10:G23">SUM(D10:F10)</f>
        <v>4200.288571428572</v>
      </c>
      <c r="H10" s="210"/>
      <c r="I10" s="210">
        <v>108324.42571428565</v>
      </c>
      <c r="J10" s="210"/>
      <c r="K10" s="211">
        <f t="shared" si="0"/>
        <v>108324.42571428565</v>
      </c>
      <c r="L10" s="152"/>
    </row>
    <row r="11" spans="1:12" s="154" customFormat="1" ht="21" customHeight="1">
      <c r="A11" s="152"/>
      <c r="B11" s="228">
        <v>3</v>
      </c>
      <c r="C11" s="209" t="s">
        <v>1511</v>
      </c>
      <c r="D11" s="210"/>
      <c r="E11" s="210">
        <v>128417.07285714286</v>
      </c>
      <c r="F11" s="210"/>
      <c r="G11" s="211">
        <f t="shared" si="1"/>
        <v>128417.07285714286</v>
      </c>
      <c r="H11" s="210"/>
      <c r="I11" s="210">
        <v>1129.5185714285712</v>
      </c>
      <c r="J11" s="210"/>
      <c r="K11" s="211">
        <f t="shared" si="0"/>
        <v>1129.5185714285712</v>
      </c>
      <c r="L11" s="152"/>
    </row>
    <row r="12" spans="1:12" s="154" customFormat="1" ht="21" customHeight="1">
      <c r="A12" s="152"/>
      <c r="B12" s="228">
        <v>4</v>
      </c>
      <c r="C12" s="209" t="s">
        <v>1507</v>
      </c>
      <c r="D12" s="210">
        <v>580.3414285714287</v>
      </c>
      <c r="E12" s="210">
        <v>7409440.387142858</v>
      </c>
      <c r="F12" s="210">
        <v>19776.757142857146</v>
      </c>
      <c r="G12" s="211">
        <f t="shared" si="1"/>
        <v>7429797.485714286</v>
      </c>
      <c r="H12" s="210">
        <v>981.7867269007444</v>
      </c>
      <c r="I12" s="210">
        <v>11791971.934471995</v>
      </c>
      <c r="J12" s="210">
        <v>35723.21908681574</v>
      </c>
      <c r="K12" s="211">
        <f t="shared" si="0"/>
        <v>11828676.940285712</v>
      </c>
      <c r="L12" s="152"/>
    </row>
    <row r="13" spans="1:12" s="154" customFormat="1" ht="21" customHeight="1">
      <c r="A13" s="152"/>
      <c r="B13" s="228">
        <v>5</v>
      </c>
      <c r="C13" s="209" t="s">
        <v>1506</v>
      </c>
      <c r="D13" s="210"/>
      <c r="E13" s="210">
        <v>3938707.3371428577</v>
      </c>
      <c r="F13" s="210">
        <v>32520.912857142856</v>
      </c>
      <c r="G13" s="211">
        <f t="shared" si="1"/>
        <v>3971228.2500000005</v>
      </c>
      <c r="H13" s="210"/>
      <c r="I13" s="210">
        <v>9547045.657096116</v>
      </c>
      <c r="J13" s="210">
        <v>79546.97290388985</v>
      </c>
      <c r="K13" s="211">
        <f t="shared" si="0"/>
        <v>9626592.630000006</v>
      </c>
      <c r="L13" s="152"/>
    </row>
    <row r="14" spans="1:12" s="154" customFormat="1" ht="21" customHeight="1">
      <c r="A14" s="152"/>
      <c r="B14" s="228">
        <v>6</v>
      </c>
      <c r="C14" s="209" t="s">
        <v>1682</v>
      </c>
      <c r="D14" s="210">
        <v>14762.455714285712</v>
      </c>
      <c r="E14" s="210">
        <v>27164.385714285716</v>
      </c>
      <c r="F14" s="210"/>
      <c r="G14" s="211">
        <f t="shared" si="1"/>
        <v>41926.841428571424</v>
      </c>
      <c r="H14" s="210">
        <v>7397988.722857143</v>
      </c>
      <c r="I14" s="210"/>
      <c r="J14" s="210"/>
      <c r="K14" s="211">
        <f t="shared" si="0"/>
        <v>7397988.722857143</v>
      </c>
      <c r="L14" s="152"/>
    </row>
    <row r="15" spans="1:12" s="154" customFormat="1" ht="21" customHeight="1">
      <c r="A15" s="152"/>
      <c r="B15" s="228">
        <v>7</v>
      </c>
      <c r="C15" s="209" t="s">
        <v>1505</v>
      </c>
      <c r="D15" s="210">
        <v>6497.748571428572</v>
      </c>
      <c r="E15" s="210">
        <v>16402565.484285714</v>
      </c>
      <c r="F15" s="210">
        <v>59398.85857142857</v>
      </c>
      <c r="G15" s="211">
        <f t="shared" si="1"/>
        <v>16468462.091428572</v>
      </c>
      <c r="H15" s="210">
        <v>4070.769331043684</v>
      </c>
      <c r="I15" s="210">
        <v>10084318.661054034</v>
      </c>
      <c r="J15" s="210">
        <v>36659.029614922496</v>
      </c>
      <c r="K15" s="211">
        <f t="shared" si="0"/>
        <v>10125048.459999999</v>
      </c>
      <c r="L15" s="152"/>
    </row>
    <row r="16" spans="1:12" s="154" customFormat="1" ht="21" customHeight="1">
      <c r="A16" s="152"/>
      <c r="B16" s="228">
        <v>8</v>
      </c>
      <c r="C16" s="209" t="s">
        <v>1510</v>
      </c>
      <c r="D16" s="210"/>
      <c r="E16" s="210">
        <v>11945.535714285712</v>
      </c>
      <c r="F16" s="210"/>
      <c r="G16" s="211">
        <f t="shared" si="1"/>
        <v>11945.535714285712</v>
      </c>
      <c r="H16" s="210"/>
      <c r="I16" s="210">
        <v>6224929.372857143</v>
      </c>
      <c r="J16" s="210"/>
      <c r="K16" s="211">
        <f t="shared" si="0"/>
        <v>6224929.372857143</v>
      </c>
      <c r="L16" s="152"/>
    </row>
    <row r="17" spans="1:12" s="154" customFormat="1" ht="21" customHeight="1">
      <c r="A17" s="152"/>
      <c r="B17" s="228">
        <v>9</v>
      </c>
      <c r="C17" s="209" t="s">
        <v>1504</v>
      </c>
      <c r="D17" s="210">
        <v>164.16714285714286</v>
      </c>
      <c r="E17" s="210">
        <v>5004220.538571429</v>
      </c>
      <c r="F17" s="210">
        <v>161988.0614285714</v>
      </c>
      <c r="G17" s="211">
        <f t="shared" si="1"/>
        <v>5166372.767142857</v>
      </c>
      <c r="H17" s="210">
        <v>201.8371216999081</v>
      </c>
      <c r="I17" s="210">
        <v>6134275.059783699</v>
      </c>
      <c r="J17" s="210">
        <v>203619.38023745807</v>
      </c>
      <c r="K17" s="211">
        <f t="shared" si="0"/>
        <v>6338096.277142857</v>
      </c>
      <c r="L17" s="152"/>
    </row>
    <row r="18" spans="1:12" s="154" customFormat="1" ht="21" customHeight="1">
      <c r="A18" s="152"/>
      <c r="B18" s="228">
        <v>10</v>
      </c>
      <c r="C18" s="209" t="s">
        <v>1516</v>
      </c>
      <c r="D18" s="210"/>
      <c r="E18" s="210"/>
      <c r="F18" s="210"/>
      <c r="G18" s="211">
        <f t="shared" si="1"/>
        <v>0</v>
      </c>
      <c r="H18" s="210">
        <v>354540.77560099337</v>
      </c>
      <c r="I18" s="210">
        <v>1983671.4145354484</v>
      </c>
      <c r="J18" s="210">
        <v>15250.127006415538</v>
      </c>
      <c r="K18" s="211">
        <f t="shared" si="0"/>
        <v>2353462.3171428577</v>
      </c>
      <c r="L18" s="152"/>
    </row>
    <row r="19" spans="1:12" s="154" customFormat="1" ht="21" customHeight="1">
      <c r="A19" s="152"/>
      <c r="B19" s="228">
        <v>11</v>
      </c>
      <c r="C19" s="209" t="s">
        <v>1683</v>
      </c>
      <c r="D19" s="210">
        <v>7417883.512571427</v>
      </c>
      <c r="E19" s="210">
        <v>1503.567142857143</v>
      </c>
      <c r="F19" s="210"/>
      <c r="G19" s="211">
        <f t="shared" si="1"/>
        <v>7419387.079714284</v>
      </c>
      <c r="H19" s="210">
        <v>16223167.277428571</v>
      </c>
      <c r="I19" s="210"/>
      <c r="J19" s="210"/>
      <c r="K19" s="211">
        <f t="shared" si="0"/>
        <v>16223167.277428571</v>
      </c>
      <c r="L19" s="152"/>
    </row>
    <row r="20" spans="1:12" s="154" customFormat="1" ht="21" customHeight="1">
      <c r="A20" s="152"/>
      <c r="B20" s="228">
        <v>12</v>
      </c>
      <c r="C20" s="209" t="s">
        <v>1684</v>
      </c>
      <c r="D20" s="210">
        <v>52759.94285714285</v>
      </c>
      <c r="E20" s="210"/>
      <c r="F20" s="210"/>
      <c r="G20" s="211">
        <f t="shared" si="1"/>
        <v>52759.94285714285</v>
      </c>
      <c r="H20" s="210">
        <v>19206151.66857143</v>
      </c>
      <c r="I20" s="210"/>
      <c r="J20" s="210"/>
      <c r="K20" s="211">
        <f t="shared" si="0"/>
        <v>19206151.66857143</v>
      </c>
      <c r="L20" s="152"/>
    </row>
    <row r="21" spans="1:12" s="154" customFormat="1" ht="21" customHeight="1">
      <c r="A21" s="152"/>
      <c r="B21" s="228">
        <v>13</v>
      </c>
      <c r="C21" s="209" t="s">
        <v>1514</v>
      </c>
      <c r="D21" s="210"/>
      <c r="E21" s="210"/>
      <c r="F21" s="210"/>
      <c r="G21" s="211">
        <f t="shared" si="1"/>
        <v>0</v>
      </c>
      <c r="H21" s="210">
        <v>5085.099570875871</v>
      </c>
      <c r="I21" s="210">
        <v>28553.15480279561</v>
      </c>
      <c r="J21" s="210">
        <v>250.90562632852428</v>
      </c>
      <c r="K21" s="211">
        <f t="shared" si="0"/>
        <v>33889.16</v>
      </c>
      <c r="L21" s="152"/>
    </row>
    <row r="22" spans="1:12" s="154" customFormat="1" ht="21" customHeight="1">
      <c r="A22" s="152"/>
      <c r="B22" s="228">
        <v>14</v>
      </c>
      <c r="C22" s="209" t="s">
        <v>1509</v>
      </c>
      <c r="D22" s="212">
        <v>3743.784285714286</v>
      </c>
      <c r="E22" s="212">
        <v>4089.6071428571427</v>
      </c>
      <c r="F22" s="212"/>
      <c r="G22" s="213">
        <f t="shared" si="1"/>
        <v>7833.391428571429</v>
      </c>
      <c r="H22" s="212"/>
      <c r="I22" s="212">
        <v>3277768.2642857144</v>
      </c>
      <c r="J22" s="212"/>
      <c r="K22" s="213">
        <f t="shared" si="0"/>
        <v>3277768.2642857144</v>
      </c>
      <c r="L22" s="152"/>
    </row>
    <row r="23" spans="1:12" s="154" customFormat="1" ht="21" customHeight="1">
      <c r="A23" s="152"/>
      <c r="B23" s="228">
        <v>15</v>
      </c>
      <c r="C23" s="229" t="s">
        <v>506</v>
      </c>
      <c r="D23" s="211">
        <f>SUM(D9:D22)</f>
        <v>7500590.622571426</v>
      </c>
      <c r="E23" s="211">
        <f aca="true" t="shared" si="2" ref="E23:F23">SUM(E9:E22)</f>
        <v>41558120.86285715</v>
      </c>
      <c r="F23" s="211">
        <f t="shared" si="2"/>
        <v>314104.56999999995</v>
      </c>
      <c r="G23" s="211">
        <f t="shared" si="1"/>
        <v>49372816.05542857</v>
      </c>
      <c r="H23" s="211">
        <f aca="true" t="shared" si="3" ref="H23:J23">SUM(H9:H22)</f>
        <v>43198049.66498945</v>
      </c>
      <c r="I23" s="211">
        <f t="shared" si="3"/>
        <v>61289793.835774</v>
      </c>
      <c r="J23" s="211">
        <f t="shared" si="3"/>
        <v>428044.88123655494</v>
      </c>
      <c r="K23" s="211">
        <f t="shared" si="0"/>
        <v>104915888.382</v>
      </c>
      <c r="L23" s="152"/>
    </row>
    <row r="24" spans="1:12" ht="19.5" customHeight="1">
      <c r="A24" s="220"/>
      <c r="B24" s="230" t="s">
        <v>1681</v>
      </c>
      <c r="C24" s="231"/>
      <c r="D24" s="218"/>
      <c r="E24" s="218"/>
      <c r="F24" s="218"/>
      <c r="G24" s="218"/>
      <c r="H24" s="218"/>
      <c r="I24" s="218"/>
      <c r="J24" s="218"/>
      <c r="K24" s="218"/>
      <c r="L24" s="220"/>
    </row>
    <row r="25" spans="1:12" ht="12.75">
      <c r="A25" s="220"/>
      <c r="B25" s="221"/>
      <c r="C25" s="232" t="s">
        <v>1685</v>
      </c>
      <c r="D25" s="218"/>
      <c r="E25" s="218"/>
      <c r="F25" s="218"/>
      <c r="G25" s="218"/>
      <c r="H25" s="218"/>
      <c r="I25" s="218"/>
      <c r="J25" s="218"/>
      <c r="K25" s="218"/>
      <c r="L25" s="220"/>
    </row>
    <row r="26" spans="1:12" ht="12.75">
      <c r="A26" s="220"/>
      <c r="B26" s="221"/>
      <c r="C26" s="231"/>
      <c r="D26" s="218"/>
      <c r="E26" s="218"/>
      <c r="F26" s="218"/>
      <c r="G26" s="218"/>
      <c r="H26" s="218"/>
      <c r="I26" s="218"/>
      <c r="J26" s="218"/>
      <c r="K26" s="218"/>
      <c r="L26" s="220"/>
    </row>
    <row r="27" spans="1:12" ht="12.75">
      <c r="A27" s="220"/>
      <c r="B27" s="221"/>
      <c r="C27" s="220"/>
      <c r="D27" s="220"/>
      <c r="E27" s="220"/>
      <c r="F27" s="220"/>
      <c r="G27" s="220"/>
      <c r="H27" s="220"/>
      <c r="I27" s="220"/>
      <c r="J27" s="220"/>
      <c r="K27" s="220"/>
      <c r="L27" s="220"/>
    </row>
  </sheetData>
  <mergeCells count="3">
    <mergeCell ref="C2:K2"/>
    <mergeCell ref="D6:G6"/>
    <mergeCell ref="H6:K6"/>
  </mergeCells>
  <printOptions/>
  <pageMargins left="0.7" right="0.7" top="0.75" bottom="0.75" header="0.3" footer="0.3"/>
  <pageSetup fitToHeight="0" fitToWidth="1" horizontalDpi="600" verticalDpi="600" orientation="portrait" scale="64" r:id="rId1"/>
  <rowBreaks count="1" manualBreakCount="1">
    <brk id="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B2:F12"/>
  <sheetViews>
    <sheetView view="pageBreakPreview" zoomScaleSheetLayoutView="100" workbookViewId="0" topLeftCell="A1"/>
  </sheetViews>
  <sheetFormatPr defaultColWidth="9.140625" defaultRowHeight="12.75"/>
  <cols>
    <col min="1" max="1" width="9.140625" style="16" customWidth="1"/>
    <col min="2" max="2" width="3.7109375" style="16" customWidth="1"/>
    <col min="3" max="3" width="54.00390625" style="16" customWidth="1"/>
    <col min="4" max="6" width="20.7109375" style="16" customWidth="1"/>
    <col min="7" max="16384" width="9.140625" style="16" customWidth="1"/>
  </cols>
  <sheetData>
    <row r="2" spans="2:6" ht="90" customHeight="1" thickBot="1">
      <c r="B2" s="287" t="s">
        <v>2373</v>
      </c>
      <c r="C2" s="288"/>
      <c r="D2" s="288"/>
      <c r="E2" s="288"/>
      <c r="F2" s="288"/>
    </row>
    <row r="3" spans="2:6" ht="16.5" thickBot="1">
      <c r="B3" s="1"/>
      <c r="C3" s="2" t="s">
        <v>520</v>
      </c>
      <c r="D3" s="2" t="s">
        <v>521</v>
      </c>
      <c r="E3" s="2" t="s">
        <v>522</v>
      </c>
      <c r="F3" s="2" t="s">
        <v>523</v>
      </c>
    </row>
    <row r="4" spans="2:6" ht="33.75" thickBot="1">
      <c r="B4" s="3"/>
      <c r="C4" s="4"/>
      <c r="D4" s="13" t="s">
        <v>2101</v>
      </c>
      <c r="E4" s="13" t="s">
        <v>517</v>
      </c>
      <c r="F4" s="14" t="s">
        <v>2103</v>
      </c>
    </row>
    <row r="5" spans="2:6" s="7" customFormat="1" ht="30" customHeight="1" thickBot="1">
      <c r="B5" s="5">
        <v>1</v>
      </c>
      <c r="C5" s="8" t="s">
        <v>2107</v>
      </c>
      <c r="F5" s="6"/>
    </row>
    <row r="6" spans="2:6" s="7" customFormat="1" ht="30" customHeight="1" thickBot="1">
      <c r="B6" s="5">
        <v>2</v>
      </c>
      <c r="C6" s="9" t="s">
        <v>2108</v>
      </c>
      <c r="D6" s="234">
        <v>180591020</v>
      </c>
      <c r="E6" s="234">
        <v>82101305</v>
      </c>
      <c r="F6" s="235">
        <v>2447740</v>
      </c>
    </row>
    <row r="7" spans="2:6" s="7" customFormat="1" ht="30" customHeight="1" thickBot="1">
      <c r="B7" s="5">
        <v>3</v>
      </c>
      <c r="C7" s="9" t="s">
        <v>2109</v>
      </c>
      <c r="D7" s="236">
        <v>14288361</v>
      </c>
      <c r="E7" s="236">
        <v>2774736</v>
      </c>
      <c r="F7" s="237">
        <v>0</v>
      </c>
    </row>
    <row r="8" spans="2:6" s="7" customFormat="1" ht="30" customHeight="1" thickBot="1">
      <c r="B8" s="5">
        <v>4</v>
      </c>
      <c r="C8" s="10" t="s">
        <v>2110</v>
      </c>
      <c r="D8" s="238">
        <v>194879381</v>
      </c>
      <c r="E8" s="238">
        <v>84876042</v>
      </c>
      <c r="F8" s="239">
        <v>2447740</v>
      </c>
    </row>
    <row r="9" spans="2:6" s="7" customFormat="1" ht="30" customHeight="1" thickBot="1">
      <c r="B9" s="5">
        <v>5</v>
      </c>
      <c r="C9" s="8" t="s">
        <v>2111</v>
      </c>
      <c r="D9" s="9"/>
      <c r="E9" s="9"/>
      <c r="F9" s="240"/>
    </row>
    <row r="10" spans="2:6" s="7" customFormat="1" ht="30" customHeight="1" thickBot="1">
      <c r="B10" s="5">
        <v>6</v>
      </c>
      <c r="C10" s="11" t="s">
        <v>2112</v>
      </c>
      <c r="D10" s="234">
        <v>30039120</v>
      </c>
      <c r="E10" s="234">
        <v>2700096</v>
      </c>
      <c r="F10" s="241">
        <v>0</v>
      </c>
    </row>
    <row r="11" spans="2:6" s="7" customFormat="1" ht="30" customHeight="1" thickBot="1">
      <c r="B11" s="5">
        <v>7</v>
      </c>
      <c r="C11" s="10" t="s">
        <v>2113</v>
      </c>
      <c r="D11" s="242">
        <v>224918502</v>
      </c>
      <c r="E11" s="242">
        <v>87576137</v>
      </c>
      <c r="F11" s="243">
        <v>2447740</v>
      </c>
    </row>
    <row r="12" spans="2:6" s="7" customFormat="1" ht="30" customHeight="1" thickBot="1">
      <c r="B12" s="5">
        <v>8</v>
      </c>
      <c r="C12" s="12" t="s">
        <v>2114</v>
      </c>
      <c r="D12" s="244">
        <v>90023877</v>
      </c>
      <c r="E12" s="245">
        <v>0.973</v>
      </c>
      <c r="F12" s="246">
        <v>0.027</v>
      </c>
    </row>
  </sheetData>
  <mergeCells count="1">
    <mergeCell ref="B2:F2"/>
  </mergeCells>
  <printOptions horizontalCentered="1"/>
  <pageMargins left="0.5" right="0.5" top="1" bottom="0.5" header="0.3" footer="0.3"/>
  <pageSetup fitToHeight="0" fitToWidth="1" horizontalDpi="600" verticalDpi="600" orientation="portrait" scale="8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I2810"/>
  <sheetViews>
    <sheetView showGridLines="0" view="pageBreakPreview" zoomScaleSheetLayoutView="100" workbookViewId="0" topLeftCell="A1"/>
  </sheetViews>
  <sheetFormatPr defaultColWidth="9.140625" defaultRowHeight="12.75" outlineLevelRow="2"/>
  <cols>
    <col min="1" max="1" width="2.8515625" style="7" customWidth="1"/>
    <col min="2" max="2" width="6.28125" style="33" customWidth="1"/>
    <col min="3" max="3" width="56.8515625" style="7" customWidth="1"/>
    <col min="4" max="4" width="17.7109375" style="7" bestFit="1" customWidth="1"/>
    <col min="5" max="6" width="14.00390625" style="41" customWidth="1"/>
    <col min="7" max="7" width="14.00390625" style="36" customWidth="1"/>
    <col min="8" max="8" width="13.421875" style="7" bestFit="1" customWidth="1"/>
    <col min="9" max="9" width="11.28125" style="7" bestFit="1" customWidth="1"/>
    <col min="10" max="16384" width="9.140625" style="7" customWidth="1"/>
  </cols>
  <sheetData>
    <row r="1" spans="2:7" s="16" customFormat="1" ht="18.75">
      <c r="B1" s="15"/>
      <c r="C1" s="289" t="s">
        <v>577</v>
      </c>
      <c r="D1" s="289"/>
      <c r="E1" s="289"/>
      <c r="F1" s="289"/>
      <c r="G1" s="289"/>
    </row>
    <row r="2" spans="2:7" s="16" customFormat="1" ht="18.75">
      <c r="B2" s="15"/>
      <c r="C2" s="289" t="s">
        <v>2360</v>
      </c>
      <c r="D2" s="289"/>
      <c r="E2" s="289"/>
      <c r="F2" s="289"/>
      <c r="G2" s="289"/>
    </row>
    <row r="3" spans="2:9" s="16" customFormat="1" ht="18.75">
      <c r="B3" s="15"/>
      <c r="C3" s="17" t="s">
        <v>520</v>
      </c>
      <c r="D3" s="17" t="s">
        <v>521</v>
      </c>
      <c r="E3" s="18" t="s">
        <v>522</v>
      </c>
      <c r="F3" s="17" t="s">
        <v>523</v>
      </c>
      <c r="G3" s="17" t="s">
        <v>527</v>
      </c>
      <c r="H3" s="19" t="s">
        <v>1729</v>
      </c>
      <c r="I3" s="19" t="s">
        <v>1729</v>
      </c>
    </row>
    <row r="4" spans="2:7" s="16" customFormat="1" ht="18.75">
      <c r="B4" s="15"/>
      <c r="C4" s="290" t="s">
        <v>578</v>
      </c>
      <c r="D4" s="290"/>
      <c r="E4" s="290"/>
      <c r="F4" s="290"/>
      <c r="G4" s="290"/>
    </row>
    <row r="5" spans="2:9" s="16" customFormat="1" ht="12.75">
      <c r="B5" s="15"/>
      <c r="C5" s="20" t="s">
        <v>579</v>
      </c>
      <c r="D5" s="20" t="s">
        <v>2164</v>
      </c>
      <c r="E5" s="21" t="s">
        <v>1549</v>
      </c>
      <c r="F5" s="22" t="s">
        <v>1550</v>
      </c>
      <c r="G5" s="23" t="s">
        <v>580</v>
      </c>
      <c r="H5" s="19"/>
      <c r="I5" s="19"/>
    </row>
    <row r="6" spans="2:9" ht="11.25" customHeight="1">
      <c r="B6" s="24">
        <f>MAX(B1:B5)+1</f>
        <v>1</v>
      </c>
      <c r="C6" s="25" t="s">
        <v>581</v>
      </c>
      <c r="D6" s="25"/>
      <c r="E6" s="26">
        <v>4449861.49</v>
      </c>
      <c r="F6" s="26">
        <v>10186.675714285713</v>
      </c>
      <c r="G6" s="27"/>
      <c r="H6" s="28"/>
      <c r="I6" s="28"/>
    </row>
    <row r="7" spans="2:9" ht="11.25" customHeight="1">
      <c r="B7" s="24">
        <f aca="true" t="shared" si="0" ref="B7:B56">MAX(B2:B6)+1</f>
        <v>2</v>
      </c>
      <c r="C7" s="25" t="s">
        <v>582</v>
      </c>
      <c r="D7" s="25"/>
      <c r="E7" s="26">
        <v>181339.5</v>
      </c>
      <c r="F7" s="26">
        <v>1668.8357142857142</v>
      </c>
      <c r="G7" s="27"/>
      <c r="H7" s="28"/>
      <c r="I7" s="28"/>
    </row>
    <row r="8" spans="2:9" ht="11.25" customHeight="1">
      <c r="B8" s="24">
        <f t="shared" si="0"/>
        <v>3</v>
      </c>
      <c r="C8" s="25" t="s">
        <v>583</v>
      </c>
      <c r="D8" s="25"/>
      <c r="E8" s="26">
        <v>181339.5</v>
      </c>
      <c r="F8" s="26">
        <v>464.8057142857143</v>
      </c>
      <c r="G8" s="27"/>
      <c r="H8" s="28"/>
      <c r="I8" s="28"/>
    </row>
    <row r="9" spans="2:9" ht="11.25" customHeight="1">
      <c r="B9" s="24">
        <f t="shared" si="0"/>
        <v>4</v>
      </c>
      <c r="C9" s="25" t="s">
        <v>584</v>
      </c>
      <c r="D9" s="25"/>
      <c r="E9" s="26">
        <v>307180.36</v>
      </c>
      <c r="F9" s="26">
        <v>5105.03</v>
      </c>
      <c r="G9" s="27"/>
      <c r="H9" s="28"/>
      <c r="I9" s="28"/>
    </row>
    <row r="10" spans="2:9" ht="11.25" customHeight="1">
      <c r="B10" s="24">
        <f t="shared" si="0"/>
        <v>5</v>
      </c>
      <c r="C10" s="25" t="s">
        <v>585</v>
      </c>
      <c r="D10" s="25"/>
      <c r="E10" s="26">
        <v>85578</v>
      </c>
      <c r="F10" s="26">
        <v>140.99285714285716</v>
      </c>
      <c r="G10" s="27"/>
      <c r="H10" s="28"/>
      <c r="I10" s="28"/>
    </row>
    <row r="11" spans="2:9" ht="11.25" customHeight="1">
      <c r="B11" s="24">
        <f t="shared" si="0"/>
        <v>6</v>
      </c>
      <c r="C11" s="25" t="s">
        <v>586</v>
      </c>
      <c r="D11" s="25"/>
      <c r="E11" s="26">
        <v>86775</v>
      </c>
      <c r="F11" s="26">
        <v>0</v>
      </c>
      <c r="G11" s="27"/>
      <c r="H11" s="28"/>
      <c r="I11" s="28"/>
    </row>
    <row r="12" spans="2:9" ht="11.25" customHeight="1">
      <c r="B12" s="24">
        <f t="shared" si="0"/>
        <v>7</v>
      </c>
      <c r="C12" s="25" t="s">
        <v>587</v>
      </c>
      <c r="D12" s="25"/>
      <c r="E12" s="26">
        <v>98469</v>
      </c>
      <c r="F12" s="26">
        <v>276.18142857142857</v>
      </c>
      <c r="G12" s="27"/>
      <c r="H12" s="28"/>
      <c r="I12" s="28"/>
    </row>
    <row r="13" spans="2:9" ht="11.25" customHeight="1">
      <c r="B13" s="24">
        <f t="shared" si="0"/>
        <v>8</v>
      </c>
      <c r="C13" s="25" t="s">
        <v>588</v>
      </c>
      <c r="D13" s="25"/>
      <c r="E13" s="26">
        <v>1214223</v>
      </c>
      <c r="F13" s="26">
        <v>60.558571428571426</v>
      </c>
      <c r="G13" s="27"/>
      <c r="H13" s="28"/>
      <c r="I13" s="28"/>
    </row>
    <row r="14" spans="2:9" ht="11.25" customHeight="1">
      <c r="B14" s="24">
        <f t="shared" si="0"/>
        <v>9</v>
      </c>
      <c r="C14" s="25" t="s">
        <v>1686</v>
      </c>
      <c r="D14" s="25"/>
      <c r="E14" s="26">
        <v>163062.4</v>
      </c>
      <c r="F14" s="26">
        <v>1634.814285714286</v>
      </c>
      <c r="G14" s="27"/>
      <c r="H14" s="28"/>
      <c r="I14" s="28"/>
    </row>
    <row r="15" spans="2:9" ht="11.25" customHeight="1">
      <c r="B15" s="24">
        <f t="shared" si="0"/>
        <v>10</v>
      </c>
      <c r="C15" s="25" t="s">
        <v>589</v>
      </c>
      <c r="D15" s="25"/>
      <c r="E15" s="26">
        <v>68924</v>
      </c>
      <c r="F15" s="26">
        <v>687.7985714285714</v>
      </c>
      <c r="G15" s="27"/>
      <c r="H15" s="28"/>
      <c r="I15" s="28"/>
    </row>
    <row r="16" spans="2:9" ht="11.25" customHeight="1">
      <c r="B16" s="24">
        <f t="shared" si="0"/>
        <v>11</v>
      </c>
      <c r="C16" s="25" t="s">
        <v>590</v>
      </c>
      <c r="D16" s="25"/>
      <c r="E16" s="26">
        <v>89376</v>
      </c>
      <c r="F16" s="26">
        <v>672.2285714285714</v>
      </c>
      <c r="G16" s="27"/>
      <c r="H16" s="28"/>
      <c r="I16" s="28"/>
    </row>
    <row r="17" spans="2:9" ht="11.25" customHeight="1">
      <c r="B17" s="24">
        <f t="shared" si="0"/>
        <v>12</v>
      </c>
      <c r="C17" s="25" t="s">
        <v>591</v>
      </c>
      <c r="D17" s="25"/>
      <c r="E17" s="26">
        <v>82433</v>
      </c>
      <c r="F17" s="26">
        <v>183.34285714285716</v>
      </c>
      <c r="G17" s="27"/>
      <c r="H17" s="28"/>
      <c r="I17" s="28"/>
    </row>
    <row r="18" spans="2:9" ht="11.25" customHeight="1">
      <c r="B18" s="24">
        <f t="shared" si="0"/>
        <v>13</v>
      </c>
      <c r="C18" s="25" t="s">
        <v>592</v>
      </c>
      <c r="D18" s="25"/>
      <c r="E18" s="26">
        <v>78094</v>
      </c>
      <c r="F18" s="26">
        <v>98.25142857142858</v>
      </c>
      <c r="G18" s="27"/>
      <c r="H18" s="28"/>
      <c r="I18" s="28"/>
    </row>
    <row r="19" spans="2:9" ht="11.25" customHeight="1">
      <c r="B19" s="24">
        <f t="shared" si="0"/>
        <v>14</v>
      </c>
      <c r="C19" s="25" t="s">
        <v>593</v>
      </c>
      <c r="D19" s="25"/>
      <c r="E19" s="26">
        <v>475202</v>
      </c>
      <c r="F19" s="26">
        <v>252.5171428571429</v>
      </c>
      <c r="G19" s="27"/>
      <c r="H19" s="28"/>
      <c r="I19" s="28"/>
    </row>
    <row r="20" spans="2:9" ht="11.25" customHeight="1">
      <c r="B20" s="24">
        <f t="shared" si="0"/>
        <v>15</v>
      </c>
      <c r="C20" s="25" t="s">
        <v>594</v>
      </c>
      <c r="D20" s="25"/>
      <c r="E20" s="26">
        <v>439561</v>
      </c>
      <c r="F20" s="26">
        <v>675.6285714285714</v>
      </c>
      <c r="G20" s="27"/>
      <c r="H20" s="28"/>
      <c r="I20" s="28"/>
    </row>
    <row r="21" spans="2:9" ht="11.25" customHeight="1">
      <c r="B21" s="24">
        <f t="shared" si="0"/>
        <v>16</v>
      </c>
      <c r="C21" s="25" t="s">
        <v>595</v>
      </c>
      <c r="D21" s="25"/>
      <c r="E21" s="26">
        <v>330593</v>
      </c>
      <c r="F21" s="26">
        <v>194.3814285714286</v>
      </c>
      <c r="G21" s="27"/>
      <c r="H21" s="28"/>
      <c r="I21" s="28"/>
    </row>
    <row r="22" spans="2:9" ht="11.25" customHeight="1">
      <c r="B22" s="24">
        <f t="shared" si="0"/>
        <v>17</v>
      </c>
      <c r="C22" s="25" t="s">
        <v>596</v>
      </c>
      <c r="D22" s="25"/>
      <c r="E22" s="26">
        <v>76075</v>
      </c>
      <c r="F22" s="26">
        <v>249.53</v>
      </c>
      <c r="G22" s="27"/>
      <c r="H22" s="28"/>
      <c r="I22" s="28"/>
    </row>
    <row r="23" spans="2:9" ht="11.25" customHeight="1">
      <c r="B23" s="24">
        <f t="shared" si="0"/>
        <v>18</v>
      </c>
      <c r="C23" s="25" t="s">
        <v>597</v>
      </c>
      <c r="D23" s="25"/>
      <c r="E23" s="26">
        <v>123687.82449782778</v>
      </c>
      <c r="F23" s="26">
        <v>1632.1348355299187</v>
      </c>
      <c r="G23" s="27">
        <v>0.05417837975977511</v>
      </c>
      <c r="H23" s="28"/>
      <c r="I23" s="28"/>
    </row>
    <row r="24" spans="2:9" ht="11.25" customHeight="1">
      <c r="B24" s="24">
        <f t="shared" si="0"/>
        <v>19</v>
      </c>
      <c r="C24" s="25" t="s">
        <v>598</v>
      </c>
      <c r="D24" s="25"/>
      <c r="E24" s="26">
        <v>42262</v>
      </c>
      <c r="F24" s="26">
        <v>2260.3414285714284</v>
      </c>
      <c r="G24" s="27"/>
      <c r="H24" s="28"/>
      <c r="I24" s="28"/>
    </row>
    <row r="25" spans="2:9" ht="11.25" customHeight="1">
      <c r="B25" s="24">
        <f t="shared" si="0"/>
        <v>20</v>
      </c>
      <c r="C25" s="25" t="s">
        <v>599</v>
      </c>
      <c r="D25" s="25"/>
      <c r="E25" s="26">
        <v>42262</v>
      </c>
      <c r="F25" s="26">
        <v>456.8728571428571</v>
      </c>
      <c r="G25" s="27"/>
      <c r="H25" s="28"/>
      <c r="I25" s="28"/>
    </row>
    <row r="26" spans="2:9" ht="11.25" customHeight="1">
      <c r="B26" s="24">
        <f t="shared" si="0"/>
        <v>21</v>
      </c>
      <c r="C26" s="25" t="s">
        <v>600</v>
      </c>
      <c r="D26" s="25"/>
      <c r="E26" s="26">
        <v>1916208.0629999998</v>
      </c>
      <c r="F26" s="26">
        <v>5808.585714285714</v>
      </c>
      <c r="G26" s="27"/>
      <c r="H26" s="28"/>
      <c r="I26" s="28"/>
    </row>
    <row r="27" spans="2:9" ht="11.25" customHeight="1" hidden="1" outlineLevel="1">
      <c r="B27" s="24"/>
      <c r="C27" s="29" t="s">
        <v>601</v>
      </c>
      <c r="D27" s="29"/>
      <c r="E27" s="26">
        <v>1225822</v>
      </c>
      <c r="F27" s="26">
        <v>696.2957142857143</v>
      </c>
      <c r="G27" s="27"/>
      <c r="H27" s="28"/>
      <c r="I27" s="28"/>
    </row>
    <row r="28" spans="2:9" ht="11.25" customHeight="1" hidden="1" outlineLevel="1">
      <c r="B28" s="24"/>
      <c r="C28" s="29" t="s">
        <v>1749</v>
      </c>
      <c r="D28" s="29"/>
      <c r="E28" s="26">
        <v>76474.21</v>
      </c>
      <c r="F28" s="26">
        <v>0</v>
      </c>
      <c r="G28" s="27"/>
      <c r="H28" s="28"/>
      <c r="I28" s="28"/>
    </row>
    <row r="29" spans="2:9" ht="11.25" customHeight="1" collapsed="1">
      <c r="B29" s="24">
        <f>MAX(B22:B26)+1</f>
        <v>22</v>
      </c>
      <c r="C29" s="25" t="s">
        <v>601</v>
      </c>
      <c r="D29" s="25"/>
      <c r="E29" s="26">
        <f>SUBTOTAL(9,E27:E28)</f>
        <v>1302296.21</v>
      </c>
      <c r="F29" s="26">
        <f>SUBTOTAL(9,F27:F28)</f>
        <v>696.2957142857143</v>
      </c>
      <c r="G29" s="27"/>
      <c r="H29" s="28"/>
      <c r="I29" s="28"/>
    </row>
    <row r="30" spans="2:9" ht="11.25" customHeight="1">
      <c r="B30" s="24">
        <f>MAX(B23:B29)+1</f>
        <v>23</v>
      </c>
      <c r="C30" s="25" t="s">
        <v>602</v>
      </c>
      <c r="D30" s="25"/>
      <c r="E30" s="26">
        <v>357223.5774212271</v>
      </c>
      <c r="F30" s="26">
        <v>4418.097261312484</v>
      </c>
      <c r="G30" s="27">
        <v>0.3488114980652294</v>
      </c>
      <c r="H30" s="28"/>
      <c r="I30" s="28"/>
    </row>
    <row r="31" spans="2:9" ht="11.25" customHeight="1">
      <c r="B31" s="24">
        <f>MAX(B24:B30)+1</f>
        <v>24</v>
      </c>
      <c r="C31" s="25" t="s">
        <v>603</v>
      </c>
      <c r="D31" s="25"/>
      <c r="E31" s="26">
        <v>299791.06075201614</v>
      </c>
      <c r="F31" s="26">
        <v>5767.814762096774</v>
      </c>
      <c r="G31" s="27">
        <v>0.19314516129032258</v>
      </c>
      <c r="H31" s="28"/>
      <c r="I31" s="28"/>
    </row>
    <row r="32" spans="2:9" ht="11.25" customHeight="1">
      <c r="B32" s="24">
        <f>MAX(B25:B31)+1</f>
        <v>25</v>
      </c>
      <c r="C32" s="25" t="s">
        <v>908</v>
      </c>
      <c r="D32" s="25"/>
      <c r="E32" s="26">
        <v>587534</v>
      </c>
      <c r="F32" s="26">
        <v>2831.16</v>
      </c>
      <c r="G32" s="27"/>
      <c r="H32" s="28"/>
      <c r="I32" s="28"/>
    </row>
    <row r="33" spans="2:9" ht="11.25" customHeight="1">
      <c r="B33" s="24">
        <f>MAX(B26:B32)+1</f>
        <v>26</v>
      </c>
      <c r="C33" s="25" t="s">
        <v>909</v>
      </c>
      <c r="D33" s="25"/>
      <c r="E33" s="26">
        <v>15726.323042998896</v>
      </c>
      <c r="F33" s="26">
        <v>36.187470467790206</v>
      </c>
      <c r="G33" s="27">
        <v>0.027563395810363836</v>
      </c>
      <c r="H33" s="28"/>
      <c r="I33" s="28"/>
    </row>
    <row r="34" spans="2:9" ht="11.25" customHeight="1">
      <c r="B34" s="24">
        <f t="shared" si="0"/>
        <v>27</v>
      </c>
      <c r="C34" s="25" t="s">
        <v>604</v>
      </c>
      <c r="D34" s="25"/>
      <c r="E34" s="26">
        <v>133963.46255506607</v>
      </c>
      <c r="F34" s="26">
        <v>110.52006293266204</v>
      </c>
      <c r="G34" s="27">
        <v>0.09140969162995594</v>
      </c>
      <c r="H34" s="28"/>
      <c r="I34" s="28"/>
    </row>
    <row r="35" spans="2:9" ht="11.25" customHeight="1">
      <c r="B35" s="24">
        <f t="shared" si="0"/>
        <v>28</v>
      </c>
      <c r="C35" s="25" t="s">
        <v>605</v>
      </c>
      <c r="D35" s="25"/>
      <c r="E35" s="26">
        <v>485647</v>
      </c>
      <c r="F35" s="26">
        <v>438.4585714285714</v>
      </c>
      <c r="G35" s="27"/>
      <c r="H35" s="28"/>
      <c r="I35" s="28"/>
    </row>
    <row r="36" spans="2:9" ht="11.25" customHeight="1">
      <c r="B36" s="24">
        <f t="shared" si="0"/>
        <v>29</v>
      </c>
      <c r="C36" s="25" t="s">
        <v>606</v>
      </c>
      <c r="D36" s="25"/>
      <c r="E36" s="26">
        <v>485647</v>
      </c>
      <c r="F36" s="26">
        <v>481.94</v>
      </c>
      <c r="G36" s="27"/>
      <c r="H36" s="28"/>
      <c r="I36" s="28"/>
    </row>
    <row r="37" spans="2:9" ht="11.25" customHeight="1">
      <c r="B37" s="24">
        <f t="shared" si="0"/>
        <v>30</v>
      </c>
      <c r="C37" s="25" t="s">
        <v>607</v>
      </c>
      <c r="D37" s="25"/>
      <c r="E37" s="26">
        <v>485647</v>
      </c>
      <c r="F37" s="26">
        <v>462.2528571428571</v>
      </c>
      <c r="G37" s="27"/>
      <c r="H37" s="28"/>
      <c r="I37" s="28"/>
    </row>
    <row r="38" spans="2:9" ht="11.25" customHeight="1">
      <c r="B38" s="24">
        <f t="shared" si="0"/>
        <v>31</v>
      </c>
      <c r="C38" s="25" t="s">
        <v>608</v>
      </c>
      <c r="D38" s="25"/>
      <c r="E38" s="26">
        <v>485642</v>
      </c>
      <c r="F38" s="26">
        <v>655.0185714285714</v>
      </c>
      <c r="G38" s="27"/>
      <c r="H38" s="28"/>
      <c r="I38" s="28"/>
    </row>
    <row r="39" spans="2:9" ht="11.25" customHeight="1">
      <c r="B39" s="24">
        <f t="shared" si="0"/>
        <v>32</v>
      </c>
      <c r="C39" s="25" t="s">
        <v>609</v>
      </c>
      <c r="D39" s="25"/>
      <c r="E39" s="26">
        <v>278220</v>
      </c>
      <c r="F39" s="26">
        <v>531.2642857142857</v>
      </c>
      <c r="G39" s="27"/>
      <c r="H39" s="28"/>
      <c r="I39" s="28"/>
    </row>
    <row r="40" spans="2:9" ht="11.25" customHeight="1">
      <c r="B40" s="24">
        <f t="shared" si="0"/>
        <v>33</v>
      </c>
      <c r="C40" s="25" t="s">
        <v>610</v>
      </c>
      <c r="D40" s="25"/>
      <c r="E40" s="26">
        <v>265855</v>
      </c>
      <c r="F40" s="26">
        <v>841.5428571428571</v>
      </c>
      <c r="G40" s="27"/>
      <c r="H40" s="28"/>
      <c r="I40" s="28"/>
    </row>
    <row r="41" spans="2:9" ht="11.25" customHeight="1">
      <c r="B41" s="24">
        <f t="shared" si="0"/>
        <v>34</v>
      </c>
      <c r="C41" s="25" t="s">
        <v>611</v>
      </c>
      <c r="D41" s="25"/>
      <c r="E41" s="26">
        <v>290246</v>
      </c>
      <c r="F41" s="26">
        <v>967.9428571428572</v>
      </c>
      <c r="G41" s="27"/>
      <c r="H41" s="28"/>
      <c r="I41" s="28"/>
    </row>
    <row r="42" spans="2:9" ht="11.25" customHeight="1">
      <c r="B42" s="24">
        <f t="shared" si="0"/>
        <v>35</v>
      </c>
      <c r="C42" s="25" t="s">
        <v>612</v>
      </c>
      <c r="D42" s="25"/>
      <c r="E42" s="26">
        <v>10253</v>
      </c>
      <c r="F42" s="26">
        <v>178.76000000000002</v>
      </c>
      <c r="G42" s="27"/>
      <c r="H42" s="28"/>
      <c r="I42" s="28"/>
    </row>
    <row r="43" spans="2:9" ht="11.25" customHeight="1">
      <c r="B43" s="24">
        <f t="shared" si="0"/>
        <v>36</v>
      </c>
      <c r="C43" s="25" t="s">
        <v>613</v>
      </c>
      <c r="D43" s="25"/>
      <c r="E43" s="26">
        <v>433123</v>
      </c>
      <c r="F43" s="26">
        <v>734.3542857142858</v>
      </c>
      <c r="G43" s="27"/>
      <c r="H43" s="28"/>
      <c r="I43" s="28"/>
    </row>
    <row r="44" spans="2:9" ht="11.25" customHeight="1">
      <c r="B44" s="24">
        <f t="shared" si="0"/>
        <v>37</v>
      </c>
      <c r="C44" s="25" t="s">
        <v>614</v>
      </c>
      <c r="D44" s="25"/>
      <c r="E44" s="26">
        <v>236523</v>
      </c>
      <c r="F44" s="26">
        <v>3140.994285714286</v>
      </c>
      <c r="G44" s="27"/>
      <c r="H44" s="28"/>
      <c r="I44" s="28"/>
    </row>
    <row r="45" spans="2:9" ht="11.25" customHeight="1">
      <c r="B45" s="24">
        <f t="shared" si="0"/>
        <v>38</v>
      </c>
      <c r="C45" s="25" t="s">
        <v>615</v>
      </c>
      <c r="D45" s="25"/>
      <c r="E45" s="26">
        <v>135173.05</v>
      </c>
      <c r="F45" s="26">
        <v>125.89714285714285</v>
      </c>
      <c r="G45" s="27"/>
      <c r="H45" s="28"/>
      <c r="I45" s="28"/>
    </row>
    <row r="46" spans="2:9" ht="11.25" customHeight="1">
      <c r="B46" s="24">
        <f t="shared" si="0"/>
        <v>39</v>
      </c>
      <c r="C46" s="25" t="s">
        <v>616</v>
      </c>
      <c r="D46" s="25"/>
      <c r="E46" s="26">
        <v>76682.57</v>
      </c>
      <c r="F46" s="26">
        <v>200.73000000000002</v>
      </c>
      <c r="G46" s="27"/>
      <c r="H46" s="28"/>
      <c r="I46" s="28"/>
    </row>
    <row r="47" spans="2:9" ht="11.25" customHeight="1">
      <c r="B47" s="24">
        <f t="shared" si="0"/>
        <v>40</v>
      </c>
      <c r="C47" s="25" t="s">
        <v>617</v>
      </c>
      <c r="D47" s="25"/>
      <c r="E47" s="26">
        <v>74361.24</v>
      </c>
      <c r="F47" s="26">
        <v>-1225.637142857143</v>
      </c>
      <c r="G47" s="27"/>
      <c r="H47" s="28"/>
      <c r="I47" s="28"/>
    </row>
    <row r="48" spans="2:9" ht="11.25" customHeight="1">
      <c r="B48" s="24">
        <f t="shared" si="0"/>
        <v>41</v>
      </c>
      <c r="C48" s="25" t="s">
        <v>618</v>
      </c>
      <c r="D48" s="25"/>
      <c r="E48" s="26">
        <v>101716.63</v>
      </c>
      <c r="F48" s="26">
        <v>128.27</v>
      </c>
      <c r="G48" s="27"/>
      <c r="H48" s="28"/>
      <c r="I48" s="28"/>
    </row>
    <row r="49" spans="2:9" ht="11.25" customHeight="1">
      <c r="B49" s="24">
        <f t="shared" si="0"/>
        <v>42</v>
      </c>
      <c r="C49" s="25" t="s">
        <v>619</v>
      </c>
      <c r="D49" s="25"/>
      <c r="E49" s="26">
        <v>112594.8</v>
      </c>
      <c r="F49" s="26">
        <v>379.12571428571425</v>
      </c>
      <c r="G49" s="27"/>
      <c r="H49" s="28"/>
      <c r="I49" s="28"/>
    </row>
    <row r="50" spans="2:9" ht="11.25" customHeight="1">
      <c r="B50" s="24">
        <f t="shared" si="0"/>
        <v>43</v>
      </c>
      <c r="C50" s="25" t="s">
        <v>620</v>
      </c>
      <c r="D50" s="25"/>
      <c r="E50" s="26">
        <v>118075.44</v>
      </c>
      <c r="F50" s="26">
        <v>2355.785714285714</v>
      </c>
      <c r="G50" s="27"/>
      <c r="H50" s="28"/>
      <c r="I50" s="28"/>
    </row>
    <row r="51" spans="2:9" ht="11.25" customHeight="1">
      <c r="B51" s="24">
        <f t="shared" si="0"/>
        <v>44</v>
      </c>
      <c r="C51" s="25" t="s">
        <v>621</v>
      </c>
      <c r="D51" s="25"/>
      <c r="E51" s="26">
        <v>121407</v>
      </c>
      <c r="F51" s="26">
        <v>206.21857142857144</v>
      </c>
      <c r="G51" s="27"/>
      <c r="H51" s="28"/>
      <c r="I51" s="28"/>
    </row>
    <row r="52" spans="2:9" ht="11.25" customHeight="1">
      <c r="B52" s="24">
        <f t="shared" si="0"/>
        <v>45</v>
      </c>
      <c r="C52" s="25" t="s">
        <v>622</v>
      </c>
      <c r="D52" s="25"/>
      <c r="E52" s="26">
        <v>107356</v>
      </c>
      <c r="F52" s="26">
        <v>251.92999999999998</v>
      </c>
      <c r="G52" s="27"/>
      <c r="H52" s="28"/>
      <c r="I52" s="28"/>
    </row>
    <row r="53" spans="2:9" ht="11.25" customHeight="1">
      <c r="B53" s="24">
        <f t="shared" si="0"/>
        <v>46</v>
      </c>
      <c r="C53" s="25" t="s">
        <v>623</v>
      </c>
      <c r="D53" s="25"/>
      <c r="E53" s="26">
        <v>107351</v>
      </c>
      <c r="F53" s="26">
        <v>306.0785714285715</v>
      </c>
      <c r="G53" s="27"/>
      <c r="H53" s="28"/>
      <c r="I53" s="28"/>
    </row>
    <row r="54" spans="2:9" ht="11.25" customHeight="1">
      <c r="B54" s="24">
        <f t="shared" si="0"/>
        <v>47</v>
      </c>
      <c r="C54" s="25" t="s">
        <v>624</v>
      </c>
      <c r="D54" s="25"/>
      <c r="E54" s="26">
        <v>116296</v>
      </c>
      <c r="F54" s="26">
        <v>252.15428571428575</v>
      </c>
      <c r="G54" s="27"/>
      <c r="H54" s="28"/>
      <c r="I54" s="28"/>
    </row>
    <row r="55" spans="2:9" ht="11.25" customHeight="1">
      <c r="B55" s="24">
        <f t="shared" si="0"/>
        <v>48</v>
      </c>
      <c r="C55" s="25" t="s">
        <v>625</v>
      </c>
      <c r="D55" s="25"/>
      <c r="E55" s="26">
        <v>117572</v>
      </c>
      <c r="F55" s="26">
        <v>1673.9542857142858</v>
      </c>
      <c r="G55" s="27"/>
      <c r="H55" s="28"/>
      <c r="I55" s="28"/>
    </row>
    <row r="56" spans="2:9" ht="15.75" thickBot="1">
      <c r="B56" s="24">
        <f t="shared" si="0"/>
        <v>49</v>
      </c>
      <c r="C56" s="30" t="s">
        <v>626</v>
      </c>
      <c r="D56" s="30"/>
      <c r="E56" s="31">
        <f>SUBTOTAL(9,E6:E55)</f>
        <v>17874429.501269136</v>
      </c>
      <c r="F56" s="31">
        <f>SUBTOTAL(9,F6:F55)</f>
        <v>59656.61867805393</v>
      </c>
      <c r="G56" s="27"/>
      <c r="H56" s="32">
        <f>E56-'T2 - Investment'!D26</f>
        <v>0</v>
      </c>
      <c r="I56" s="32">
        <f>F56-'T4.1 - OperMaint'!D20</f>
        <v>0</v>
      </c>
    </row>
    <row r="57" spans="3:6" ht="13.5" thickTop="1">
      <c r="C57" s="34"/>
      <c r="D57" s="34"/>
      <c r="E57" s="35"/>
      <c r="F57" s="35"/>
    </row>
    <row r="58" spans="3:7" ht="12.75">
      <c r="C58" s="37" t="s">
        <v>574</v>
      </c>
      <c r="D58" s="37" t="s">
        <v>2164</v>
      </c>
      <c r="E58" s="38" t="s">
        <v>1549</v>
      </c>
      <c r="F58" s="38" t="s">
        <v>1550</v>
      </c>
      <c r="G58" s="39" t="s">
        <v>580</v>
      </c>
    </row>
    <row r="59" spans="2:7" ht="11.25" customHeight="1">
      <c r="B59" s="33">
        <f aca="true" t="shared" si="1" ref="B59:B106">MAX(B54:B58)+1</f>
        <v>50</v>
      </c>
      <c r="C59" s="40" t="s">
        <v>627</v>
      </c>
      <c r="D59" s="40"/>
      <c r="E59" s="41">
        <v>365643.8725</v>
      </c>
      <c r="F59" s="41">
        <v>6388.860357142857</v>
      </c>
      <c r="G59" s="36">
        <v>0.25</v>
      </c>
    </row>
    <row r="60" spans="2:7" ht="11.25" customHeight="1">
      <c r="B60" s="33">
        <f t="shared" si="1"/>
        <v>51</v>
      </c>
      <c r="C60" s="40" t="s">
        <v>628</v>
      </c>
      <c r="D60" s="40"/>
      <c r="E60" s="41">
        <v>5381981.607089865</v>
      </c>
      <c r="F60" s="41">
        <v>54788.637623389426</v>
      </c>
      <c r="G60" s="36">
        <v>0.11974671096011326</v>
      </c>
    </row>
    <row r="61" spans="2:7" ht="11.25" customHeight="1">
      <c r="B61" s="33">
        <f t="shared" si="1"/>
        <v>52</v>
      </c>
      <c r="C61" s="40" t="s">
        <v>629</v>
      </c>
      <c r="D61" s="40"/>
      <c r="E61" s="41">
        <v>3496755.3245454784</v>
      </c>
      <c r="F61" s="41">
        <v>28956.88869569506</v>
      </c>
      <c r="G61" s="36">
        <v>0.04579827905860854</v>
      </c>
    </row>
    <row r="62" spans="2:6" ht="11.25" customHeight="1">
      <c r="B62" s="33">
        <f t="shared" si="1"/>
        <v>53</v>
      </c>
      <c r="C62" s="40" t="s">
        <v>630</v>
      </c>
      <c r="D62" s="40"/>
      <c r="E62" s="41">
        <v>195149.58</v>
      </c>
      <c r="F62" s="41">
        <v>7209.137142857143</v>
      </c>
    </row>
    <row r="63" spans="2:6" ht="11.25" customHeight="1">
      <c r="B63" s="33">
        <f t="shared" si="1"/>
        <v>54</v>
      </c>
      <c r="C63" s="40" t="s">
        <v>631</v>
      </c>
      <c r="D63" s="40"/>
      <c r="E63" s="41">
        <v>102351</v>
      </c>
      <c r="F63" s="41">
        <v>9290.954285714286</v>
      </c>
    </row>
    <row r="64" spans="2:7" ht="11.25" customHeight="1">
      <c r="B64" s="33">
        <f t="shared" si="1"/>
        <v>55</v>
      </c>
      <c r="C64" s="40" t="s">
        <v>632</v>
      </c>
      <c r="D64" s="40"/>
      <c r="E64" s="41">
        <v>8648619.51009334</v>
      </c>
      <c r="F64" s="41">
        <v>178888.82219463057</v>
      </c>
      <c r="G64" s="36">
        <v>0.2468558096487537</v>
      </c>
    </row>
    <row r="65" spans="2:6" ht="11.25" customHeight="1">
      <c r="B65" s="33">
        <f t="shared" si="1"/>
        <v>56</v>
      </c>
      <c r="C65" s="40" t="s">
        <v>1750</v>
      </c>
      <c r="D65" s="40" t="s">
        <v>2165</v>
      </c>
      <c r="E65" s="41">
        <v>110859.95000000001</v>
      </c>
      <c r="F65" s="41">
        <v>0</v>
      </c>
    </row>
    <row r="66" spans="2:6" ht="11.25" customHeight="1">
      <c r="B66" s="33">
        <f t="shared" si="1"/>
        <v>57</v>
      </c>
      <c r="C66" s="40" t="s">
        <v>633</v>
      </c>
      <c r="D66" s="40"/>
      <c r="E66" s="41">
        <v>255378</v>
      </c>
      <c r="F66" s="41">
        <v>8010.804285714286</v>
      </c>
    </row>
    <row r="67" spans="2:6" ht="11.25" customHeight="1">
      <c r="B67" s="33">
        <f t="shared" si="1"/>
        <v>58</v>
      </c>
      <c r="C67" s="40" t="s">
        <v>634</v>
      </c>
      <c r="D67" s="40"/>
      <c r="E67" s="41">
        <v>1062141.2</v>
      </c>
      <c r="F67" s="41">
        <v>26782.27142857143</v>
      </c>
    </row>
    <row r="68" spans="2:6" ht="11.25" customHeight="1">
      <c r="B68" s="33">
        <f t="shared" si="1"/>
        <v>59</v>
      </c>
      <c r="C68" s="40" t="s">
        <v>635</v>
      </c>
      <c r="D68" s="40"/>
      <c r="E68" s="41">
        <v>190858.02</v>
      </c>
      <c r="F68" s="41">
        <v>4519.132857142857</v>
      </c>
    </row>
    <row r="69" spans="2:7" ht="11.25" customHeight="1">
      <c r="B69" s="33">
        <f t="shared" si="1"/>
        <v>60</v>
      </c>
      <c r="C69" s="40" t="s">
        <v>636</v>
      </c>
      <c r="D69" s="40"/>
      <c r="E69" s="41">
        <v>4502639.012477816</v>
      </c>
      <c r="F69" s="41">
        <v>27934.66141371868</v>
      </c>
      <c r="G69" s="36">
        <v>0.18154395017985436</v>
      </c>
    </row>
    <row r="70" spans="2:6" ht="11.25" customHeight="1">
      <c r="B70" s="33">
        <f t="shared" si="1"/>
        <v>61</v>
      </c>
      <c r="C70" s="40" t="s">
        <v>637</v>
      </c>
      <c r="D70" s="40"/>
      <c r="E70" s="41">
        <v>42312</v>
      </c>
      <c r="F70" s="41">
        <v>6502.317142857142</v>
      </c>
    </row>
    <row r="71" spans="2:7" ht="11.25" customHeight="1">
      <c r="B71" s="33">
        <f t="shared" si="1"/>
        <v>62</v>
      </c>
      <c r="C71" s="40" t="s">
        <v>638</v>
      </c>
      <c r="D71" s="40"/>
      <c r="E71" s="41">
        <v>1857162.8772649977</v>
      </c>
      <c r="F71" s="41">
        <v>40076.39619222507</v>
      </c>
      <c r="G71" s="36">
        <v>0.11643594807420093</v>
      </c>
    </row>
    <row r="72" spans="2:6" ht="11.25" customHeight="1">
      <c r="B72" s="33">
        <f t="shared" si="1"/>
        <v>63</v>
      </c>
      <c r="C72" s="40" t="s">
        <v>639</v>
      </c>
      <c r="D72" s="40"/>
      <c r="E72" s="41">
        <v>75243.05</v>
      </c>
      <c r="F72" s="41">
        <v>3102.7085714285713</v>
      </c>
    </row>
    <row r="73" spans="2:6" ht="11.25" customHeight="1">
      <c r="B73" s="33">
        <f t="shared" si="1"/>
        <v>64</v>
      </c>
      <c r="C73" s="40" t="s">
        <v>640</v>
      </c>
      <c r="D73" s="40"/>
      <c r="E73" s="41">
        <v>82186</v>
      </c>
      <c r="F73" s="41">
        <v>1183.097142857143</v>
      </c>
    </row>
    <row r="74" spans="2:6" ht="11.25" customHeight="1">
      <c r="B74" s="33">
        <f t="shared" si="1"/>
        <v>65</v>
      </c>
      <c r="C74" s="40" t="s">
        <v>641</v>
      </c>
      <c r="D74" s="40"/>
      <c r="E74" s="41">
        <v>995050.7499999983</v>
      </c>
      <c r="F74" s="41">
        <v>10447.98</v>
      </c>
    </row>
    <row r="75" spans="2:6" ht="11.25" customHeight="1">
      <c r="B75" s="33">
        <f t="shared" si="1"/>
        <v>66</v>
      </c>
      <c r="C75" s="40" t="s">
        <v>642</v>
      </c>
      <c r="D75" s="40"/>
      <c r="E75" s="41">
        <v>257380.19</v>
      </c>
      <c r="F75" s="41">
        <v>4657.372857142857</v>
      </c>
    </row>
    <row r="76" spans="2:6" ht="11.25" customHeight="1">
      <c r="B76" s="33">
        <f t="shared" si="1"/>
        <v>67</v>
      </c>
      <c r="C76" s="40" t="s">
        <v>643</v>
      </c>
      <c r="D76" s="40"/>
      <c r="E76" s="41">
        <v>75446.121</v>
      </c>
      <c r="F76" s="41">
        <v>3816.871428571428</v>
      </c>
    </row>
    <row r="77" spans="2:6" ht="11.25" customHeight="1">
      <c r="B77" s="33">
        <f t="shared" si="1"/>
        <v>68</v>
      </c>
      <c r="C77" s="40" t="s">
        <v>644</v>
      </c>
      <c r="D77" s="40"/>
      <c r="E77" s="41">
        <v>374350.96</v>
      </c>
      <c r="F77" s="41">
        <v>9136.237142857144</v>
      </c>
    </row>
    <row r="78" spans="2:6" ht="11.25" customHeight="1">
      <c r="B78" s="33">
        <f t="shared" si="1"/>
        <v>69</v>
      </c>
      <c r="C78" s="40" t="s">
        <v>645</v>
      </c>
      <c r="D78" s="40"/>
      <c r="E78" s="41">
        <v>333181.615</v>
      </c>
      <c r="F78" s="41">
        <v>9930.098571428573</v>
      </c>
    </row>
    <row r="79" spans="2:6" ht="11.25" customHeight="1">
      <c r="B79" s="33">
        <f t="shared" si="1"/>
        <v>70</v>
      </c>
      <c r="C79" s="40" t="s">
        <v>646</v>
      </c>
      <c r="D79" s="40"/>
      <c r="E79" s="41">
        <v>89046</v>
      </c>
      <c r="F79" s="41">
        <v>0</v>
      </c>
    </row>
    <row r="80" spans="2:6" ht="11.25" customHeight="1">
      <c r="B80" s="33">
        <f t="shared" si="1"/>
        <v>71</v>
      </c>
      <c r="C80" s="40" t="s">
        <v>647</v>
      </c>
      <c r="D80" s="40"/>
      <c r="E80" s="41">
        <v>187633.34999999998</v>
      </c>
      <c r="F80" s="41">
        <v>3948.68</v>
      </c>
    </row>
    <row r="81" spans="2:6" ht="11.25" customHeight="1">
      <c r="B81" s="33">
        <f t="shared" si="1"/>
        <v>72</v>
      </c>
      <c r="C81" s="40" t="s">
        <v>648</v>
      </c>
      <c r="D81" s="40"/>
      <c r="E81" s="41">
        <v>276948.03</v>
      </c>
      <c r="F81" s="41">
        <v>185.30714285714288</v>
      </c>
    </row>
    <row r="82" spans="2:7" ht="11.25" customHeight="1">
      <c r="B82" s="33">
        <f t="shared" si="1"/>
        <v>73</v>
      </c>
      <c r="C82" s="40" t="s">
        <v>649</v>
      </c>
      <c r="D82" s="40"/>
      <c r="E82" s="41">
        <v>12650390.996692935</v>
      </c>
      <c r="F82" s="41">
        <v>89381.97940283682</v>
      </c>
      <c r="G82" s="36">
        <v>0.2758368013842347</v>
      </c>
    </row>
    <row r="83" spans="2:6" ht="11.25" customHeight="1">
      <c r="B83" s="33">
        <f t="shared" si="1"/>
        <v>74</v>
      </c>
      <c r="C83" s="40" t="s">
        <v>650</v>
      </c>
      <c r="D83" s="40"/>
      <c r="E83" s="41">
        <v>112090.55</v>
      </c>
      <c r="F83" s="41">
        <v>2394.081428571429</v>
      </c>
    </row>
    <row r="84" spans="2:7" ht="11.25" customHeight="1">
      <c r="B84" s="33">
        <f t="shared" si="1"/>
        <v>75</v>
      </c>
      <c r="C84" s="40" t="s">
        <v>1751</v>
      </c>
      <c r="D84" s="40"/>
      <c r="E84" s="41">
        <v>2274184.726673851</v>
      </c>
      <c r="F84" s="41">
        <v>48717.46214521198</v>
      </c>
      <c r="G84" s="36">
        <v>0.25495784989155085</v>
      </c>
    </row>
    <row r="85" spans="2:6" ht="11.25" customHeight="1">
      <c r="B85" s="33">
        <f t="shared" si="1"/>
        <v>76</v>
      </c>
      <c r="C85" s="40" t="s">
        <v>445</v>
      </c>
      <c r="D85" s="40"/>
      <c r="E85" s="41">
        <v>489781.87</v>
      </c>
      <c r="F85" s="41">
        <v>2251.2657142857142</v>
      </c>
    </row>
    <row r="86" spans="2:7" ht="11.25" customHeight="1">
      <c r="B86" s="33">
        <f t="shared" si="1"/>
        <v>77</v>
      </c>
      <c r="C86" s="40" t="s">
        <v>651</v>
      </c>
      <c r="D86" s="40"/>
      <c r="E86" s="41">
        <v>16633416.394000001</v>
      </c>
      <c r="F86" s="41">
        <v>25767.044285714288</v>
      </c>
      <c r="G86" s="36">
        <v>0.2</v>
      </c>
    </row>
    <row r="87" spans="2:6" ht="11.25" customHeight="1">
      <c r="B87" s="33">
        <f t="shared" si="1"/>
        <v>78</v>
      </c>
      <c r="C87" s="40" t="s">
        <v>652</v>
      </c>
      <c r="D87" s="40"/>
      <c r="E87" s="41">
        <v>222083.88</v>
      </c>
      <c r="F87" s="41">
        <v>448.88714285714286</v>
      </c>
    </row>
    <row r="88" spans="2:7" ht="11.25" customHeight="1">
      <c r="B88" s="33">
        <f t="shared" si="1"/>
        <v>79</v>
      </c>
      <c r="C88" s="40" t="s">
        <v>653</v>
      </c>
      <c r="D88" s="40"/>
      <c r="E88" s="41">
        <v>609011.6075</v>
      </c>
      <c r="F88" s="41">
        <v>6336.045714285714</v>
      </c>
      <c r="G88" s="36">
        <v>0.25</v>
      </c>
    </row>
    <row r="89" spans="2:6" ht="11.25" customHeight="1">
      <c r="B89" s="33">
        <f t="shared" si="1"/>
        <v>80</v>
      </c>
      <c r="C89" s="40" t="s">
        <v>1564</v>
      </c>
      <c r="D89" s="40"/>
      <c r="E89" s="41">
        <v>53122.62</v>
      </c>
      <c r="F89" s="41">
        <v>716.2457142857144</v>
      </c>
    </row>
    <row r="90" spans="2:6" ht="11.25" customHeight="1">
      <c r="B90" s="33">
        <f t="shared" si="1"/>
        <v>81</v>
      </c>
      <c r="C90" s="40" t="s">
        <v>654</v>
      </c>
      <c r="D90" s="40"/>
      <c r="E90" s="41">
        <v>368330.7</v>
      </c>
      <c r="F90" s="41">
        <v>1468.8585714285714</v>
      </c>
    </row>
    <row r="91" spans="2:7" ht="11.25" customHeight="1">
      <c r="B91" s="33">
        <f t="shared" si="1"/>
        <v>82</v>
      </c>
      <c r="C91" s="40" t="s">
        <v>655</v>
      </c>
      <c r="D91" s="40"/>
      <c r="E91" s="41">
        <v>2095395.1124999998</v>
      </c>
      <c r="F91" s="41">
        <v>27990.65214285714</v>
      </c>
      <c r="G91" s="36">
        <v>0.25</v>
      </c>
    </row>
    <row r="92" spans="2:6" ht="11.25" customHeight="1">
      <c r="B92" s="33">
        <f t="shared" si="1"/>
        <v>83</v>
      </c>
      <c r="C92" s="40" t="s">
        <v>656</v>
      </c>
      <c r="D92" s="40"/>
      <c r="E92" s="41">
        <v>393152.26</v>
      </c>
      <c r="F92" s="41">
        <v>1975.0228571428572</v>
      </c>
    </row>
    <row r="93" spans="2:7" ht="11.25" customHeight="1">
      <c r="B93" s="33">
        <f t="shared" si="1"/>
        <v>84</v>
      </c>
      <c r="C93" s="40" t="s">
        <v>657</v>
      </c>
      <c r="D93" s="40"/>
      <c r="E93" s="41">
        <v>2721084.005692388</v>
      </c>
      <c r="F93" s="41">
        <v>17298.619914757797</v>
      </c>
      <c r="G93" s="36">
        <v>0.12066524780182351</v>
      </c>
    </row>
    <row r="94" spans="2:6" ht="11.25" customHeight="1">
      <c r="B94" s="33">
        <f t="shared" si="1"/>
        <v>85</v>
      </c>
      <c r="C94" s="40" t="s">
        <v>658</v>
      </c>
      <c r="D94" s="40"/>
      <c r="E94" s="41">
        <v>245608.15000000002</v>
      </c>
      <c r="F94" s="41">
        <v>4268.315714285714</v>
      </c>
    </row>
    <row r="95" spans="2:7" ht="11.25" customHeight="1">
      <c r="B95" s="33">
        <f t="shared" si="1"/>
        <v>86</v>
      </c>
      <c r="C95" s="40" t="s">
        <v>659</v>
      </c>
      <c r="D95" s="40"/>
      <c r="E95" s="41">
        <v>3967279.6623442667</v>
      </c>
      <c r="F95" s="41">
        <v>39048.92103056907</v>
      </c>
      <c r="G95" s="36">
        <v>0.07144542764961481</v>
      </c>
    </row>
    <row r="96" spans="2:6" ht="11.25" customHeight="1">
      <c r="B96" s="33">
        <f t="shared" si="1"/>
        <v>87</v>
      </c>
      <c r="C96" s="40" t="s">
        <v>660</v>
      </c>
      <c r="D96" s="40"/>
      <c r="E96" s="41">
        <v>147898</v>
      </c>
      <c r="F96" s="41">
        <v>6142.661428571429</v>
      </c>
    </row>
    <row r="97" spans="2:6" ht="11.25" customHeight="1">
      <c r="B97" s="33">
        <f t="shared" si="1"/>
        <v>88</v>
      </c>
      <c r="C97" s="40" t="s">
        <v>1752</v>
      </c>
      <c r="D97" s="40"/>
      <c r="E97" s="41">
        <v>174369</v>
      </c>
      <c r="F97" s="41">
        <v>15782.130000000001</v>
      </c>
    </row>
    <row r="98" spans="2:7" ht="11.25" customHeight="1">
      <c r="B98" s="33">
        <f t="shared" si="1"/>
        <v>89</v>
      </c>
      <c r="C98" s="40" t="s">
        <v>661</v>
      </c>
      <c r="D98" s="40"/>
      <c r="E98" s="41">
        <v>4180699.558378807</v>
      </c>
      <c r="F98" s="41">
        <v>66349.59367946774</v>
      </c>
      <c r="G98" s="36">
        <v>0.3673561779545713</v>
      </c>
    </row>
    <row r="99" spans="2:6" ht="11.25" customHeight="1">
      <c r="B99" s="33">
        <f t="shared" si="1"/>
        <v>90</v>
      </c>
      <c r="C99" s="40" t="s">
        <v>662</v>
      </c>
      <c r="D99" s="40"/>
      <c r="E99" s="41">
        <v>620267.15</v>
      </c>
      <c r="F99" s="41">
        <v>6965.04</v>
      </c>
    </row>
    <row r="100" spans="2:6" ht="11.25" customHeight="1">
      <c r="B100" s="33">
        <f t="shared" si="1"/>
        <v>91</v>
      </c>
      <c r="C100" s="40" t="s">
        <v>663</v>
      </c>
      <c r="D100" s="40"/>
      <c r="E100" s="41">
        <v>23450</v>
      </c>
      <c r="F100" s="41">
        <v>0</v>
      </c>
    </row>
    <row r="101" spans="2:7" ht="11.25" customHeight="1">
      <c r="B101" s="33">
        <f t="shared" si="1"/>
        <v>92</v>
      </c>
      <c r="C101" s="40" t="s">
        <v>664</v>
      </c>
      <c r="D101" s="40"/>
      <c r="E101" s="41">
        <v>200905.85029576128</v>
      </c>
      <c r="F101" s="41">
        <v>500.9060006542991</v>
      </c>
      <c r="G101" s="36">
        <v>0.008595364453329661</v>
      </c>
    </row>
    <row r="102" spans="2:7" ht="11.25" customHeight="1">
      <c r="B102" s="33">
        <f t="shared" si="1"/>
        <v>93</v>
      </c>
      <c r="C102" s="40" t="s">
        <v>665</v>
      </c>
      <c r="D102" s="40"/>
      <c r="E102" s="41">
        <v>843226.2067514316</v>
      </c>
      <c r="F102" s="41">
        <v>17691.881543566593</v>
      </c>
      <c r="G102" s="36">
        <v>0.048683439657565025</v>
      </c>
    </row>
    <row r="103" spans="2:6" ht="11.25" customHeight="1">
      <c r="B103" s="33">
        <f t="shared" si="1"/>
        <v>94</v>
      </c>
      <c r="C103" s="40" t="s">
        <v>666</v>
      </c>
      <c r="D103" s="40"/>
      <c r="E103" s="41">
        <v>53426.35</v>
      </c>
      <c r="F103" s="41">
        <v>3275.085714285714</v>
      </c>
    </row>
    <row r="104" spans="2:6" ht="11.25" customHeight="1">
      <c r="B104" s="33">
        <f t="shared" si="1"/>
        <v>95</v>
      </c>
      <c r="C104" s="40" t="s">
        <v>667</v>
      </c>
      <c r="D104" s="40" t="s">
        <v>2165</v>
      </c>
      <c r="E104" s="41">
        <v>463745.61</v>
      </c>
      <c r="F104" s="41">
        <v>9510.314285714285</v>
      </c>
    </row>
    <row r="105" spans="2:9" ht="13.5" thickBot="1">
      <c r="B105" s="33">
        <f t="shared" si="1"/>
        <v>96</v>
      </c>
      <c r="C105" s="34" t="s">
        <v>1727</v>
      </c>
      <c r="D105" s="34"/>
      <c r="E105" s="42">
        <f>SUBTOTAL(9,E59:E104)</f>
        <v>78501238.28080094</v>
      </c>
      <c r="F105" s="42">
        <f>SUBTOTAL(9,F59:F104)</f>
        <v>840038.2509081516</v>
      </c>
      <c r="H105" s="41">
        <f>E105-'T2 - Investment'!D8</f>
        <v>0</v>
      </c>
      <c r="I105" s="41">
        <f>F105-'T4.1 - OperMaint'!D10-'T4.1 - OperMaint'!D14</f>
        <v>5.4569682106375694E-11</v>
      </c>
    </row>
    <row r="106" spans="2:6" ht="21" customHeight="1" thickBot="1" thickTop="1">
      <c r="B106" s="33">
        <f t="shared" si="1"/>
        <v>97</v>
      </c>
      <c r="C106" s="34" t="s">
        <v>668</v>
      </c>
      <c r="D106" s="34"/>
      <c r="E106" s="43">
        <f>SUM(E56,E105)</f>
        <v>96375667.78207007</v>
      </c>
      <c r="F106" s="43">
        <f>SUM(F56,F105)</f>
        <v>899694.8695862056</v>
      </c>
    </row>
    <row r="107" spans="3:6" ht="12.75">
      <c r="C107" s="37"/>
      <c r="D107" s="37"/>
      <c r="E107" s="44"/>
      <c r="F107" s="44"/>
    </row>
    <row r="108" spans="3:7" ht="18.75">
      <c r="C108" s="291" t="s">
        <v>1731</v>
      </c>
      <c r="D108" s="291"/>
      <c r="E108" s="291"/>
      <c r="F108" s="291"/>
      <c r="G108" s="291"/>
    </row>
    <row r="109" spans="3:7" ht="12.75">
      <c r="C109" s="37" t="s">
        <v>579</v>
      </c>
      <c r="D109" s="37" t="s">
        <v>2164</v>
      </c>
      <c r="E109" s="38" t="s">
        <v>1549</v>
      </c>
      <c r="F109" s="38" t="s">
        <v>1550</v>
      </c>
      <c r="G109" s="39" t="s">
        <v>580</v>
      </c>
    </row>
    <row r="110" spans="2:6" ht="11.25" customHeight="1">
      <c r="B110" s="33">
        <f aca="true" t="shared" si="2" ref="B110:B179">MAX(B105:B109)+1</f>
        <v>98</v>
      </c>
      <c r="C110" s="40" t="s">
        <v>669</v>
      </c>
      <c r="D110" s="40"/>
      <c r="E110" s="41">
        <v>1597353.92</v>
      </c>
      <c r="F110" s="41">
        <v>4303.552857142858</v>
      </c>
    </row>
    <row r="111" spans="2:6" ht="11.25" customHeight="1">
      <c r="B111" s="33">
        <f>MAX(B105:B110)+1</f>
        <v>99</v>
      </c>
      <c r="C111" s="40" t="s">
        <v>1553</v>
      </c>
      <c r="D111" s="40"/>
      <c r="E111" s="41">
        <v>256732.15</v>
      </c>
      <c r="F111" s="41">
        <v>0</v>
      </c>
    </row>
    <row r="112" spans="3:6" ht="11.25" customHeight="1" hidden="1" outlineLevel="1">
      <c r="C112" s="45" t="s">
        <v>1179</v>
      </c>
      <c r="D112" s="45"/>
      <c r="E112" s="41">
        <v>92847.79000000001</v>
      </c>
      <c r="F112" s="41">
        <v>163.4257142857143</v>
      </c>
    </row>
    <row r="113" spans="2:6" ht="11.25" customHeight="1" collapsed="1">
      <c r="B113" s="33">
        <f>MAX(B106:B111)+1</f>
        <v>100</v>
      </c>
      <c r="C113" s="40" t="s">
        <v>2126</v>
      </c>
      <c r="D113" s="40"/>
      <c r="E113" s="41">
        <f>SUBTOTAL(9,E112)</f>
        <v>92847.79000000001</v>
      </c>
      <c r="F113" s="41">
        <f>SUBTOTAL(9,F112)</f>
        <v>163.4257142857143</v>
      </c>
    </row>
    <row r="114" spans="2:6" ht="11.25" customHeight="1">
      <c r="B114" s="33">
        <f>MAX(B107:B113)+1</f>
        <v>101</v>
      </c>
      <c r="C114" s="40" t="s">
        <v>670</v>
      </c>
      <c r="D114" s="40"/>
      <c r="E114" s="41">
        <v>42251</v>
      </c>
      <c r="F114" s="41">
        <v>1855.5771428571427</v>
      </c>
    </row>
    <row r="115" spans="2:6" ht="11.25" customHeight="1">
      <c r="B115" s="33">
        <f>MAX(B108:B114)+1</f>
        <v>102</v>
      </c>
      <c r="C115" s="40" t="s">
        <v>671</v>
      </c>
      <c r="D115" s="40"/>
      <c r="E115" s="41">
        <v>4903854.94</v>
      </c>
      <c r="F115" s="41">
        <v>9750.691428571428</v>
      </c>
    </row>
    <row r="116" spans="3:6" ht="11.25" customHeight="1" hidden="1" outlineLevel="1">
      <c r="C116" s="46" t="s">
        <v>672</v>
      </c>
      <c r="D116" s="46"/>
      <c r="E116" s="41">
        <v>1108548.0600000003</v>
      </c>
      <c r="F116" s="41">
        <v>7893.165714285715</v>
      </c>
    </row>
    <row r="117" spans="3:6" ht="11.25" customHeight="1" hidden="1" outlineLevel="1">
      <c r="C117" s="46" t="s">
        <v>1753</v>
      </c>
      <c r="D117" s="46"/>
      <c r="E117" s="41">
        <v>2789686.25</v>
      </c>
      <c r="F117" s="41">
        <v>0</v>
      </c>
    </row>
    <row r="118" spans="3:6" ht="11.25" customHeight="1" hidden="1" outlineLevel="1">
      <c r="C118" s="46" t="s">
        <v>1754</v>
      </c>
      <c r="D118" s="46"/>
      <c r="E118" s="41">
        <v>94000.27</v>
      </c>
      <c r="F118" s="41">
        <v>0</v>
      </c>
    </row>
    <row r="119" spans="3:6" ht="11.25" customHeight="1" hidden="1" outlineLevel="1">
      <c r="C119" s="46" t="s">
        <v>1755</v>
      </c>
      <c r="D119" s="46"/>
      <c r="E119" s="41">
        <v>250687.09000000003</v>
      </c>
      <c r="F119" s="41">
        <v>0</v>
      </c>
    </row>
    <row r="120" spans="2:6" ht="11.25" customHeight="1" collapsed="1">
      <c r="B120" s="33">
        <f>MAX(B114:B119)+1</f>
        <v>103</v>
      </c>
      <c r="C120" s="40" t="s">
        <v>672</v>
      </c>
      <c r="D120" s="40"/>
      <c r="E120" s="41">
        <f>SUBTOTAL(9,E116:E119)</f>
        <v>4242921.670000001</v>
      </c>
      <c r="F120" s="41">
        <f>SUBTOTAL(9,F116:F119)</f>
        <v>7893.165714285715</v>
      </c>
    </row>
    <row r="121" spans="3:6" ht="11.25" customHeight="1" hidden="1" outlineLevel="1">
      <c r="C121" s="45" t="s">
        <v>673</v>
      </c>
      <c r="D121" s="40"/>
      <c r="E121" s="41">
        <v>6655590.6110000005</v>
      </c>
      <c r="F121" s="41">
        <v>19771.567142857144</v>
      </c>
    </row>
    <row r="122" spans="3:6" ht="11.25" customHeight="1" hidden="1" outlineLevel="1">
      <c r="C122" s="45" t="s">
        <v>2316</v>
      </c>
      <c r="D122" s="40"/>
      <c r="E122" s="41">
        <v>2991402.4</v>
      </c>
      <c r="F122" s="41">
        <v>0</v>
      </c>
    </row>
    <row r="123" spans="3:6" ht="11.25" customHeight="1" hidden="1" outlineLevel="1">
      <c r="C123" s="45" t="s">
        <v>2317</v>
      </c>
      <c r="D123" s="40"/>
      <c r="E123" s="41">
        <v>17108099.37</v>
      </c>
      <c r="F123" s="41">
        <v>0</v>
      </c>
    </row>
    <row r="124" spans="2:6" ht="11.25" customHeight="1" collapsed="1">
      <c r="B124" s="33">
        <f>MAX(B118:B123)+1</f>
        <v>104</v>
      </c>
      <c r="C124" s="40" t="s">
        <v>673</v>
      </c>
      <c r="D124" s="40"/>
      <c r="E124" s="41">
        <f>SUBTOTAL(9,E121:E123)</f>
        <v>26755092.381</v>
      </c>
      <c r="F124" s="41">
        <f>SUBTOTAL(9,F121:F123)</f>
        <v>19771.567142857144</v>
      </c>
    </row>
    <row r="125" spans="2:6" ht="11.25" customHeight="1">
      <c r="B125" s="33">
        <f>MAX(B120:B124)+1</f>
        <v>105</v>
      </c>
      <c r="C125" s="40" t="s">
        <v>674</v>
      </c>
      <c r="D125" s="40"/>
      <c r="E125" s="41">
        <v>1120230.042</v>
      </c>
      <c r="F125" s="41">
        <v>9824.891428571429</v>
      </c>
    </row>
    <row r="126" spans="2:6" ht="11.25" customHeight="1">
      <c r="B126" s="33">
        <f>MAX(B121:B125)+1</f>
        <v>106</v>
      </c>
      <c r="C126" s="40" t="s">
        <v>675</v>
      </c>
      <c r="D126" s="40"/>
      <c r="E126" s="41">
        <v>347358.16</v>
      </c>
      <c r="F126" s="41">
        <v>1328.2371428571428</v>
      </c>
    </row>
    <row r="127" spans="2:6" ht="11.25" customHeight="1">
      <c r="B127" s="33">
        <f>MAX(B121:B126)+1</f>
        <v>107</v>
      </c>
      <c r="C127" s="40" t="s">
        <v>676</v>
      </c>
      <c r="D127" s="40"/>
      <c r="E127" s="41">
        <v>11194113.04</v>
      </c>
      <c r="F127" s="41">
        <v>19017.347142857143</v>
      </c>
    </row>
    <row r="128" spans="2:6" ht="11.25" customHeight="1">
      <c r="B128" s="33">
        <f>MAX(B121:B127)+1</f>
        <v>108</v>
      </c>
      <c r="C128" s="40" t="s">
        <v>700</v>
      </c>
      <c r="D128" s="40"/>
      <c r="E128" s="41">
        <v>36090.23</v>
      </c>
      <c r="F128" s="41">
        <v>579.0957142857143</v>
      </c>
    </row>
    <row r="129" spans="2:6" ht="11.25" customHeight="1">
      <c r="B129" s="33">
        <f>MAX(B121:B128)+1</f>
        <v>109</v>
      </c>
      <c r="C129" s="40" t="s">
        <v>701</v>
      </c>
      <c r="D129" s="40"/>
      <c r="E129" s="41">
        <v>2810269.78</v>
      </c>
      <c r="F129" s="41">
        <v>23483.675714285713</v>
      </c>
    </row>
    <row r="130" spans="2:6" ht="11.25" customHeight="1">
      <c r="B130" s="33">
        <f t="shared" si="2"/>
        <v>110</v>
      </c>
      <c r="C130" s="40" t="s">
        <v>702</v>
      </c>
      <c r="D130" s="40"/>
      <c r="E130" s="41">
        <v>1423236.99</v>
      </c>
      <c r="F130" s="41">
        <v>6333.277142857143</v>
      </c>
    </row>
    <row r="131" spans="2:6" ht="11.25" customHeight="1">
      <c r="B131" s="33">
        <f t="shared" si="2"/>
        <v>111</v>
      </c>
      <c r="C131" s="40" t="s">
        <v>703</v>
      </c>
      <c r="D131" s="40"/>
      <c r="E131" s="41">
        <v>2469260.5700000003</v>
      </c>
      <c r="F131" s="41">
        <v>26926.937142857143</v>
      </c>
    </row>
    <row r="132" spans="2:6" ht="11.25" customHeight="1">
      <c r="B132" s="33">
        <f t="shared" si="2"/>
        <v>112</v>
      </c>
      <c r="C132" s="40" t="s">
        <v>704</v>
      </c>
      <c r="D132" s="40"/>
      <c r="E132" s="41">
        <v>347565</v>
      </c>
      <c r="F132" s="41">
        <v>395.1714285714285</v>
      </c>
    </row>
    <row r="133" spans="2:6" ht="11.25" customHeight="1">
      <c r="B133" s="33">
        <f t="shared" si="2"/>
        <v>113</v>
      </c>
      <c r="C133" s="40" t="s">
        <v>705</v>
      </c>
      <c r="D133" s="40"/>
      <c r="E133" s="41">
        <v>9366177.455</v>
      </c>
      <c r="F133" s="41">
        <v>68246.16857142857</v>
      </c>
    </row>
    <row r="134" spans="2:6" ht="11.25" customHeight="1">
      <c r="B134" s="33">
        <f t="shared" si="2"/>
        <v>114</v>
      </c>
      <c r="C134" s="40" t="s">
        <v>706</v>
      </c>
      <c r="D134" s="40"/>
      <c r="E134" s="41">
        <v>1378137</v>
      </c>
      <c r="F134" s="41">
        <v>5268.7871428571425</v>
      </c>
    </row>
    <row r="135" spans="2:6" ht="11.25" customHeight="1">
      <c r="B135" s="33">
        <f t="shared" si="2"/>
        <v>115</v>
      </c>
      <c r="C135" s="40" t="s">
        <v>707</v>
      </c>
      <c r="D135" s="40"/>
      <c r="E135" s="41">
        <v>279685.11</v>
      </c>
      <c r="F135" s="41">
        <v>3535.0328571428568</v>
      </c>
    </row>
    <row r="136" spans="2:6" ht="11.25" customHeight="1">
      <c r="B136" s="33">
        <f t="shared" si="2"/>
        <v>116</v>
      </c>
      <c r="C136" s="40" t="s">
        <v>708</v>
      </c>
      <c r="D136" s="40"/>
      <c r="E136" s="41">
        <v>696545.68</v>
      </c>
      <c r="F136" s="41">
        <v>11537.721428571429</v>
      </c>
    </row>
    <row r="137" spans="2:6" ht="11.25" customHeight="1">
      <c r="B137" s="33">
        <f t="shared" si="2"/>
        <v>117</v>
      </c>
      <c r="C137" s="40" t="s">
        <v>2115</v>
      </c>
      <c r="D137" s="40"/>
      <c r="E137" s="41">
        <v>16642388</v>
      </c>
      <c r="F137" s="41">
        <v>0</v>
      </c>
    </row>
    <row r="138" spans="2:6" ht="11.25" customHeight="1">
      <c r="B138" s="33">
        <f t="shared" si="2"/>
        <v>118</v>
      </c>
      <c r="C138" s="40" t="s">
        <v>709</v>
      </c>
      <c r="D138" s="40"/>
      <c r="E138" s="41">
        <v>83431.27</v>
      </c>
      <c r="F138" s="41">
        <v>1026.6914285714288</v>
      </c>
    </row>
    <row r="139" spans="2:6" ht="11.25" customHeight="1">
      <c r="B139" s="33">
        <f t="shared" si="2"/>
        <v>119</v>
      </c>
      <c r="C139" s="40" t="s">
        <v>710</v>
      </c>
      <c r="D139" s="40"/>
      <c r="E139" s="41">
        <v>5509091.000000001</v>
      </c>
      <c r="F139" s="41">
        <v>4235.301428571428</v>
      </c>
    </row>
    <row r="140" spans="2:6" ht="11.25" customHeight="1">
      <c r="B140" s="33">
        <f t="shared" si="2"/>
        <v>120</v>
      </c>
      <c r="C140" s="40" t="s">
        <v>711</v>
      </c>
      <c r="D140" s="40"/>
      <c r="E140" s="41">
        <v>84482812.373</v>
      </c>
      <c r="F140" s="41">
        <v>107521.70142857144</v>
      </c>
    </row>
    <row r="141" spans="2:6" ht="11.25" customHeight="1">
      <c r="B141" s="33">
        <f t="shared" si="2"/>
        <v>121</v>
      </c>
      <c r="C141" s="40" t="s">
        <v>712</v>
      </c>
      <c r="D141" s="40"/>
      <c r="E141" s="41">
        <v>25272635.548999995</v>
      </c>
      <c r="F141" s="41">
        <v>14906.74142857143</v>
      </c>
    </row>
    <row r="142" spans="2:6" ht="11.25" customHeight="1">
      <c r="B142" s="33">
        <f t="shared" si="2"/>
        <v>122</v>
      </c>
      <c r="C142" s="40" t="s">
        <v>713</v>
      </c>
      <c r="D142" s="40"/>
      <c r="E142" s="41">
        <v>1215881</v>
      </c>
      <c r="F142" s="41">
        <v>1758.1642857142856</v>
      </c>
    </row>
    <row r="143" spans="2:6" ht="11.25" customHeight="1">
      <c r="B143" s="33">
        <f t="shared" si="2"/>
        <v>123</v>
      </c>
      <c r="C143" s="40" t="s">
        <v>714</v>
      </c>
      <c r="D143" s="40"/>
      <c r="E143" s="41">
        <v>352148</v>
      </c>
      <c r="F143" s="41">
        <v>1411.6528571428573</v>
      </c>
    </row>
    <row r="144" spans="2:6" ht="11.25" customHeight="1">
      <c r="B144" s="33">
        <f t="shared" si="2"/>
        <v>124</v>
      </c>
      <c r="C144" s="40" t="s">
        <v>715</v>
      </c>
      <c r="D144" s="40"/>
      <c r="E144" s="41">
        <v>613121.99</v>
      </c>
      <c r="F144" s="41">
        <v>1557.3528571428571</v>
      </c>
    </row>
    <row r="145" spans="2:6" ht="11.25" customHeight="1">
      <c r="B145" s="33">
        <f t="shared" si="2"/>
        <v>125</v>
      </c>
      <c r="C145" s="40" t="s">
        <v>1697</v>
      </c>
      <c r="D145" s="40"/>
      <c r="E145" s="41">
        <v>260046.70999999996</v>
      </c>
      <c r="F145" s="41">
        <v>153.79</v>
      </c>
    </row>
    <row r="146" spans="2:6" ht="11.25" customHeight="1">
      <c r="B146" s="33">
        <f t="shared" si="2"/>
        <v>126</v>
      </c>
      <c r="C146" s="40" t="s">
        <v>716</v>
      </c>
      <c r="D146" s="40"/>
      <c r="E146" s="41">
        <v>119704</v>
      </c>
      <c r="F146" s="41">
        <v>0</v>
      </c>
    </row>
    <row r="147" spans="2:6" ht="11.25" customHeight="1">
      <c r="B147" s="33">
        <f t="shared" si="2"/>
        <v>127</v>
      </c>
      <c r="C147" s="40" t="s">
        <v>717</v>
      </c>
      <c r="D147" s="40"/>
      <c r="E147" s="41">
        <v>30868.89</v>
      </c>
      <c r="F147" s="41">
        <v>1815.0942857142857</v>
      </c>
    </row>
    <row r="148" spans="2:6" ht="11.25" customHeight="1">
      <c r="B148" s="33">
        <f>MAX(B140:B144)+1</f>
        <v>125</v>
      </c>
      <c r="C148" s="40" t="s">
        <v>718</v>
      </c>
      <c r="D148" s="40"/>
      <c r="E148" s="41">
        <v>29246771.580000002</v>
      </c>
      <c r="F148" s="41">
        <v>21208.782857142858</v>
      </c>
    </row>
    <row r="149" spans="2:6" ht="11.25" customHeight="1">
      <c r="B149" s="33">
        <f>MAX(B141:B148)+1</f>
        <v>128</v>
      </c>
      <c r="C149" s="40" t="s">
        <v>1687</v>
      </c>
      <c r="D149" s="40"/>
      <c r="E149" s="41">
        <v>1312.87</v>
      </c>
      <c r="F149" s="41">
        <v>0</v>
      </c>
    </row>
    <row r="150" spans="2:6" ht="11.25" customHeight="1">
      <c r="B150" s="33">
        <f>MAX(B142:B149)+1</f>
        <v>129</v>
      </c>
      <c r="C150" s="40" t="s">
        <v>719</v>
      </c>
      <c r="D150" s="40"/>
      <c r="E150" s="41">
        <v>4981040.4399999995</v>
      </c>
      <c r="F150" s="41">
        <v>8775.00142857143</v>
      </c>
    </row>
    <row r="151" spans="3:6" ht="11.25" customHeight="1" hidden="1" outlineLevel="1">
      <c r="C151" s="45" t="s">
        <v>720</v>
      </c>
      <c r="D151" s="45"/>
      <c r="E151" s="41">
        <v>5679015.38</v>
      </c>
      <c r="F151" s="41">
        <v>22785.365714285716</v>
      </c>
    </row>
    <row r="152" spans="3:6" ht="11.25" customHeight="1" hidden="1" outlineLevel="1">
      <c r="C152" s="45" t="s">
        <v>1756</v>
      </c>
      <c r="D152" s="45"/>
      <c r="E152" s="41">
        <v>474500.9</v>
      </c>
      <c r="F152" s="41">
        <v>0</v>
      </c>
    </row>
    <row r="153" spans="2:6" ht="11.25" customHeight="1" collapsed="1">
      <c r="B153" s="33">
        <f>MAX(B143:B150)+1</f>
        <v>130</v>
      </c>
      <c r="C153" s="40" t="s">
        <v>720</v>
      </c>
      <c r="D153" s="40"/>
      <c r="E153" s="41">
        <f>SUBTOTAL(9,E151:E152)</f>
        <v>6153516.28</v>
      </c>
      <c r="F153" s="41">
        <f>SUBTOTAL(9,F151:F152)</f>
        <v>22785.365714285716</v>
      </c>
    </row>
    <row r="154" spans="2:6" ht="11.25" customHeight="1">
      <c r="B154" s="33">
        <f>MAX(B148:B153)+1</f>
        <v>131</v>
      </c>
      <c r="C154" s="40" t="s">
        <v>721</v>
      </c>
      <c r="D154" s="40"/>
      <c r="E154" s="41">
        <v>29181293.79</v>
      </c>
      <c r="F154" s="41">
        <v>40427.99428571429</v>
      </c>
    </row>
    <row r="155" spans="2:6" ht="11.25" customHeight="1">
      <c r="B155" s="33">
        <f>MAX(B149:B154)+1</f>
        <v>132</v>
      </c>
      <c r="C155" s="40" t="s">
        <v>722</v>
      </c>
      <c r="D155" s="40"/>
      <c r="E155" s="41">
        <v>149474.5</v>
      </c>
      <c r="F155" s="41">
        <v>1859.52</v>
      </c>
    </row>
    <row r="156" spans="2:6" ht="11.25" customHeight="1">
      <c r="B156" s="33">
        <f>MAX(B150:B155)+1</f>
        <v>133</v>
      </c>
      <c r="C156" s="40" t="s">
        <v>723</v>
      </c>
      <c r="D156" s="40"/>
      <c r="E156" s="41">
        <v>2431073.57</v>
      </c>
      <c r="F156" s="41">
        <v>8848.042857142857</v>
      </c>
    </row>
    <row r="157" spans="2:6" ht="11.25" customHeight="1">
      <c r="B157" s="33">
        <f>MAX(B153:B156)+1</f>
        <v>134</v>
      </c>
      <c r="C157" s="40" t="s">
        <v>724</v>
      </c>
      <c r="D157" s="40"/>
      <c r="E157" s="41">
        <v>763211.9299999999</v>
      </c>
      <c r="F157" s="41">
        <v>6726.338571428571</v>
      </c>
    </row>
    <row r="158" spans="2:6" ht="11.25" customHeight="1">
      <c r="B158" s="33">
        <f>MAX(B154:B157)+1</f>
        <v>135</v>
      </c>
      <c r="C158" s="40" t="s">
        <v>725</v>
      </c>
      <c r="D158" s="40"/>
      <c r="E158" s="41">
        <v>627870.23</v>
      </c>
      <c r="F158" s="41">
        <v>4222.797142857143</v>
      </c>
    </row>
    <row r="159" spans="2:6" ht="11.25" customHeight="1">
      <c r="B159" s="33">
        <f t="shared" si="2"/>
        <v>136</v>
      </c>
      <c r="C159" s="40" t="s">
        <v>726</v>
      </c>
      <c r="D159" s="40"/>
      <c r="E159" s="41">
        <v>1831207.56</v>
      </c>
      <c r="F159" s="41">
        <v>9401.284285714286</v>
      </c>
    </row>
    <row r="160" spans="2:6" ht="11.25" customHeight="1">
      <c r="B160" s="33">
        <f t="shared" si="2"/>
        <v>137</v>
      </c>
      <c r="C160" s="40" t="s">
        <v>727</v>
      </c>
      <c r="D160" s="40"/>
      <c r="E160" s="41">
        <v>247991.31</v>
      </c>
      <c r="F160" s="41">
        <v>2020.9814285714285</v>
      </c>
    </row>
    <row r="161" spans="2:6" ht="11.25" customHeight="1">
      <c r="B161" s="33">
        <f t="shared" si="2"/>
        <v>138</v>
      </c>
      <c r="C161" s="40" t="s">
        <v>728</v>
      </c>
      <c r="D161" s="40"/>
      <c r="E161" s="41">
        <v>162956.43299999996</v>
      </c>
      <c r="F161" s="41">
        <v>1417.3685714285714</v>
      </c>
    </row>
    <row r="162" spans="2:6" ht="11.25" customHeight="1">
      <c r="B162" s="33">
        <f t="shared" si="2"/>
        <v>139</v>
      </c>
      <c r="C162" s="40" t="s">
        <v>729</v>
      </c>
      <c r="D162" s="40"/>
      <c r="E162" s="41">
        <v>7189560.173</v>
      </c>
      <c r="F162" s="41">
        <v>3186.865714285714</v>
      </c>
    </row>
    <row r="163" spans="2:6" ht="11.25" customHeight="1">
      <c r="B163" s="33">
        <f t="shared" si="2"/>
        <v>140</v>
      </c>
      <c r="C163" s="40" t="s">
        <v>730</v>
      </c>
      <c r="D163" s="40"/>
      <c r="E163" s="41">
        <v>606949.533</v>
      </c>
      <c r="F163" s="41">
        <v>3808.8628571428567</v>
      </c>
    </row>
    <row r="164" spans="3:6" ht="11.25" customHeight="1" hidden="1" outlineLevel="2">
      <c r="C164" s="45" t="s">
        <v>731</v>
      </c>
      <c r="D164" s="40"/>
      <c r="E164" s="41">
        <v>318842.25299999997</v>
      </c>
      <c r="F164" s="41">
        <v>1312.3600000000001</v>
      </c>
    </row>
    <row r="165" spans="3:6" ht="11.25" customHeight="1" hidden="1" outlineLevel="2">
      <c r="C165" s="45" t="s">
        <v>2318</v>
      </c>
      <c r="D165" s="40"/>
      <c r="E165" s="41">
        <v>4602661.92</v>
      </c>
      <c r="F165" s="41">
        <v>0</v>
      </c>
    </row>
    <row r="166" spans="2:6" ht="11.25" customHeight="1" collapsed="1">
      <c r="B166" s="33">
        <f>MAX(B159:B163)+1</f>
        <v>141</v>
      </c>
      <c r="C166" s="40" t="s">
        <v>731</v>
      </c>
      <c r="D166" s="40"/>
      <c r="E166" s="41">
        <f>SUBTOTAL(9,E164:E165)</f>
        <v>4921504.1729999995</v>
      </c>
      <c r="F166" s="41">
        <f>SUBTOTAL(9,F164:F165)</f>
        <v>1312.3600000000001</v>
      </c>
    </row>
    <row r="167" spans="2:6" ht="11.25" customHeight="1">
      <c r="B167" s="33">
        <f>MAX(B160:B166)+1</f>
        <v>142</v>
      </c>
      <c r="C167" s="40" t="s">
        <v>732</v>
      </c>
      <c r="D167" s="40"/>
      <c r="E167" s="41">
        <v>936781.843</v>
      </c>
      <c r="F167" s="41">
        <v>12141.885714285714</v>
      </c>
    </row>
    <row r="168" spans="2:6" ht="11.25" customHeight="1">
      <c r="B168" s="33">
        <f aca="true" t="shared" si="3" ref="B168:B169">MAX(B161:B167)+1</f>
        <v>143</v>
      </c>
      <c r="C168" s="40" t="s">
        <v>2319</v>
      </c>
      <c r="D168" s="40"/>
      <c r="E168" s="41">
        <v>557625.8999999999</v>
      </c>
      <c r="F168" s="41">
        <v>1830.445714285714</v>
      </c>
    </row>
    <row r="169" spans="2:6" ht="11.25" customHeight="1">
      <c r="B169" s="33">
        <f t="shared" si="3"/>
        <v>144</v>
      </c>
      <c r="C169" s="40" t="s">
        <v>733</v>
      </c>
      <c r="D169" s="40"/>
      <c r="E169" s="41">
        <v>85814.05</v>
      </c>
      <c r="F169" s="41">
        <v>603.9085714285713</v>
      </c>
    </row>
    <row r="170" spans="3:6" ht="11.25" customHeight="1" hidden="1" outlineLevel="1">
      <c r="C170" s="40" t="s">
        <v>734</v>
      </c>
      <c r="D170" s="40"/>
      <c r="E170" s="41">
        <v>929449.7000000001</v>
      </c>
      <c r="F170" s="41">
        <v>2269.8185714285714</v>
      </c>
    </row>
    <row r="171" spans="3:6" ht="11.25" customHeight="1" hidden="1" outlineLevel="1">
      <c r="C171" s="40" t="s">
        <v>2320</v>
      </c>
      <c r="D171" s="40"/>
      <c r="E171" s="41">
        <v>317805.05</v>
      </c>
      <c r="F171" s="41">
        <v>0</v>
      </c>
    </row>
    <row r="172" spans="3:6" ht="11.25" customHeight="1" hidden="1" outlineLevel="1">
      <c r="C172" s="40" t="s">
        <v>2321</v>
      </c>
      <c r="D172" s="40"/>
      <c r="E172" s="41">
        <v>653155.2200000001</v>
      </c>
      <c r="F172" s="41">
        <v>0</v>
      </c>
    </row>
    <row r="173" spans="2:6" ht="11.25" customHeight="1" collapsed="1">
      <c r="B173" s="33">
        <f>MAX(B163:B169)+1</f>
        <v>145</v>
      </c>
      <c r="C173" s="40" t="s">
        <v>734</v>
      </c>
      <c r="D173" s="40"/>
      <c r="E173" s="41">
        <f>SUBTOTAL(9,E170:E172)</f>
        <v>1900409.9700000002</v>
      </c>
      <c r="F173" s="41">
        <f>SUBTOTAL(9,F170:F172)</f>
        <v>2269.8185714285714</v>
      </c>
    </row>
    <row r="174" spans="2:6" ht="11.25" customHeight="1">
      <c r="B174" s="33">
        <f>MAX(B163:B173)+1</f>
        <v>146</v>
      </c>
      <c r="C174" s="40" t="s">
        <v>735</v>
      </c>
      <c r="D174" s="40"/>
      <c r="E174" s="41">
        <v>3481772.33</v>
      </c>
      <c r="F174" s="41">
        <v>35195.91428571429</v>
      </c>
    </row>
    <row r="175" spans="2:6" ht="11.25" customHeight="1">
      <c r="B175" s="33">
        <f>MAX(B166:B174)+1</f>
        <v>147</v>
      </c>
      <c r="C175" s="40" t="s">
        <v>736</v>
      </c>
      <c r="D175" s="40"/>
      <c r="E175" s="41">
        <v>885592.83</v>
      </c>
      <c r="F175" s="41">
        <v>4495.088571428571</v>
      </c>
    </row>
    <row r="176" spans="2:6" ht="11.25" customHeight="1">
      <c r="B176" s="33">
        <f>MAX(B167:B175)+1</f>
        <v>148</v>
      </c>
      <c r="C176" s="40" t="s">
        <v>737</v>
      </c>
      <c r="D176" s="40"/>
      <c r="E176" s="41">
        <v>1455031.4</v>
      </c>
      <c r="F176" s="41">
        <v>2074.131428571429</v>
      </c>
    </row>
    <row r="177" spans="2:6" ht="11.25" customHeight="1">
      <c r="B177" s="33">
        <f>MAX(B169:B176)+1</f>
        <v>149</v>
      </c>
      <c r="C177" s="40" t="s">
        <v>738</v>
      </c>
      <c r="D177" s="40"/>
      <c r="E177" s="41">
        <v>930198.66</v>
      </c>
      <c r="F177" s="41">
        <v>15741.464285714286</v>
      </c>
    </row>
    <row r="178" spans="2:6" ht="11.25" customHeight="1">
      <c r="B178" s="33">
        <f t="shared" si="2"/>
        <v>150</v>
      </c>
      <c r="C178" s="40" t="s">
        <v>739</v>
      </c>
      <c r="D178" s="40"/>
      <c r="E178" s="41">
        <v>4965983.27</v>
      </c>
      <c r="F178" s="41">
        <v>15653.595714285717</v>
      </c>
    </row>
    <row r="179" spans="2:6" ht="11.25" customHeight="1">
      <c r="B179" s="33">
        <f t="shared" si="2"/>
        <v>151</v>
      </c>
      <c r="C179" s="40" t="s">
        <v>740</v>
      </c>
      <c r="D179" s="40"/>
      <c r="E179" s="41">
        <v>1764191.6500000001</v>
      </c>
      <c r="F179" s="41">
        <v>7252.048571428572</v>
      </c>
    </row>
    <row r="180" spans="3:6" ht="11.25" customHeight="1" hidden="1" outlineLevel="1">
      <c r="C180" s="45" t="s">
        <v>741</v>
      </c>
      <c r="D180" s="45"/>
      <c r="E180" s="41">
        <v>10045705.49</v>
      </c>
      <c r="F180" s="41">
        <v>20922.774285714288</v>
      </c>
    </row>
    <row r="181" spans="3:6" ht="11.25" customHeight="1" hidden="1" outlineLevel="1">
      <c r="C181" s="45" t="s">
        <v>1757</v>
      </c>
      <c r="D181" s="45"/>
      <c r="E181" s="41">
        <v>1879709.3099999998</v>
      </c>
      <c r="F181" s="41">
        <v>0</v>
      </c>
    </row>
    <row r="182" spans="2:6" ht="11.25" customHeight="1" collapsed="1">
      <c r="B182" s="33">
        <f>MAX(B175:B179)+1</f>
        <v>152</v>
      </c>
      <c r="C182" s="40" t="s">
        <v>741</v>
      </c>
      <c r="D182" s="40"/>
      <c r="E182" s="41">
        <f>SUBTOTAL(9,E180:E181)</f>
        <v>11925414.8</v>
      </c>
      <c r="F182" s="41">
        <f>SUBTOTAL(9,F180:F181)</f>
        <v>20922.774285714288</v>
      </c>
    </row>
    <row r="183" spans="2:6" ht="11.25" customHeight="1">
      <c r="B183" s="33">
        <f>MAX(B177:B182)+1</f>
        <v>153</v>
      </c>
      <c r="C183" s="40" t="s">
        <v>742</v>
      </c>
      <c r="D183" s="40"/>
      <c r="E183" s="41">
        <v>7694020.443</v>
      </c>
      <c r="F183" s="41">
        <v>48751.404285714285</v>
      </c>
    </row>
    <row r="184" spans="2:6" ht="11.25" customHeight="1">
      <c r="B184" s="33">
        <f>MAX(B178:B183)+1</f>
        <v>154</v>
      </c>
      <c r="C184" s="40" t="s">
        <v>743</v>
      </c>
      <c r="D184" s="40"/>
      <c r="E184" s="41">
        <v>3032156.472999999</v>
      </c>
      <c r="F184" s="41">
        <v>23288.268571428573</v>
      </c>
    </row>
    <row r="185" spans="2:6" ht="11.25" customHeight="1">
      <c r="B185" s="33">
        <f>MAX(B179:B184)+1</f>
        <v>155</v>
      </c>
      <c r="C185" s="40" t="s">
        <v>744</v>
      </c>
      <c r="D185" s="40"/>
      <c r="E185" s="41">
        <v>2955999.464</v>
      </c>
      <c r="F185" s="41">
        <v>0</v>
      </c>
    </row>
    <row r="186" spans="3:6" ht="11.25" customHeight="1" hidden="1" outlineLevel="1">
      <c r="C186" s="40" t="s">
        <v>745</v>
      </c>
      <c r="D186" s="40"/>
      <c r="E186" s="41">
        <v>13782482.803000001</v>
      </c>
      <c r="F186" s="41">
        <v>88508.73285714285</v>
      </c>
    </row>
    <row r="187" spans="3:6" ht="11.25" customHeight="1" hidden="1" outlineLevel="1">
      <c r="C187" s="40" t="s">
        <v>2322</v>
      </c>
      <c r="D187" s="40"/>
      <c r="E187" s="41">
        <v>1157433.25</v>
      </c>
      <c r="F187" s="41">
        <v>0</v>
      </c>
    </row>
    <row r="188" spans="2:6" ht="11.25" customHeight="1" collapsed="1">
      <c r="B188" s="33">
        <f>MAX(B182:B185)+1</f>
        <v>156</v>
      </c>
      <c r="C188" s="40" t="s">
        <v>745</v>
      </c>
      <c r="D188" s="40"/>
      <c r="E188" s="41">
        <f>SUBTOTAL(9,E186:E187)</f>
        <v>14939916.053000001</v>
      </c>
      <c r="F188" s="41">
        <f>SUBTOTAL(9,F186:F187)</f>
        <v>88508.73285714285</v>
      </c>
    </row>
    <row r="189" spans="2:6" ht="11.25" customHeight="1">
      <c r="B189" s="33">
        <f>MAX(B183:B188)+1</f>
        <v>157</v>
      </c>
      <c r="C189" s="40" t="s">
        <v>746</v>
      </c>
      <c r="D189" s="40"/>
      <c r="E189" s="41">
        <v>58362.3</v>
      </c>
      <c r="F189" s="41">
        <v>4958.138571428572</v>
      </c>
    </row>
    <row r="190" spans="2:6" ht="11.25" customHeight="1">
      <c r="B190" s="33">
        <f>MAX(B183:B189)+1</f>
        <v>158</v>
      </c>
      <c r="C190" s="40" t="s">
        <v>747</v>
      </c>
      <c r="D190" s="40"/>
      <c r="E190" s="41">
        <v>61136</v>
      </c>
      <c r="F190" s="41">
        <v>281.6542857142857</v>
      </c>
    </row>
    <row r="191" spans="3:6" ht="11.25" customHeight="1" hidden="1" outlineLevel="1">
      <c r="C191" s="45" t="s">
        <v>748</v>
      </c>
      <c r="D191" s="45"/>
      <c r="E191" s="41">
        <v>676914.37</v>
      </c>
      <c r="F191" s="41">
        <v>7411.38142857143</v>
      </c>
    </row>
    <row r="192" spans="3:6" ht="11.25" customHeight="1" hidden="1" outlineLevel="1">
      <c r="C192" s="45" t="s">
        <v>2116</v>
      </c>
      <c r="D192" s="45"/>
      <c r="E192" s="41">
        <v>221420.47</v>
      </c>
      <c r="F192" s="41">
        <v>0</v>
      </c>
    </row>
    <row r="193" spans="2:6" ht="11.25" customHeight="1" collapsed="1">
      <c r="B193" s="33">
        <f>MAX(B185:B191)+1</f>
        <v>159</v>
      </c>
      <c r="C193" s="40" t="s">
        <v>748</v>
      </c>
      <c r="D193" s="40"/>
      <c r="E193" s="41">
        <f>SUBTOTAL(9,E191:E192)</f>
        <v>898334.84</v>
      </c>
      <c r="F193" s="41">
        <f>SUBTOTAL(9,F191:F192)</f>
        <v>7411.38142857143</v>
      </c>
    </row>
    <row r="194" spans="2:6" ht="11.25" customHeight="1">
      <c r="B194" s="33">
        <f>MAX(B188:B193)+1</f>
        <v>160</v>
      </c>
      <c r="C194" s="40" t="s">
        <v>749</v>
      </c>
      <c r="D194" s="40"/>
      <c r="E194" s="41">
        <v>645689.02</v>
      </c>
      <c r="F194" s="41">
        <v>1217.7657142857145</v>
      </c>
    </row>
    <row r="195" spans="2:6" ht="11.25" customHeight="1">
      <c r="B195" s="33">
        <f>MAX(B189:B194)+1</f>
        <v>161</v>
      </c>
      <c r="C195" s="40" t="s">
        <v>750</v>
      </c>
      <c r="D195" s="40"/>
      <c r="E195" s="41">
        <v>4214828.17</v>
      </c>
      <c r="F195" s="41">
        <v>25566.72285714286</v>
      </c>
    </row>
    <row r="196" spans="2:6" ht="11.25" customHeight="1">
      <c r="B196" s="33">
        <f>MAX(B190:B195)+1</f>
        <v>162</v>
      </c>
      <c r="C196" s="40" t="s">
        <v>751</v>
      </c>
      <c r="D196" s="40"/>
      <c r="E196" s="41">
        <v>453834.79</v>
      </c>
      <c r="F196" s="41">
        <v>5081.9</v>
      </c>
    </row>
    <row r="197" spans="3:8" ht="11.25" customHeight="1" hidden="1" outlineLevel="1">
      <c r="C197" s="45" t="s">
        <v>752</v>
      </c>
      <c r="D197" s="45"/>
      <c r="E197" s="41">
        <v>7905.32</v>
      </c>
      <c r="F197" s="41">
        <v>0</v>
      </c>
      <c r="H197" s="41"/>
    </row>
    <row r="198" spans="3:8" ht="11.25" customHeight="1" hidden="1" outlineLevel="1">
      <c r="C198" s="45" t="s">
        <v>1758</v>
      </c>
      <c r="D198" s="45"/>
      <c r="E198" s="41">
        <v>923197.0029999999</v>
      </c>
      <c r="F198" s="41">
        <v>4592.160000000001</v>
      </c>
      <c r="H198" s="41"/>
    </row>
    <row r="199" spans="3:6" ht="11.25" customHeight="1" hidden="1" outlineLevel="1">
      <c r="C199" s="45" t="s">
        <v>1759</v>
      </c>
      <c r="D199" s="45"/>
      <c r="E199" s="41">
        <v>77542.06999999999</v>
      </c>
      <c r="F199" s="41">
        <v>3752.924285714286</v>
      </c>
    </row>
    <row r="200" spans="2:6" ht="11.25" customHeight="1" collapsed="1">
      <c r="B200" s="33">
        <f>MAX(B191:B196)+1</f>
        <v>163</v>
      </c>
      <c r="C200" s="40" t="s">
        <v>752</v>
      </c>
      <c r="D200" s="40"/>
      <c r="E200" s="41">
        <f>SUBTOTAL(9,E197:E199)</f>
        <v>1008644.3929999998</v>
      </c>
      <c r="F200" s="41">
        <f>SUBTOTAL(9,F197:F199)</f>
        <v>8345.084285714287</v>
      </c>
    </row>
    <row r="201" spans="3:6" ht="11.25" customHeight="1" hidden="1" outlineLevel="1">
      <c r="C201" s="46" t="s">
        <v>1760</v>
      </c>
      <c r="D201" s="46"/>
      <c r="E201" s="41">
        <v>575499.49</v>
      </c>
      <c r="F201" s="41">
        <v>0</v>
      </c>
    </row>
    <row r="202" spans="2:6" ht="11.25" customHeight="1" collapsed="1">
      <c r="B202" s="33">
        <f>MAX(B195:B200)+1</f>
        <v>164</v>
      </c>
      <c r="C202" s="45" t="s">
        <v>1735</v>
      </c>
      <c r="D202" s="45"/>
      <c r="E202" s="41">
        <f>SUBTOTAL(9,E201)</f>
        <v>575499.49</v>
      </c>
      <c r="F202" s="41">
        <f>SUBTOTAL(9,F201)</f>
        <v>0</v>
      </c>
    </row>
    <row r="203" spans="2:6" ht="11.25" customHeight="1">
      <c r="B203" s="33">
        <f>MAX(B196:B202)+1</f>
        <v>165</v>
      </c>
      <c r="C203" s="40" t="s">
        <v>753</v>
      </c>
      <c r="D203" s="40"/>
      <c r="E203" s="41">
        <v>415901.29000000004</v>
      </c>
      <c r="F203" s="41">
        <v>128.68428571428572</v>
      </c>
    </row>
    <row r="204" spans="2:6" ht="11.25" customHeight="1">
      <c r="B204" s="33">
        <f>MAX(B200:B203)+1</f>
        <v>166</v>
      </c>
      <c r="C204" s="40" t="s">
        <v>754</v>
      </c>
      <c r="D204" s="40"/>
      <c r="E204" s="41">
        <v>693959.79</v>
      </c>
      <c r="F204" s="41">
        <v>632.6742857142857</v>
      </c>
    </row>
    <row r="205" spans="2:6" ht="11.25" customHeight="1">
      <c r="B205" s="33">
        <f>MAX(B202:B204)+1</f>
        <v>167</v>
      </c>
      <c r="C205" s="40" t="s">
        <v>755</v>
      </c>
      <c r="D205" s="40"/>
      <c r="E205" s="41">
        <v>263959.64</v>
      </c>
      <c r="F205" s="41">
        <v>2686.632857142857</v>
      </c>
    </row>
    <row r="206" spans="2:6" ht="11.25" customHeight="1">
      <c r="B206" s="33">
        <f>MAX(B202:B205)+1</f>
        <v>168</v>
      </c>
      <c r="C206" s="40" t="s">
        <v>756</v>
      </c>
      <c r="D206" s="40"/>
      <c r="E206" s="41">
        <v>117328</v>
      </c>
      <c r="F206" s="41">
        <v>327.17428571428576</v>
      </c>
    </row>
    <row r="207" spans="2:6" ht="11.25" customHeight="1">
      <c r="B207" s="33">
        <f>MAX(B203:B206)+1</f>
        <v>169</v>
      </c>
      <c r="C207" s="40" t="s">
        <v>757</v>
      </c>
      <c r="D207" s="40"/>
      <c r="E207" s="41">
        <v>3056539.29</v>
      </c>
      <c r="F207" s="41">
        <v>22953.007142857146</v>
      </c>
    </row>
    <row r="208" spans="3:6" ht="11.25" customHeight="1" hidden="1" outlineLevel="1">
      <c r="C208" s="45" t="s">
        <v>758</v>
      </c>
      <c r="D208" s="45"/>
      <c r="E208" s="41">
        <v>3765213.13</v>
      </c>
      <c r="F208" s="41">
        <v>48141.71142857143</v>
      </c>
    </row>
    <row r="209" spans="3:6" ht="11.25" customHeight="1" hidden="1" outlineLevel="1">
      <c r="C209" s="45" t="s">
        <v>1761</v>
      </c>
      <c r="D209" s="45"/>
      <c r="E209" s="41">
        <v>314072.17</v>
      </c>
      <c r="F209" s="41">
        <v>0</v>
      </c>
    </row>
    <row r="210" spans="3:6" ht="11.25" customHeight="1" hidden="1" outlineLevel="1">
      <c r="C210" s="45" t="s">
        <v>1762</v>
      </c>
      <c r="D210" s="45"/>
      <c r="E210" s="41">
        <v>82671.04000000001</v>
      </c>
      <c r="F210" s="41">
        <v>0</v>
      </c>
    </row>
    <row r="211" spans="2:6" ht="11.25" customHeight="1" collapsed="1">
      <c r="B211" s="33">
        <f>MAX(B204:B207)+1</f>
        <v>170</v>
      </c>
      <c r="C211" s="40" t="s">
        <v>758</v>
      </c>
      <c r="D211" s="40"/>
      <c r="E211" s="41">
        <f>SUBTOTAL(9,E208:E210)</f>
        <v>4161956.34</v>
      </c>
      <c r="F211" s="41">
        <f>SUBTOTAL(9,F208:F210)</f>
        <v>48141.71142857143</v>
      </c>
    </row>
    <row r="212" spans="2:6" ht="11.25" customHeight="1">
      <c r="B212" s="33">
        <f>MAX(B207:B211)+1</f>
        <v>171</v>
      </c>
      <c r="C212" s="40" t="s">
        <v>759</v>
      </c>
      <c r="D212" s="40"/>
      <c r="E212" s="41">
        <v>2622655.81</v>
      </c>
      <c r="F212" s="41">
        <v>1165.7471428571428</v>
      </c>
    </row>
    <row r="213" spans="2:7" ht="11.25" customHeight="1">
      <c r="B213" s="33">
        <f>MAX(B207:B212)+1</f>
        <v>172</v>
      </c>
      <c r="C213" s="40" t="s">
        <v>760</v>
      </c>
      <c r="D213" s="40"/>
      <c r="E213" s="41">
        <v>7514539.015900001</v>
      </c>
      <c r="F213" s="41">
        <v>9827.22552857143</v>
      </c>
      <c r="G213" s="36">
        <v>0.43</v>
      </c>
    </row>
    <row r="214" spans="2:7" ht="11.25" customHeight="1">
      <c r="B214" s="33">
        <f>MAX(B211:B213)+1</f>
        <v>173</v>
      </c>
      <c r="C214" s="40" t="s">
        <v>761</v>
      </c>
      <c r="D214" s="40"/>
      <c r="E214" s="41">
        <v>20369871.39</v>
      </c>
      <c r="F214" s="41">
        <v>18996.552857142855</v>
      </c>
      <c r="G214" s="36">
        <v>0.5</v>
      </c>
    </row>
    <row r="215" spans="2:6" ht="11.25" customHeight="1">
      <c r="B215" s="33">
        <f>MAX(B212:B214)+1</f>
        <v>174</v>
      </c>
      <c r="C215" s="40" t="s">
        <v>1688</v>
      </c>
      <c r="D215" s="40"/>
      <c r="E215" s="41">
        <v>2664.92</v>
      </c>
      <c r="F215" s="41">
        <v>102.58285714285715</v>
      </c>
    </row>
    <row r="216" spans="2:6" ht="11.25" customHeight="1">
      <c r="B216" s="33">
        <f>MAX(B212:B215)+1</f>
        <v>175</v>
      </c>
      <c r="C216" s="40" t="s">
        <v>762</v>
      </c>
      <c r="D216" s="40"/>
      <c r="E216" s="41">
        <v>428117</v>
      </c>
      <c r="F216" s="41">
        <v>3611.3614285714284</v>
      </c>
    </row>
    <row r="217" spans="2:6" ht="11.25" customHeight="1">
      <c r="B217" s="33">
        <f aca="true" t="shared" si="4" ref="B217:B250">MAX(B212:B216)+1</f>
        <v>176</v>
      </c>
      <c r="C217" s="40" t="s">
        <v>763</v>
      </c>
      <c r="D217" s="40"/>
      <c r="E217" s="41">
        <v>25231.41</v>
      </c>
      <c r="F217" s="41">
        <v>221.71857142857144</v>
      </c>
    </row>
    <row r="218" spans="2:6" ht="11.25" customHeight="1">
      <c r="B218" s="33">
        <f t="shared" si="4"/>
        <v>177</v>
      </c>
      <c r="C218" s="40" t="s">
        <v>764</v>
      </c>
      <c r="D218" s="40"/>
      <c r="E218" s="41">
        <v>19803.67</v>
      </c>
      <c r="F218" s="41">
        <v>16.222857142857144</v>
      </c>
    </row>
    <row r="219" spans="2:6" ht="11.25" customHeight="1">
      <c r="B219" s="33">
        <f t="shared" si="4"/>
        <v>178</v>
      </c>
      <c r="C219" s="40" t="s">
        <v>765</v>
      </c>
      <c r="D219" s="40"/>
      <c r="E219" s="41">
        <v>2144365</v>
      </c>
      <c r="F219" s="41">
        <v>3488.511428571429</v>
      </c>
    </row>
    <row r="220" spans="3:6" ht="11.25" customHeight="1" hidden="1" outlineLevel="1">
      <c r="C220" s="45" t="s">
        <v>1763</v>
      </c>
      <c r="D220" s="45"/>
      <c r="E220" s="41">
        <v>3466905.28</v>
      </c>
      <c r="F220" s="41">
        <v>0</v>
      </c>
    </row>
    <row r="221" spans="3:6" ht="11.25" customHeight="1" hidden="1" outlineLevel="1">
      <c r="C221" s="45" t="s">
        <v>766</v>
      </c>
      <c r="D221" s="45"/>
      <c r="E221" s="41">
        <v>629398.97</v>
      </c>
      <c r="F221" s="41">
        <v>1885.2028571428568</v>
      </c>
    </row>
    <row r="222" spans="2:6" ht="11.25" customHeight="1" collapsed="1">
      <c r="B222" s="33">
        <f>MAX(B216:B219)+1</f>
        <v>179</v>
      </c>
      <c r="C222" s="40" t="s">
        <v>766</v>
      </c>
      <c r="D222" s="40"/>
      <c r="E222" s="41">
        <f>SUBTOTAL(9,E220:E221)</f>
        <v>4096304.25</v>
      </c>
      <c r="F222" s="41">
        <f>SUBTOTAL(9,F220:F221)</f>
        <v>1885.2028571428568</v>
      </c>
    </row>
    <row r="223" spans="2:6" ht="11.25" customHeight="1">
      <c r="B223" s="33">
        <f>MAX(B217:B222)+1</f>
        <v>180</v>
      </c>
      <c r="C223" s="40" t="s">
        <v>767</v>
      </c>
      <c r="D223" s="40"/>
      <c r="E223" s="41">
        <v>463769</v>
      </c>
      <c r="F223" s="41">
        <v>529.2814285714286</v>
      </c>
    </row>
    <row r="224" spans="2:6" ht="11.25" customHeight="1">
      <c r="B224" s="33">
        <f>MAX(B218:B223)+1</f>
        <v>181</v>
      </c>
      <c r="C224" s="40" t="s">
        <v>768</v>
      </c>
      <c r="D224" s="40"/>
      <c r="E224" s="41">
        <v>2102679</v>
      </c>
      <c r="F224" s="41">
        <v>2726.0828571428574</v>
      </c>
    </row>
    <row r="225" spans="2:6" ht="11.25" customHeight="1">
      <c r="B225" s="33">
        <f>MAX(B219:B224)+1</f>
        <v>182</v>
      </c>
      <c r="C225" s="40" t="s">
        <v>769</v>
      </c>
      <c r="D225" s="40"/>
      <c r="E225" s="41">
        <v>8866406.59</v>
      </c>
      <c r="F225" s="41">
        <v>38144.17</v>
      </c>
    </row>
    <row r="226" spans="2:6" ht="11.25" customHeight="1">
      <c r="B226" s="33">
        <f>MAX(B222:B225)+1</f>
        <v>183</v>
      </c>
      <c r="C226" s="40" t="s">
        <v>770</v>
      </c>
      <c r="D226" s="40"/>
      <c r="E226" s="41">
        <v>267329</v>
      </c>
      <c r="F226" s="41">
        <v>1597.9171428571428</v>
      </c>
    </row>
    <row r="227" spans="2:6" ht="11.25" customHeight="1">
      <c r="B227" s="33">
        <f t="shared" si="4"/>
        <v>184</v>
      </c>
      <c r="C227" s="40" t="s">
        <v>771</v>
      </c>
      <c r="D227" s="40"/>
      <c r="E227" s="41">
        <v>108498.74</v>
      </c>
      <c r="F227" s="41">
        <v>672.1628571428572</v>
      </c>
    </row>
    <row r="228" spans="3:6" ht="11.25" customHeight="1" hidden="1" outlineLevel="1">
      <c r="C228" s="40" t="s">
        <v>2323</v>
      </c>
      <c r="D228" s="40"/>
      <c r="E228" s="41">
        <v>1149371.88</v>
      </c>
      <c r="F228" s="41">
        <v>0</v>
      </c>
    </row>
    <row r="229" spans="3:6" ht="11.25" customHeight="1" hidden="1" outlineLevel="1">
      <c r="C229" s="40" t="s">
        <v>2324</v>
      </c>
      <c r="D229" s="40"/>
      <c r="E229" s="41">
        <v>3201883.19</v>
      </c>
      <c r="F229" s="41">
        <v>0</v>
      </c>
    </row>
    <row r="230" spans="3:6" ht="11.25" customHeight="1" collapsed="1">
      <c r="C230" s="40" t="s">
        <v>2340</v>
      </c>
      <c r="D230" s="40"/>
      <c r="E230" s="41">
        <f>SUBTOTAL(9,E228:E229)</f>
        <v>4351255.07</v>
      </c>
      <c r="F230" s="41">
        <f>SUBTOTAL(9,F228:F229)</f>
        <v>0</v>
      </c>
    </row>
    <row r="231" spans="2:6" ht="11.25" customHeight="1">
      <c r="B231" s="33">
        <f>MAX(B224:B227)+1</f>
        <v>185</v>
      </c>
      <c r="C231" s="40" t="s">
        <v>772</v>
      </c>
      <c r="D231" s="40"/>
      <c r="E231" s="41">
        <v>1162.13</v>
      </c>
      <c r="F231" s="41">
        <v>1610.1357142857144</v>
      </c>
    </row>
    <row r="232" spans="2:6" ht="11.25" customHeight="1">
      <c r="B232" s="33">
        <f>MAX(B225:B231)+1</f>
        <v>186</v>
      </c>
      <c r="C232" s="40" t="s">
        <v>1554</v>
      </c>
      <c r="D232" s="40"/>
      <c r="E232" s="41">
        <v>167108.213</v>
      </c>
      <c r="F232" s="41">
        <v>562.3842857142856</v>
      </c>
    </row>
    <row r="233" spans="3:6" ht="11.25" customHeight="1" hidden="1" outlineLevel="1">
      <c r="C233" s="45" t="s">
        <v>1555</v>
      </c>
      <c r="D233" s="45"/>
      <c r="E233" s="41">
        <v>76019.39</v>
      </c>
      <c r="F233" s="41">
        <v>711.8785714285715</v>
      </c>
    </row>
    <row r="234" spans="3:6" ht="11.25" customHeight="1" hidden="1" outlineLevel="1">
      <c r="C234" s="45" t="s">
        <v>1699</v>
      </c>
      <c r="D234" s="45"/>
      <c r="E234" s="41">
        <v>148475.95</v>
      </c>
      <c r="F234" s="41">
        <v>0</v>
      </c>
    </row>
    <row r="235" spans="2:6" ht="11.25" customHeight="1" collapsed="1">
      <c r="B235" s="33">
        <f>MAX(B227:B233)+1</f>
        <v>187</v>
      </c>
      <c r="C235" s="40" t="s">
        <v>1555</v>
      </c>
      <c r="D235" s="40"/>
      <c r="E235" s="41">
        <f>SUBTOTAL(9,E233:E234)</f>
        <v>224495.34000000003</v>
      </c>
      <c r="F235" s="41">
        <f>SUBTOTAL(9,F233:F234)</f>
        <v>711.8785714285715</v>
      </c>
    </row>
    <row r="236" spans="3:6" ht="11.25" customHeight="1" hidden="1" outlineLevel="1">
      <c r="C236" s="45" t="s">
        <v>1764</v>
      </c>
      <c r="D236" s="45"/>
      <c r="E236" s="41">
        <v>4232256.84</v>
      </c>
      <c r="F236" s="41">
        <v>0</v>
      </c>
    </row>
    <row r="237" spans="3:6" ht="11.25" customHeight="1" hidden="1" outlineLevel="1">
      <c r="C237" s="45" t="s">
        <v>773</v>
      </c>
      <c r="D237" s="45"/>
      <c r="E237" s="41">
        <v>894404.4599999998</v>
      </c>
      <c r="F237" s="41">
        <v>3797.868571428571</v>
      </c>
    </row>
    <row r="238" spans="2:6" ht="11.25" customHeight="1" collapsed="1">
      <c r="B238" s="33">
        <f>MAX(B231:B235)+1</f>
        <v>188</v>
      </c>
      <c r="C238" s="40" t="s">
        <v>773</v>
      </c>
      <c r="D238" s="40"/>
      <c r="E238" s="41">
        <f>SUBTOTAL(9,E236:E237)</f>
        <v>5126661.3</v>
      </c>
      <c r="F238" s="41">
        <f>SUBTOTAL(9,F236:F237)</f>
        <v>3797.868571428571</v>
      </c>
    </row>
    <row r="239" spans="3:6" ht="11.25" customHeight="1" hidden="1" outlineLevel="1">
      <c r="C239" s="45" t="s">
        <v>774</v>
      </c>
      <c r="D239" s="45"/>
      <c r="E239" s="41">
        <v>1242502.83</v>
      </c>
      <c r="F239" s="41">
        <v>5029.414285714286</v>
      </c>
    </row>
    <row r="240" spans="3:6" ht="11.25" customHeight="1" hidden="1" outlineLevel="1">
      <c r="C240" s="45" t="s">
        <v>1765</v>
      </c>
      <c r="D240" s="45"/>
      <c r="E240" s="41">
        <v>5911772.5200000005</v>
      </c>
      <c r="F240" s="41">
        <v>0</v>
      </c>
    </row>
    <row r="241" spans="2:6" ht="11.25" customHeight="1" collapsed="1">
      <c r="B241" s="33">
        <f>MAX(B232:B238)+1</f>
        <v>189</v>
      </c>
      <c r="C241" s="40" t="s">
        <v>774</v>
      </c>
      <c r="D241" s="40"/>
      <c r="E241" s="41">
        <f>SUBTOTAL(9,E239:E240)</f>
        <v>7154275.350000001</v>
      </c>
      <c r="F241" s="41">
        <f>SUBTOTAL(9,F239:F240)</f>
        <v>5029.414285714286</v>
      </c>
    </row>
    <row r="242" spans="2:6" ht="11.25" customHeight="1">
      <c r="B242" s="33">
        <f>MAX(B235:B241)+1</f>
        <v>190</v>
      </c>
      <c r="C242" s="40" t="s">
        <v>775</v>
      </c>
      <c r="D242" s="40"/>
      <c r="E242" s="41">
        <v>2235062.25</v>
      </c>
      <c r="F242" s="41">
        <v>84756.84142857142</v>
      </c>
    </row>
    <row r="243" spans="2:6" ht="11.25" customHeight="1">
      <c r="B243" s="33">
        <f>MAX(B238:B242)+1</f>
        <v>191</v>
      </c>
      <c r="C243" s="40" t="s">
        <v>776</v>
      </c>
      <c r="D243" s="40"/>
      <c r="E243" s="41">
        <v>1591611.5529999998</v>
      </c>
      <c r="F243" s="41">
        <v>11184.571428571426</v>
      </c>
    </row>
    <row r="244" spans="2:6" ht="11.25" customHeight="1">
      <c r="B244" s="33">
        <f>MAX(B238:B243)+1</f>
        <v>192</v>
      </c>
      <c r="C244" s="40" t="s">
        <v>777</v>
      </c>
      <c r="D244" s="40"/>
      <c r="E244" s="41">
        <v>2540993.0330000003</v>
      </c>
      <c r="F244" s="41">
        <v>15531.18857142857</v>
      </c>
    </row>
    <row r="245" spans="2:6" ht="11.25" customHeight="1">
      <c r="B245" s="33">
        <f>MAX(B241:B244)+1</f>
        <v>193</v>
      </c>
      <c r="C245" s="40" t="s">
        <v>778</v>
      </c>
      <c r="D245" s="40"/>
      <c r="E245" s="41">
        <v>15410689.563000001</v>
      </c>
      <c r="F245" s="41">
        <v>23727.447142857145</v>
      </c>
    </row>
    <row r="246" spans="2:6" ht="11.25" customHeight="1">
      <c r="B246" s="33">
        <f>MAX(B242:B245)+1</f>
        <v>194</v>
      </c>
      <c r="C246" s="40" t="s">
        <v>779</v>
      </c>
      <c r="D246" s="40"/>
      <c r="E246" s="41">
        <v>299492.35000000003</v>
      </c>
      <c r="F246" s="41">
        <v>2128.4742857142855</v>
      </c>
    </row>
    <row r="247" spans="2:6" ht="11.25" customHeight="1">
      <c r="B247" s="33">
        <f t="shared" si="4"/>
        <v>195</v>
      </c>
      <c r="C247" s="40" t="s">
        <v>780</v>
      </c>
      <c r="D247" s="40"/>
      <c r="E247" s="41">
        <v>4761205.43</v>
      </c>
      <c r="F247" s="41">
        <v>5074.648571428572</v>
      </c>
    </row>
    <row r="248" spans="2:6" ht="11.25" customHeight="1">
      <c r="B248" s="33">
        <f t="shared" si="4"/>
        <v>196</v>
      </c>
      <c r="C248" s="40" t="s">
        <v>781</v>
      </c>
      <c r="D248" s="40"/>
      <c r="E248" s="41">
        <v>302519.28</v>
      </c>
      <c r="F248" s="41">
        <v>4168.055714285713</v>
      </c>
    </row>
    <row r="249" spans="2:6" ht="11.25" customHeight="1">
      <c r="B249" s="33">
        <f t="shared" si="4"/>
        <v>197</v>
      </c>
      <c r="C249" s="40" t="s">
        <v>782</v>
      </c>
      <c r="D249" s="40"/>
      <c r="E249" s="41">
        <v>381384.31</v>
      </c>
      <c r="F249" s="41">
        <v>7278.240000000001</v>
      </c>
    </row>
    <row r="250" spans="2:6" ht="11.25" customHeight="1">
      <c r="B250" s="33">
        <f t="shared" si="4"/>
        <v>198</v>
      </c>
      <c r="C250" s="40" t="s">
        <v>783</v>
      </c>
      <c r="D250" s="40"/>
      <c r="E250" s="41">
        <v>1990576.3699999999</v>
      </c>
      <c r="F250" s="41">
        <v>15056.024285714288</v>
      </c>
    </row>
    <row r="251" spans="2:6" ht="11.25" customHeight="1">
      <c r="B251" s="33">
        <f>MAX(B247:B250)+1</f>
        <v>199</v>
      </c>
      <c r="C251" s="40" t="s">
        <v>786</v>
      </c>
      <c r="D251" s="40"/>
      <c r="E251" s="41">
        <v>5148496</v>
      </c>
      <c r="F251" s="41">
        <v>17879.51714285714</v>
      </c>
    </row>
    <row r="252" spans="3:6" ht="11.25" customHeight="1" hidden="1" outlineLevel="1">
      <c r="C252" s="46" t="s">
        <v>787</v>
      </c>
      <c r="D252" s="46"/>
      <c r="E252" s="41">
        <v>21776415.98</v>
      </c>
      <c r="F252" s="41">
        <v>74281.59857142858</v>
      </c>
    </row>
    <row r="253" spans="3:6" ht="11.25" customHeight="1" hidden="1" outlineLevel="1">
      <c r="C253" s="46" t="s">
        <v>1767</v>
      </c>
      <c r="D253" s="46"/>
      <c r="E253" s="41">
        <v>1954071.4</v>
      </c>
      <c r="F253" s="41">
        <v>0</v>
      </c>
    </row>
    <row r="254" spans="2:6" ht="11.25" customHeight="1" collapsed="1">
      <c r="B254" s="33">
        <f>MAX(B248:B251)+1</f>
        <v>200</v>
      </c>
      <c r="C254" s="40" t="s">
        <v>787</v>
      </c>
      <c r="D254" s="40"/>
      <c r="E254" s="41">
        <f>SUBTOTAL(9,E252:E253)</f>
        <v>23730487.38</v>
      </c>
      <c r="F254" s="41">
        <f>SUBTOTAL(9,F252:F253)</f>
        <v>74281.59857142858</v>
      </c>
    </row>
    <row r="255" spans="3:6" ht="11.25" customHeight="1" hidden="1" outlineLevel="1">
      <c r="C255" s="46" t="s">
        <v>1766</v>
      </c>
      <c r="D255" s="46"/>
      <c r="E255" s="41">
        <v>737581</v>
      </c>
      <c r="F255" s="41">
        <v>0</v>
      </c>
    </row>
    <row r="256" spans="3:6" ht="11.25" customHeight="1" hidden="1" outlineLevel="1">
      <c r="C256" s="46" t="s">
        <v>788</v>
      </c>
      <c r="D256" s="46"/>
      <c r="E256" s="41">
        <v>4620138</v>
      </c>
      <c r="F256" s="41">
        <v>37532.43714285714</v>
      </c>
    </row>
    <row r="257" spans="2:6" ht="11.25" customHeight="1" collapsed="1">
      <c r="B257" s="33">
        <f>MAX(B250:B254)+1</f>
        <v>201</v>
      </c>
      <c r="C257" s="40" t="s">
        <v>788</v>
      </c>
      <c r="D257" s="40"/>
      <c r="E257" s="41">
        <f>SUBTOTAL(9,E255:E256)</f>
        <v>5357719</v>
      </c>
      <c r="F257" s="41">
        <f>SUBTOTAL(9,F255:F256)</f>
        <v>37532.43714285714</v>
      </c>
    </row>
    <row r="258" spans="2:6" ht="11.25" customHeight="1">
      <c r="B258" s="33">
        <f>MAX(B251:B257)+1</f>
        <v>202</v>
      </c>
      <c r="C258" s="40" t="s">
        <v>789</v>
      </c>
      <c r="D258" s="40"/>
      <c r="E258" s="41">
        <v>8128842.816000001</v>
      </c>
      <c r="F258" s="41">
        <v>41642.51428571429</v>
      </c>
    </row>
    <row r="259" spans="2:6" ht="11.25" customHeight="1">
      <c r="B259" s="33">
        <f>MAX(B251:B258)+1</f>
        <v>203</v>
      </c>
      <c r="C259" s="40" t="s">
        <v>790</v>
      </c>
      <c r="D259" s="40"/>
      <c r="E259" s="41">
        <v>9240347.14</v>
      </c>
      <c r="F259" s="41">
        <v>33055.08285714286</v>
      </c>
    </row>
    <row r="260" spans="2:6" ht="11.25" customHeight="1">
      <c r="B260" s="33">
        <f>MAX(B254:B259)+1</f>
        <v>204</v>
      </c>
      <c r="C260" s="40" t="s">
        <v>791</v>
      </c>
      <c r="D260" s="40"/>
      <c r="E260" s="41">
        <v>1640</v>
      </c>
      <c r="F260" s="41">
        <v>0</v>
      </c>
    </row>
    <row r="261" spans="2:8" ht="11.25" customHeight="1">
      <c r="B261" s="33">
        <f>MAX(B257:B260)+1</f>
        <v>205</v>
      </c>
      <c r="C261" s="40" t="s">
        <v>792</v>
      </c>
      <c r="D261" s="40"/>
      <c r="E261" s="41">
        <v>72714</v>
      </c>
      <c r="F261" s="41">
        <v>2519.6214285714277</v>
      </c>
      <c r="H261" s="41"/>
    </row>
    <row r="262" spans="2:8" ht="11.25" customHeight="1">
      <c r="B262" s="33">
        <f aca="true" t="shared" si="5" ref="B262:B264">MAX(B257:B261)+1</f>
        <v>206</v>
      </c>
      <c r="C262" s="40" t="s">
        <v>793</v>
      </c>
      <c r="D262" s="40"/>
      <c r="E262" s="41">
        <v>756208.98</v>
      </c>
      <c r="F262" s="41">
        <v>3222.247142857143</v>
      </c>
      <c r="H262" s="41"/>
    </row>
    <row r="263" spans="2:8" ht="11.25" customHeight="1">
      <c r="B263" s="33">
        <f t="shared" si="5"/>
        <v>207</v>
      </c>
      <c r="C263" s="40" t="s">
        <v>794</v>
      </c>
      <c r="D263" s="40"/>
      <c r="E263" s="41">
        <v>411651.37999999995</v>
      </c>
      <c r="F263" s="41">
        <v>5303.691428571428</v>
      </c>
      <c r="H263" s="41"/>
    </row>
    <row r="264" spans="2:6" ht="11.25" customHeight="1">
      <c r="B264" s="33">
        <f t="shared" si="5"/>
        <v>208</v>
      </c>
      <c r="C264" s="40" t="s">
        <v>795</v>
      </c>
      <c r="D264" s="40"/>
      <c r="E264" s="41">
        <v>1640840.47</v>
      </c>
      <c r="F264" s="41">
        <v>26530.889999999996</v>
      </c>
    </row>
    <row r="265" spans="3:6" ht="11.25" customHeight="1" hidden="1" outlineLevel="1">
      <c r="C265" s="45" t="s">
        <v>796</v>
      </c>
      <c r="D265" s="45"/>
      <c r="E265" s="41">
        <v>1962585.0899999999</v>
      </c>
      <c r="F265" s="41">
        <v>8019.621428571428</v>
      </c>
    </row>
    <row r="266" spans="3:6" ht="11.25" customHeight="1" hidden="1" outlineLevel="1">
      <c r="C266" s="45" t="s">
        <v>1768</v>
      </c>
      <c r="D266" s="45"/>
      <c r="E266" s="41">
        <v>4463966.98</v>
      </c>
      <c r="F266" s="41">
        <v>0</v>
      </c>
    </row>
    <row r="267" spans="2:6" ht="11.25" customHeight="1" collapsed="1">
      <c r="B267" s="33">
        <f>MAX(B260:B264)+1</f>
        <v>209</v>
      </c>
      <c r="C267" s="40" t="s">
        <v>796</v>
      </c>
      <c r="D267" s="40"/>
      <c r="E267" s="41">
        <f>SUBTOTAL(9,E265:E266)</f>
        <v>6426552.07</v>
      </c>
      <c r="F267" s="41">
        <f>SUBTOTAL(9,F265:F266)</f>
        <v>8019.621428571428</v>
      </c>
    </row>
    <row r="268" spans="2:6" ht="11.25" customHeight="1">
      <c r="B268" s="33">
        <f>MAX(B262:B267)+1</f>
        <v>210</v>
      </c>
      <c r="C268" s="40" t="s">
        <v>797</v>
      </c>
      <c r="D268" s="40"/>
      <c r="E268" s="41">
        <v>1417945</v>
      </c>
      <c r="F268" s="41">
        <v>22773.20285714286</v>
      </c>
    </row>
    <row r="269" spans="2:6" ht="11.25" customHeight="1">
      <c r="B269" s="33">
        <f>MAX(B263:B268)+1</f>
        <v>211</v>
      </c>
      <c r="C269" s="40" t="s">
        <v>798</v>
      </c>
      <c r="D269" s="40"/>
      <c r="E269" s="41">
        <v>1722738</v>
      </c>
      <c r="F269" s="41">
        <v>13770.312857142857</v>
      </c>
    </row>
    <row r="270" spans="2:6" ht="11.25" customHeight="1">
      <c r="B270" s="33">
        <f>MAX(B264:B269)+1</f>
        <v>212</v>
      </c>
      <c r="C270" s="40" t="s">
        <v>799</v>
      </c>
      <c r="D270" s="40"/>
      <c r="E270" s="41">
        <v>207161.38</v>
      </c>
      <c r="F270" s="41">
        <v>4856.501428571429</v>
      </c>
    </row>
    <row r="271" spans="2:6" ht="11.25" customHeight="1">
      <c r="B271" s="33">
        <f>MAX(B267:B270)+1</f>
        <v>213</v>
      </c>
      <c r="C271" s="40" t="s">
        <v>800</v>
      </c>
      <c r="D271" s="40"/>
      <c r="E271" s="41">
        <v>545379.96</v>
      </c>
      <c r="F271" s="41">
        <v>3342.1342857142854</v>
      </c>
    </row>
    <row r="272" spans="2:6" ht="11.25" customHeight="1">
      <c r="B272" s="33">
        <f>MAX(B268:B271)+1</f>
        <v>214</v>
      </c>
      <c r="C272" s="40" t="s">
        <v>801</v>
      </c>
      <c r="D272" s="40"/>
      <c r="E272" s="41">
        <v>4976972.99</v>
      </c>
      <c r="F272" s="41">
        <v>6465.9685714285715</v>
      </c>
    </row>
    <row r="273" spans="3:6" ht="11.25" customHeight="1" hidden="1" outlineLevel="1">
      <c r="C273" s="46" t="s">
        <v>802</v>
      </c>
      <c r="D273" s="46"/>
      <c r="E273" s="41">
        <v>6049495.5200000005</v>
      </c>
      <c r="F273" s="41">
        <v>23903.565714285713</v>
      </c>
    </row>
    <row r="274" spans="3:6" ht="11.25" customHeight="1" hidden="1" outlineLevel="1">
      <c r="C274" s="46" t="s">
        <v>1769</v>
      </c>
      <c r="D274" s="46"/>
      <c r="E274" s="41">
        <v>4685362.409999999</v>
      </c>
      <c r="F274" s="41">
        <v>0</v>
      </c>
    </row>
    <row r="275" spans="2:6" ht="11.25" customHeight="1" collapsed="1">
      <c r="B275" s="33">
        <f>MAX(B268:B272)+1</f>
        <v>215</v>
      </c>
      <c r="C275" s="40" t="s">
        <v>802</v>
      </c>
      <c r="D275" s="40"/>
      <c r="E275" s="41">
        <f>SUBTOTAL(9,E273:E274)</f>
        <v>10734857.93</v>
      </c>
      <c r="F275" s="41">
        <f>SUBTOTAL(9,F273:F274)</f>
        <v>23903.565714285713</v>
      </c>
    </row>
    <row r="276" spans="2:6" ht="11.25" customHeight="1">
      <c r="B276" s="33">
        <f>MAX(B270:B275)+1</f>
        <v>216</v>
      </c>
      <c r="C276" s="40" t="s">
        <v>803</v>
      </c>
      <c r="D276" s="40"/>
      <c r="E276" s="41">
        <v>190017</v>
      </c>
      <c r="F276" s="41">
        <v>1864.0442857142857</v>
      </c>
    </row>
    <row r="277" spans="2:6" ht="11.25" customHeight="1">
      <c r="B277" s="33">
        <f>MAX(B272:B276)+1</f>
        <v>217</v>
      </c>
      <c r="C277" s="40" t="s">
        <v>804</v>
      </c>
      <c r="D277" s="40"/>
      <c r="E277" s="41">
        <v>6927.6</v>
      </c>
      <c r="F277" s="41">
        <v>256.9942857142857</v>
      </c>
    </row>
    <row r="278" spans="2:7" ht="11.25" customHeight="1">
      <c r="B278" s="33">
        <f>MAX(B275:B277)+1</f>
        <v>218</v>
      </c>
      <c r="C278" s="40" t="s">
        <v>597</v>
      </c>
      <c r="D278" s="40"/>
      <c r="E278" s="41">
        <v>2159286.0305021727</v>
      </c>
      <c r="F278" s="41">
        <v>28493.070878755796</v>
      </c>
      <c r="G278" s="36">
        <v>0.9458216202402249</v>
      </c>
    </row>
    <row r="279" spans="2:6" ht="11.25" customHeight="1">
      <c r="B279" s="33">
        <f>MAX(B276:B278)+1</f>
        <v>219</v>
      </c>
      <c r="C279" s="40" t="s">
        <v>805</v>
      </c>
      <c r="D279" s="40"/>
      <c r="E279" s="41">
        <v>17719.79</v>
      </c>
      <c r="F279" s="41">
        <v>294.08857142857147</v>
      </c>
    </row>
    <row r="280" spans="2:6" ht="11.25" customHeight="1">
      <c r="B280" s="33">
        <f>MAX(B276:B279)+1</f>
        <v>220</v>
      </c>
      <c r="C280" s="40" t="s">
        <v>806</v>
      </c>
      <c r="D280" s="40"/>
      <c r="E280" s="41">
        <v>1716557.51</v>
      </c>
      <c r="F280" s="41">
        <v>16824.829999999998</v>
      </c>
    </row>
    <row r="281" spans="2:6" ht="11.25" customHeight="1">
      <c r="B281" s="33">
        <f>MAX(B277:B280)+1</f>
        <v>221</v>
      </c>
      <c r="C281" s="40" t="s">
        <v>807</v>
      </c>
      <c r="D281" s="40"/>
      <c r="E281" s="41">
        <v>398640.04</v>
      </c>
      <c r="F281" s="41">
        <v>3201.108571428572</v>
      </c>
    </row>
    <row r="282" spans="2:6" ht="11.25" customHeight="1">
      <c r="B282" s="33">
        <f aca="true" t="shared" si="6" ref="B282:B347">MAX(B277:B281)+1</f>
        <v>222</v>
      </c>
      <c r="C282" s="40" t="s">
        <v>808</v>
      </c>
      <c r="D282" s="40"/>
      <c r="E282" s="41">
        <v>752610.22</v>
      </c>
      <c r="F282" s="41">
        <v>5119.704285714286</v>
      </c>
    </row>
    <row r="283" spans="2:6" ht="11.25" customHeight="1">
      <c r="B283" s="33">
        <f t="shared" si="6"/>
        <v>223</v>
      </c>
      <c r="C283" s="40" t="s">
        <v>809</v>
      </c>
      <c r="D283" s="40"/>
      <c r="E283" s="41">
        <v>1129206</v>
      </c>
      <c r="F283" s="41">
        <v>13121.982857142855</v>
      </c>
    </row>
    <row r="284" spans="2:6" ht="11.25" customHeight="1">
      <c r="B284" s="33">
        <f t="shared" si="6"/>
        <v>224</v>
      </c>
      <c r="C284" s="40" t="s">
        <v>810</v>
      </c>
      <c r="D284" s="40"/>
      <c r="E284" s="41">
        <v>216902.023</v>
      </c>
      <c r="F284" s="41">
        <v>4676.777142857142</v>
      </c>
    </row>
    <row r="285" spans="2:6" ht="11.25" customHeight="1">
      <c r="B285" s="33">
        <f t="shared" si="6"/>
        <v>225</v>
      </c>
      <c r="C285" s="40" t="s">
        <v>811</v>
      </c>
      <c r="D285" s="40"/>
      <c r="E285" s="41">
        <v>736746.65</v>
      </c>
      <c r="F285" s="41">
        <v>5952.347142857143</v>
      </c>
    </row>
    <row r="286" spans="2:7" ht="11.25" customHeight="1">
      <c r="B286" s="33">
        <f t="shared" si="6"/>
        <v>226</v>
      </c>
      <c r="C286" s="40" t="s">
        <v>812</v>
      </c>
      <c r="D286" s="40"/>
      <c r="E286" s="41">
        <v>2352111.785220083</v>
      </c>
      <c r="F286" s="41">
        <v>3326.3676738224835</v>
      </c>
      <c r="G286" s="36">
        <v>0.8773124290434874</v>
      </c>
    </row>
    <row r="287" spans="3:6" ht="11.25" customHeight="1" hidden="1" outlineLevel="1">
      <c r="C287" s="40" t="s">
        <v>813</v>
      </c>
      <c r="D287" s="40"/>
      <c r="E287" s="41">
        <v>5834426.186000001</v>
      </c>
      <c r="F287" s="41">
        <v>15697.898571428572</v>
      </c>
    </row>
    <row r="288" spans="3:6" ht="11.25" customHeight="1" hidden="1" outlineLevel="1">
      <c r="C288" s="40" t="s">
        <v>2325</v>
      </c>
      <c r="D288" s="40"/>
      <c r="E288" s="41">
        <v>13915754.03</v>
      </c>
      <c r="F288" s="41">
        <v>0</v>
      </c>
    </row>
    <row r="289" spans="3:6" ht="11.25" customHeight="1" hidden="1" outlineLevel="1">
      <c r="C289" s="40" t="s">
        <v>2326</v>
      </c>
      <c r="D289" s="40"/>
      <c r="E289" s="41">
        <v>8113047.48</v>
      </c>
      <c r="F289" s="41">
        <v>0</v>
      </c>
    </row>
    <row r="290" spans="2:6" ht="11.25" customHeight="1" collapsed="1">
      <c r="B290" s="33">
        <f>MAX(B282:B286)+1</f>
        <v>227</v>
      </c>
      <c r="C290" s="40" t="s">
        <v>813</v>
      </c>
      <c r="D290" s="40"/>
      <c r="E290" s="41">
        <f>SUBTOTAL(9,E287:E289)</f>
        <v>27863227.696</v>
      </c>
      <c r="F290" s="41">
        <f>SUBTOTAL(9,F287:F289)</f>
        <v>15697.898571428572</v>
      </c>
    </row>
    <row r="291" spans="2:6" ht="11.25" customHeight="1">
      <c r="B291" s="33">
        <f>MAX(B283:B290)+1</f>
        <v>228</v>
      </c>
      <c r="C291" s="40" t="s">
        <v>814</v>
      </c>
      <c r="D291" s="40"/>
      <c r="E291" s="41">
        <v>92141</v>
      </c>
      <c r="F291" s="41">
        <v>0</v>
      </c>
    </row>
    <row r="292" spans="2:6" ht="11.25" customHeight="1">
      <c r="B292" s="33">
        <f>MAX(B284:B291)+1</f>
        <v>229</v>
      </c>
      <c r="C292" s="40" t="s">
        <v>815</v>
      </c>
      <c r="D292" s="40"/>
      <c r="E292" s="41">
        <v>7036672.32</v>
      </c>
      <c r="F292" s="41">
        <v>4101.381428571428</v>
      </c>
    </row>
    <row r="293" spans="2:6" ht="11.25" customHeight="1">
      <c r="B293" s="33">
        <f>MAX(B285:B292)+1</f>
        <v>230</v>
      </c>
      <c r="C293" s="40" t="s">
        <v>816</v>
      </c>
      <c r="D293" s="40"/>
      <c r="E293" s="41">
        <v>1768518</v>
      </c>
      <c r="F293" s="41">
        <v>4919.538571428572</v>
      </c>
    </row>
    <row r="294" spans="2:6" ht="11.25" customHeight="1">
      <c r="B294" s="33">
        <f>MAX(B286:B293)+1</f>
        <v>231</v>
      </c>
      <c r="C294" s="40" t="s">
        <v>817</v>
      </c>
      <c r="D294" s="40"/>
      <c r="E294" s="41">
        <v>497585</v>
      </c>
      <c r="F294" s="41">
        <v>2558.477142857143</v>
      </c>
    </row>
    <row r="295" spans="2:6" ht="11.25" customHeight="1">
      <c r="B295" s="33">
        <f t="shared" si="6"/>
        <v>232</v>
      </c>
      <c r="C295" s="40" t="s">
        <v>818</v>
      </c>
      <c r="D295" s="40"/>
      <c r="E295" s="41">
        <v>531003</v>
      </c>
      <c r="F295" s="41">
        <v>2114.3042857142855</v>
      </c>
    </row>
    <row r="296" spans="2:6" ht="11.25" customHeight="1">
      <c r="B296" s="33">
        <f t="shared" si="6"/>
        <v>233</v>
      </c>
      <c r="C296" s="40" t="s">
        <v>819</v>
      </c>
      <c r="D296" s="40"/>
      <c r="E296" s="41">
        <v>208342</v>
      </c>
      <c r="F296" s="41">
        <v>5401.175714285715</v>
      </c>
    </row>
    <row r="297" spans="2:6" ht="11.25" customHeight="1">
      <c r="B297" s="33">
        <f t="shared" si="6"/>
        <v>234</v>
      </c>
      <c r="C297" s="40" t="s">
        <v>820</v>
      </c>
      <c r="D297" s="40"/>
      <c r="E297" s="41">
        <v>5514816.470000001</v>
      </c>
      <c r="F297" s="41">
        <v>34230.90285714286</v>
      </c>
    </row>
    <row r="298" spans="2:6" ht="11.25" customHeight="1">
      <c r="B298" s="33">
        <f t="shared" si="6"/>
        <v>235</v>
      </c>
      <c r="C298" s="40" t="s">
        <v>821</v>
      </c>
      <c r="D298" s="40"/>
      <c r="E298" s="41">
        <v>27559.002999999997</v>
      </c>
      <c r="F298" s="41">
        <v>815.6271428571429</v>
      </c>
    </row>
    <row r="299" spans="2:6" ht="11.25" customHeight="1">
      <c r="B299" s="33">
        <f t="shared" si="6"/>
        <v>236</v>
      </c>
      <c r="C299" s="40" t="s">
        <v>822</v>
      </c>
      <c r="D299" s="40"/>
      <c r="E299" s="41">
        <v>8489.779999999999</v>
      </c>
      <c r="F299" s="41">
        <v>669.9314285714285</v>
      </c>
    </row>
    <row r="300" spans="2:6" ht="11.25" customHeight="1">
      <c r="B300" s="33">
        <f>MAX(B296:B299)+1</f>
        <v>237</v>
      </c>
      <c r="C300" s="40" t="s">
        <v>823</v>
      </c>
      <c r="D300" s="40"/>
      <c r="E300" s="41">
        <v>221415.4</v>
      </c>
      <c r="F300" s="41">
        <v>3036.402857142857</v>
      </c>
    </row>
    <row r="301" spans="2:6" ht="11.25" customHeight="1">
      <c r="B301" s="33">
        <f>MAX(B297:B300)+1</f>
        <v>238</v>
      </c>
      <c r="C301" s="40" t="s">
        <v>824</v>
      </c>
      <c r="D301" s="40"/>
      <c r="E301" s="41">
        <v>843</v>
      </c>
      <c r="F301" s="41">
        <v>0</v>
      </c>
    </row>
    <row r="302" spans="2:6" ht="11.25" customHeight="1">
      <c r="B302" s="33">
        <f>MAX(B298:B301)+1</f>
        <v>239</v>
      </c>
      <c r="C302" s="40" t="s">
        <v>825</v>
      </c>
      <c r="D302" s="40"/>
      <c r="E302" s="41">
        <v>843</v>
      </c>
      <c r="F302" s="41">
        <v>0</v>
      </c>
    </row>
    <row r="303" spans="3:6" ht="11.25" customHeight="1" hidden="1" outlineLevel="1">
      <c r="C303" s="45" t="s">
        <v>826</v>
      </c>
      <c r="D303" s="45"/>
      <c r="E303" s="41">
        <v>1683694</v>
      </c>
      <c r="F303" s="41">
        <v>8.212857142857143</v>
      </c>
    </row>
    <row r="304" spans="3:6" ht="11.25" customHeight="1" hidden="1" outlineLevel="1">
      <c r="C304" s="45" t="s">
        <v>1698</v>
      </c>
      <c r="D304" s="45"/>
      <c r="E304" s="41">
        <v>2465768.7800000003</v>
      </c>
      <c r="F304" s="41">
        <v>2972.3142857142857</v>
      </c>
    </row>
    <row r="305" spans="2:6" ht="11.25" customHeight="1" collapsed="1">
      <c r="B305" s="33">
        <f>MAX(B300:B303)+1</f>
        <v>240</v>
      </c>
      <c r="C305" s="40" t="s">
        <v>1698</v>
      </c>
      <c r="D305" s="40"/>
      <c r="E305" s="41">
        <f>SUBTOTAL(9,E303:E304)</f>
        <v>4149462.7800000003</v>
      </c>
      <c r="F305" s="41">
        <f>SUBTOTAL(9,F303:F304)</f>
        <v>2980.5271428571427</v>
      </c>
    </row>
    <row r="306" spans="2:6" ht="11.25" customHeight="1">
      <c r="B306" s="33">
        <f>MAX(B300:B305)+1</f>
        <v>241</v>
      </c>
      <c r="C306" s="40" t="s">
        <v>827</v>
      </c>
      <c r="D306" s="40"/>
      <c r="E306" s="41">
        <v>4319577.4799999995</v>
      </c>
      <c r="F306" s="41">
        <v>26613.027142857143</v>
      </c>
    </row>
    <row r="307" spans="2:6" ht="11.25" customHeight="1">
      <c r="B307" s="33">
        <f>MAX(B301:B306)+1</f>
        <v>242</v>
      </c>
      <c r="C307" s="40" t="s">
        <v>828</v>
      </c>
      <c r="D307" s="40"/>
      <c r="E307" s="41">
        <v>27438</v>
      </c>
      <c r="F307" s="41">
        <v>94.64428571428572</v>
      </c>
    </row>
    <row r="308" spans="3:6" ht="11.25" customHeight="1" hidden="1" outlineLevel="1">
      <c r="C308" s="45" t="s">
        <v>829</v>
      </c>
      <c r="D308" s="45"/>
      <c r="E308" s="41">
        <v>97538.21</v>
      </c>
      <c r="F308" s="41">
        <v>45897.19714285714</v>
      </c>
    </row>
    <row r="309" spans="3:6" ht="11.25" customHeight="1" hidden="1" outlineLevel="1">
      <c r="C309" s="45" t="s">
        <v>2117</v>
      </c>
      <c r="D309" s="45"/>
      <c r="E309" s="41">
        <v>487182.31999999995</v>
      </c>
      <c r="F309" s="41">
        <v>0</v>
      </c>
    </row>
    <row r="310" spans="2:6" ht="11.25" customHeight="1" collapsed="1">
      <c r="B310" s="33">
        <f>MAX(B304:B309)+1</f>
        <v>243</v>
      </c>
      <c r="C310" s="40" t="s">
        <v>829</v>
      </c>
      <c r="D310" s="40"/>
      <c r="E310" s="41">
        <f>SUBTOTAL(9,E308:E309)</f>
        <v>584720.5299999999</v>
      </c>
      <c r="F310" s="41">
        <f>SUBTOTAL(9,F308:F309)</f>
        <v>45897.19714285714</v>
      </c>
    </row>
    <row r="311" spans="2:6" ht="11.25" customHeight="1">
      <c r="B311" s="33">
        <f>MAX(B304:B310)+1</f>
        <v>244</v>
      </c>
      <c r="C311" s="40" t="s">
        <v>830</v>
      </c>
      <c r="D311" s="40"/>
      <c r="E311" s="41">
        <v>139.41</v>
      </c>
      <c r="F311" s="41">
        <v>156.30428571428573</v>
      </c>
    </row>
    <row r="312" spans="2:6" ht="11.25" customHeight="1">
      <c r="B312" s="33">
        <f>MAX(B305:B311)+1</f>
        <v>245</v>
      </c>
      <c r="C312" s="40" t="s">
        <v>831</v>
      </c>
      <c r="D312" s="40"/>
      <c r="E312" s="41">
        <v>205764</v>
      </c>
      <c r="F312" s="41">
        <v>678.7157142857143</v>
      </c>
    </row>
    <row r="313" spans="2:6" ht="11.25" customHeight="1">
      <c r="B313" s="33">
        <f>MAX(B306:B312)+1</f>
        <v>246</v>
      </c>
      <c r="C313" s="40" t="s">
        <v>832</v>
      </c>
      <c r="D313" s="40"/>
      <c r="E313" s="41">
        <v>22069794.21</v>
      </c>
      <c r="F313" s="41">
        <v>37813.46142857143</v>
      </c>
    </row>
    <row r="314" spans="2:6" ht="11.25" customHeight="1">
      <c r="B314" s="33">
        <f>MAX(B307:B313)+1</f>
        <v>247</v>
      </c>
      <c r="C314" s="40" t="s">
        <v>1770</v>
      </c>
      <c r="D314" s="40"/>
      <c r="E314" s="41">
        <v>356552</v>
      </c>
      <c r="F314" s="41">
        <v>618.4971428571429</v>
      </c>
    </row>
    <row r="315" spans="2:6" ht="11.25" customHeight="1">
      <c r="B315" s="33">
        <f>MAX(B308:B314)+1</f>
        <v>248</v>
      </c>
      <c r="C315" s="40" t="s">
        <v>833</v>
      </c>
      <c r="D315" s="40"/>
      <c r="E315" s="41">
        <v>5127081</v>
      </c>
      <c r="F315" s="41">
        <v>4009.0528571428576</v>
      </c>
    </row>
    <row r="316" spans="2:6" ht="11.25" customHeight="1">
      <c r="B316" s="33">
        <f t="shared" si="6"/>
        <v>249</v>
      </c>
      <c r="C316" s="40" t="s">
        <v>834</v>
      </c>
      <c r="D316" s="40"/>
      <c r="E316" s="41">
        <v>13684</v>
      </c>
      <c r="F316" s="41">
        <v>5161.839999999999</v>
      </c>
    </row>
    <row r="317" spans="2:8" ht="11.25" customHeight="1">
      <c r="B317" s="33">
        <f t="shared" si="6"/>
        <v>250</v>
      </c>
      <c r="C317" s="40" t="s">
        <v>835</v>
      </c>
      <c r="D317" s="40"/>
      <c r="E317" s="41">
        <v>13691</v>
      </c>
      <c r="F317" s="41">
        <v>3314.4871428571428</v>
      </c>
      <c r="H317" s="41"/>
    </row>
    <row r="318" spans="3:6" ht="11.25" customHeight="1" hidden="1" outlineLevel="1">
      <c r="C318" s="46" t="s">
        <v>1771</v>
      </c>
      <c r="D318" s="46"/>
      <c r="E318" s="41">
        <v>5628393.02</v>
      </c>
      <c r="F318" s="41">
        <v>4368.995714285714</v>
      </c>
    </row>
    <row r="319" spans="3:6" ht="11.25" customHeight="1" hidden="1" outlineLevel="1">
      <c r="C319" s="46" t="s">
        <v>1772</v>
      </c>
      <c r="D319" s="46"/>
      <c r="E319" s="41">
        <v>5594551.99</v>
      </c>
      <c r="F319" s="41">
        <v>17887.971428571425</v>
      </c>
    </row>
    <row r="320" spans="2:6" ht="11.25" customHeight="1" collapsed="1">
      <c r="B320" s="33">
        <f>MAX(B313:B317)+1</f>
        <v>251</v>
      </c>
      <c r="C320" s="40" t="s">
        <v>1736</v>
      </c>
      <c r="D320" s="40"/>
      <c r="E320" s="41">
        <f>SUBTOTAL(9,E318:E319)</f>
        <v>11222945.01</v>
      </c>
      <c r="F320" s="41">
        <f>SUBTOTAL(9,F318:F319)</f>
        <v>22256.96714285714</v>
      </c>
    </row>
    <row r="321" spans="2:6" ht="11.25" customHeight="1">
      <c r="B321" s="33">
        <f>MAX(B315:B320)+1</f>
        <v>252</v>
      </c>
      <c r="C321" s="40" t="s">
        <v>836</v>
      </c>
      <c r="D321" s="40"/>
      <c r="E321" s="41">
        <v>4938957.390000001</v>
      </c>
      <c r="F321" s="41">
        <v>13901.344285714285</v>
      </c>
    </row>
    <row r="322" spans="2:6" ht="11.25" customHeight="1">
      <c r="B322" s="33">
        <f>MAX(B316:B321)+1</f>
        <v>253</v>
      </c>
      <c r="C322" s="40" t="s">
        <v>837</v>
      </c>
      <c r="D322" s="40"/>
      <c r="E322" s="41">
        <v>1898624.0499999998</v>
      </c>
      <c r="F322" s="41">
        <v>3841.942857142857</v>
      </c>
    </row>
    <row r="323" spans="2:6" ht="11.25" customHeight="1">
      <c r="B323" s="33">
        <f>MAX(B317:B322)+1</f>
        <v>254</v>
      </c>
      <c r="C323" s="40" t="s">
        <v>838</v>
      </c>
      <c r="D323" s="40"/>
      <c r="E323" s="41">
        <v>4540018.91</v>
      </c>
      <c r="F323" s="41">
        <v>20881.597142857143</v>
      </c>
    </row>
    <row r="324" spans="2:6" ht="11.25" customHeight="1">
      <c r="B324" s="33">
        <f>MAX(B320:B323)+1</f>
        <v>255</v>
      </c>
      <c r="C324" s="40" t="s">
        <v>839</v>
      </c>
      <c r="D324" s="40"/>
      <c r="E324" s="41">
        <v>415578.11</v>
      </c>
      <c r="F324" s="41">
        <v>1016.1471428571429</v>
      </c>
    </row>
    <row r="325" spans="2:6" ht="11.25" customHeight="1">
      <c r="B325" s="33">
        <f>MAX(B321:B324)+1</f>
        <v>256</v>
      </c>
      <c r="C325" s="40" t="s">
        <v>840</v>
      </c>
      <c r="D325" s="40"/>
      <c r="E325" s="41">
        <v>3965074.6700000004</v>
      </c>
      <c r="F325" s="41">
        <v>13508.022857142858</v>
      </c>
    </row>
    <row r="326" spans="2:6" ht="11.25" customHeight="1">
      <c r="B326" s="33">
        <f t="shared" si="6"/>
        <v>257</v>
      </c>
      <c r="C326" s="40" t="s">
        <v>841</v>
      </c>
      <c r="D326" s="40"/>
      <c r="E326" s="41">
        <v>1481721.46</v>
      </c>
      <c r="F326" s="41">
        <v>7892.558571428571</v>
      </c>
    </row>
    <row r="327" spans="2:6" ht="11.25" customHeight="1">
      <c r="B327" s="33">
        <f t="shared" si="6"/>
        <v>258</v>
      </c>
      <c r="C327" s="40" t="s">
        <v>842</v>
      </c>
      <c r="D327" s="40"/>
      <c r="E327" s="41">
        <v>65689.65</v>
      </c>
      <c r="F327" s="41">
        <v>1672.8357142857144</v>
      </c>
    </row>
    <row r="328" spans="2:6" ht="11.25" customHeight="1">
      <c r="B328" s="33">
        <f t="shared" si="6"/>
        <v>259</v>
      </c>
      <c r="C328" s="40" t="s">
        <v>843</v>
      </c>
      <c r="D328" s="40"/>
      <c r="E328" s="41">
        <v>111976.95</v>
      </c>
      <c r="F328" s="41">
        <v>3729.655714285714</v>
      </c>
    </row>
    <row r="329" spans="2:6" ht="11.25" customHeight="1">
      <c r="B329" s="33">
        <f t="shared" si="6"/>
        <v>260</v>
      </c>
      <c r="C329" s="40" t="s">
        <v>844</v>
      </c>
      <c r="D329" s="40"/>
      <c r="E329" s="41">
        <v>1878900.853</v>
      </c>
      <c r="F329" s="41">
        <v>8304.174285714285</v>
      </c>
    </row>
    <row r="330" spans="2:6" ht="11.25" customHeight="1">
      <c r="B330" s="33">
        <f t="shared" si="6"/>
        <v>261</v>
      </c>
      <c r="C330" s="40" t="s">
        <v>845</v>
      </c>
      <c r="D330" s="40"/>
      <c r="E330" s="41">
        <v>1529338.26</v>
      </c>
      <c r="F330" s="41">
        <v>14039.332857142857</v>
      </c>
    </row>
    <row r="331" spans="2:6" ht="11.25" customHeight="1">
      <c r="B331" s="33">
        <f t="shared" si="6"/>
        <v>262</v>
      </c>
      <c r="C331" s="40" t="s">
        <v>846</v>
      </c>
      <c r="D331" s="40"/>
      <c r="E331" s="41">
        <v>1832358.35</v>
      </c>
      <c r="F331" s="41">
        <v>21804.16857142857</v>
      </c>
    </row>
    <row r="332" spans="2:6" ht="11.25" customHeight="1">
      <c r="B332" s="33">
        <f t="shared" si="6"/>
        <v>263</v>
      </c>
      <c r="C332" s="40" t="s">
        <v>847</v>
      </c>
      <c r="D332" s="40"/>
      <c r="E332" s="41">
        <v>2199172.003</v>
      </c>
      <c r="F332" s="41">
        <v>8248.894285714285</v>
      </c>
    </row>
    <row r="333" spans="2:6" ht="11.25" customHeight="1">
      <c r="B333" s="33">
        <f t="shared" si="6"/>
        <v>264</v>
      </c>
      <c r="C333" s="40" t="s">
        <v>848</v>
      </c>
      <c r="D333" s="40"/>
      <c r="E333" s="41">
        <v>6893302.4399999995</v>
      </c>
      <c r="F333" s="41">
        <v>23686.024285714284</v>
      </c>
    </row>
    <row r="334" spans="2:6" ht="11.25" customHeight="1">
      <c r="B334" s="33">
        <f t="shared" si="6"/>
        <v>265</v>
      </c>
      <c r="C334" s="40" t="s">
        <v>849</v>
      </c>
      <c r="D334" s="40"/>
      <c r="E334" s="41">
        <v>1929609</v>
      </c>
      <c r="F334" s="41">
        <v>1628.5499999999997</v>
      </c>
    </row>
    <row r="335" spans="2:6" ht="11.25" customHeight="1">
      <c r="B335" s="33">
        <f t="shared" si="6"/>
        <v>266</v>
      </c>
      <c r="C335" s="40" t="s">
        <v>850</v>
      </c>
      <c r="D335" s="40"/>
      <c r="E335" s="41">
        <v>4794685.34</v>
      </c>
      <c r="F335" s="41">
        <v>0</v>
      </c>
    </row>
    <row r="336" spans="2:6" ht="11.25" customHeight="1">
      <c r="B336" s="33">
        <f t="shared" si="6"/>
        <v>267</v>
      </c>
      <c r="C336" s="40" t="s">
        <v>851</v>
      </c>
      <c r="D336" s="40"/>
      <c r="E336" s="41">
        <v>13833755.46</v>
      </c>
      <c r="F336" s="41">
        <v>1159.8214285714287</v>
      </c>
    </row>
    <row r="337" spans="2:6" ht="11.25" customHeight="1">
      <c r="B337" s="33">
        <f t="shared" si="6"/>
        <v>268</v>
      </c>
      <c r="C337" s="40" t="s">
        <v>852</v>
      </c>
      <c r="D337" s="40"/>
      <c r="E337" s="41">
        <v>290501.09</v>
      </c>
      <c r="F337" s="41">
        <v>274.7142857142857</v>
      </c>
    </row>
    <row r="338" spans="2:6" ht="11.25" customHeight="1">
      <c r="B338" s="33">
        <f t="shared" si="6"/>
        <v>269</v>
      </c>
      <c r="C338" s="40" t="s">
        <v>853</v>
      </c>
      <c r="D338" s="40"/>
      <c r="E338" s="41">
        <v>3257393.000000001</v>
      </c>
      <c r="F338" s="41">
        <v>13994.345714285717</v>
      </c>
    </row>
    <row r="339" spans="2:6" ht="11.25" customHeight="1">
      <c r="B339" s="33">
        <f t="shared" si="6"/>
        <v>270</v>
      </c>
      <c r="C339" s="40" t="s">
        <v>854</v>
      </c>
      <c r="D339" s="40"/>
      <c r="E339" s="41">
        <v>23009</v>
      </c>
      <c r="F339" s="41">
        <v>234.12142857142857</v>
      </c>
    </row>
    <row r="340" spans="2:6" ht="11.25" customHeight="1">
      <c r="B340" s="33">
        <f t="shared" si="6"/>
        <v>271</v>
      </c>
      <c r="C340" s="40" t="s">
        <v>855</v>
      </c>
      <c r="D340" s="40"/>
      <c r="E340" s="41">
        <v>1632476.59</v>
      </c>
      <c r="F340" s="41">
        <v>7577.199999999999</v>
      </c>
    </row>
    <row r="341" spans="2:6" ht="11.25" customHeight="1">
      <c r="B341" s="33">
        <f t="shared" si="6"/>
        <v>272</v>
      </c>
      <c r="C341" s="40" t="s">
        <v>1556</v>
      </c>
      <c r="D341" s="40"/>
      <c r="E341" s="41">
        <v>8810255.449999997</v>
      </c>
      <c r="F341" s="41">
        <v>15912.798571428571</v>
      </c>
    </row>
    <row r="342" spans="2:8" ht="11.25" customHeight="1">
      <c r="B342" s="33">
        <f t="shared" si="6"/>
        <v>273</v>
      </c>
      <c r="C342" s="40" t="s">
        <v>856</v>
      </c>
      <c r="D342" s="40"/>
      <c r="E342" s="41">
        <v>254650</v>
      </c>
      <c r="F342" s="41">
        <v>4480.795714285714</v>
      </c>
      <c r="H342" s="41"/>
    </row>
    <row r="343" spans="2:6" ht="11.25" customHeight="1">
      <c r="B343" s="33">
        <f t="shared" si="6"/>
        <v>274</v>
      </c>
      <c r="C343" s="40" t="s">
        <v>1689</v>
      </c>
      <c r="D343" s="40"/>
      <c r="E343" s="41">
        <v>272492.75</v>
      </c>
      <c r="F343" s="41">
        <v>5678.122857142857</v>
      </c>
    </row>
    <row r="344" spans="2:6" ht="11.25" customHeight="1">
      <c r="B344" s="33">
        <f t="shared" si="6"/>
        <v>275</v>
      </c>
      <c r="C344" s="40" t="s">
        <v>857</v>
      </c>
      <c r="D344" s="40"/>
      <c r="E344" s="41">
        <v>1733993.163</v>
      </c>
      <c r="F344" s="41">
        <v>2755.308571428571</v>
      </c>
    </row>
    <row r="345" spans="2:6" ht="11.25" customHeight="1">
      <c r="B345" s="33">
        <f t="shared" si="6"/>
        <v>276</v>
      </c>
      <c r="C345" s="40" t="s">
        <v>858</v>
      </c>
      <c r="D345" s="40"/>
      <c r="E345" s="41">
        <v>2204260.72</v>
      </c>
      <c r="F345" s="41">
        <v>5799.499999999999</v>
      </c>
    </row>
    <row r="346" spans="2:6" ht="11.25" customHeight="1">
      <c r="B346" s="33">
        <f t="shared" si="6"/>
        <v>277</v>
      </c>
      <c r="C346" s="40" t="s">
        <v>859</v>
      </c>
      <c r="D346" s="40"/>
      <c r="E346" s="41">
        <v>305410.75999999995</v>
      </c>
      <c r="F346" s="41">
        <v>1439.6614285714284</v>
      </c>
    </row>
    <row r="347" spans="2:6" ht="11.25" customHeight="1">
      <c r="B347" s="33">
        <f t="shared" si="6"/>
        <v>278</v>
      </c>
      <c r="C347" s="40" t="s">
        <v>860</v>
      </c>
      <c r="D347" s="40"/>
      <c r="E347" s="41">
        <v>1347948.91</v>
      </c>
      <c r="F347" s="41">
        <v>1787.0214285714283</v>
      </c>
    </row>
    <row r="348" spans="2:6" ht="11.25" customHeight="1">
      <c r="B348" s="33">
        <f aca="true" t="shared" si="7" ref="B348:B416">MAX(B343:B347)+1</f>
        <v>279</v>
      </c>
      <c r="C348" s="40" t="s">
        <v>861</v>
      </c>
      <c r="D348" s="40"/>
      <c r="E348" s="41">
        <v>6177769.653</v>
      </c>
      <c r="F348" s="41">
        <v>8867.684285714286</v>
      </c>
    </row>
    <row r="349" spans="2:6" ht="11.25" customHeight="1">
      <c r="B349" s="33">
        <f t="shared" si="7"/>
        <v>280</v>
      </c>
      <c r="C349" s="40" t="s">
        <v>862</v>
      </c>
      <c r="D349" s="40"/>
      <c r="E349" s="41">
        <v>592229.37</v>
      </c>
      <c r="F349" s="41">
        <v>521.5785714285714</v>
      </c>
    </row>
    <row r="350" spans="2:6" ht="11.25" customHeight="1">
      <c r="B350" s="33">
        <f t="shared" si="7"/>
        <v>281</v>
      </c>
      <c r="C350" s="40" t="s">
        <v>863</v>
      </c>
      <c r="D350" s="40"/>
      <c r="E350" s="41">
        <v>5184668.243</v>
      </c>
      <c r="F350" s="41">
        <v>21822.498571428576</v>
      </c>
    </row>
    <row r="351" spans="2:6" ht="11.25" customHeight="1">
      <c r="B351" s="33">
        <f t="shared" si="7"/>
        <v>282</v>
      </c>
      <c r="C351" s="40" t="s">
        <v>864</v>
      </c>
      <c r="D351" s="40"/>
      <c r="E351" s="41">
        <v>86218545</v>
      </c>
      <c r="F351" s="41">
        <v>120780.58828571429</v>
      </c>
    </row>
    <row r="352" spans="2:6" ht="11.25" customHeight="1">
      <c r="B352" s="33">
        <f t="shared" si="7"/>
        <v>283</v>
      </c>
      <c r="C352" s="40" t="s">
        <v>865</v>
      </c>
      <c r="D352" s="40"/>
      <c r="E352" s="41">
        <v>86218545</v>
      </c>
      <c r="F352" s="41">
        <v>87289.69571428571</v>
      </c>
    </row>
    <row r="353" spans="2:6" ht="11.25" customHeight="1">
      <c r="B353" s="33">
        <f t="shared" si="7"/>
        <v>284</v>
      </c>
      <c r="C353" s="40" t="s">
        <v>866</v>
      </c>
      <c r="D353" s="40"/>
      <c r="E353" s="41">
        <v>716</v>
      </c>
      <c r="F353" s="41">
        <v>0</v>
      </c>
    </row>
    <row r="354" spans="2:6" ht="11.25" customHeight="1">
      <c r="B354" s="33">
        <f t="shared" si="7"/>
        <v>285</v>
      </c>
      <c r="C354" s="40" t="s">
        <v>867</v>
      </c>
      <c r="D354" s="40"/>
      <c r="E354" s="41">
        <v>16291283.063</v>
      </c>
      <c r="F354" s="41">
        <v>46841.4</v>
      </c>
    </row>
    <row r="355" spans="3:6" ht="11.25" customHeight="1" hidden="1" outlineLevel="1">
      <c r="C355" s="45" t="s">
        <v>868</v>
      </c>
      <c r="D355" s="40"/>
      <c r="E355" s="41">
        <v>3596021.01</v>
      </c>
      <c r="F355" s="41">
        <v>56663.65</v>
      </c>
    </row>
    <row r="356" spans="3:6" ht="11.25" customHeight="1" hidden="1" outlineLevel="1">
      <c r="C356" s="45" t="s">
        <v>2327</v>
      </c>
      <c r="D356" s="40"/>
      <c r="E356" s="41">
        <v>76598.4</v>
      </c>
      <c r="F356" s="41">
        <v>0</v>
      </c>
    </row>
    <row r="357" spans="3:6" ht="11.25" customHeight="1" hidden="1" outlineLevel="1">
      <c r="C357" s="45" t="s">
        <v>2328</v>
      </c>
      <c r="D357" s="40"/>
      <c r="E357" s="41">
        <v>8916715.83</v>
      </c>
      <c r="F357" s="41">
        <v>0</v>
      </c>
    </row>
    <row r="358" spans="3:6" ht="11.25" customHeight="1" hidden="1" outlineLevel="1">
      <c r="C358" s="45" t="s">
        <v>2329</v>
      </c>
      <c r="D358" s="40"/>
      <c r="E358" s="41">
        <v>3320543.54</v>
      </c>
      <c r="F358" s="41">
        <v>0</v>
      </c>
    </row>
    <row r="359" spans="2:6" ht="11.25" customHeight="1" collapsed="1">
      <c r="B359" s="33">
        <f>MAX(B350:B354)+1</f>
        <v>286</v>
      </c>
      <c r="C359" s="40" t="s">
        <v>868</v>
      </c>
      <c r="D359" s="40"/>
      <c r="E359" s="41">
        <f>SUBTOTAL(9,E355:E358)</f>
        <v>15909878.780000001</v>
      </c>
      <c r="F359" s="41">
        <f>SUBTOTAL(9,F355:F358)</f>
        <v>56663.65</v>
      </c>
    </row>
    <row r="360" spans="2:6" ht="11.25" customHeight="1">
      <c r="B360" s="33">
        <f>MAX(B351:B359)+1</f>
        <v>287</v>
      </c>
      <c r="C360" s="40" t="s">
        <v>869</v>
      </c>
      <c r="D360" s="40"/>
      <c r="E360" s="41">
        <v>4258796.73</v>
      </c>
      <c r="F360" s="41">
        <v>25640.721428571425</v>
      </c>
    </row>
    <row r="361" spans="2:8" ht="11.25" customHeight="1">
      <c r="B361" s="33">
        <f>MAX(B352:B360)+1</f>
        <v>288</v>
      </c>
      <c r="C361" s="40" t="s">
        <v>870</v>
      </c>
      <c r="D361" s="40"/>
      <c r="E361" s="41">
        <v>104017288.47999999</v>
      </c>
      <c r="F361" s="41">
        <v>19424.574285714283</v>
      </c>
      <c r="H361" s="41"/>
    </row>
    <row r="362" spans="2:6" ht="11.25" customHeight="1">
      <c r="B362" s="33">
        <f>MAX(B353:B361)+1</f>
        <v>289</v>
      </c>
      <c r="C362" s="40" t="s">
        <v>871</v>
      </c>
      <c r="D362" s="40"/>
      <c r="E362" s="41">
        <v>1655747.22</v>
      </c>
      <c r="F362" s="41">
        <v>9488.2</v>
      </c>
    </row>
    <row r="363" spans="2:6" ht="11.25" customHeight="1">
      <c r="B363" s="33">
        <f>MAX(B354:B362)+1</f>
        <v>290</v>
      </c>
      <c r="C363" s="40" t="s">
        <v>872</v>
      </c>
      <c r="D363" s="40"/>
      <c r="E363" s="41">
        <v>1989919.3900000001</v>
      </c>
      <c r="F363" s="41">
        <v>12440.789999999999</v>
      </c>
    </row>
    <row r="364" spans="2:6" ht="11.25" customHeight="1">
      <c r="B364" s="33">
        <f t="shared" si="7"/>
        <v>291</v>
      </c>
      <c r="C364" s="40" t="s">
        <v>873</v>
      </c>
      <c r="D364" s="40"/>
      <c r="E364" s="41">
        <v>4100432</v>
      </c>
      <c r="F364" s="41">
        <v>6824.714285714284</v>
      </c>
    </row>
    <row r="365" spans="2:6" ht="11.25" customHeight="1">
      <c r="B365" s="33">
        <f t="shared" si="7"/>
        <v>292</v>
      </c>
      <c r="C365" s="40" t="s">
        <v>874</v>
      </c>
      <c r="D365" s="40"/>
      <c r="E365" s="41">
        <v>1479627.6740000003</v>
      </c>
      <c r="F365" s="41">
        <v>8002.535714285715</v>
      </c>
    </row>
    <row r="366" spans="2:6" ht="11.25" customHeight="1">
      <c r="B366" s="33">
        <f t="shared" si="7"/>
        <v>293</v>
      </c>
      <c r="C366" s="40" t="s">
        <v>875</v>
      </c>
      <c r="D366" s="40"/>
      <c r="E366" s="41">
        <v>1038020.29</v>
      </c>
      <c r="F366" s="41">
        <v>8068.877142857143</v>
      </c>
    </row>
    <row r="367" spans="2:6" ht="11.25" customHeight="1">
      <c r="B367" s="33">
        <f t="shared" si="7"/>
        <v>294</v>
      </c>
      <c r="C367" s="40" t="s">
        <v>876</v>
      </c>
      <c r="D367" s="40"/>
      <c r="E367" s="41">
        <v>12282323.985999998</v>
      </c>
      <c r="F367" s="41">
        <v>40375.54571428571</v>
      </c>
    </row>
    <row r="368" spans="2:6" ht="11.25" customHeight="1">
      <c r="B368" s="33">
        <f t="shared" si="7"/>
        <v>295</v>
      </c>
      <c r="C368" s="40" t="s">
        <v>877</v>
      </c>
      <c r="D368" s="40"/>
      <c r="E368" s="41">
        <v>2530679.12</v>
      </c>
      <c r="F368" s="41">
        <v>40720.38</v>
      </c>
    </row>
    <row r="369" spans="2:6" ht="11.25" customHeight="1">
      <c r="B369" s="33">
        <f t="shared" si="7"/>
        <v>296</v>
      </c>
      <c r="C369" s="40" t="s">
        <v>878</v>
      </c>
      <c r="D369" s="40"/>
      <c r="E369" s="41">
        <v>31696783.91</v>
      </c>
      <c r="F369" s="41">
        <v>56197.01571428571</v>
      </c>
    </row>
    <row r="370" spans="2:6" ht="11.25" customHeight="1">
      <c r="B370" s="33">
        <f t="shared" si="7"/>
        <v>297</v>
      </c>
      <c r="C370" s="40" t="s">
        <v>879</v>
      </c>
      <c r="D370" s="40"/>
      <c r="E370" s="41">
        <v>30625010.14</v>
      </c>
      <c r="F370" s="41">
        <v>15123.768571428573</v>
      </c>
    </row>
    <row r="371" spans="3:6" ht="11.25" customHeight="1" hidden="1" outlineLevel="1">
      <c r="C371" s="45" t="s">
        <v>2330</v>
      </c>
      <c r="D371" s="40"/>
      <c r="E371" s="41">
        <v>660269.57</v>
      </c>
      <c r="F371" s="41">
        <v>0</v>
      </c>
    </row>
    <row r="372" spans="3:6" ht="11.25" customHeight="1" hidden="1" outlineLevel="1">
      <c r="C372" s="45" t="s">
        <v>2331</v>
      </c>
      <c r="D372" s="40"/>
      <c r="E372" s="41">
        <v>7399078.2</v>
      </c>
      <c r="F372" s="41">
        <v>0</v>
      </c>
    </row>
    <row r="373" spans="3:6" ht="11.25" customHeight="1" hidden="1" outlineLevel="1">
      <c r="C373" s="45" t="s">
        <v>2332</v>
      </c>
      <c r="D373" s="40"/>
      <c r="E373" s="41">
        <v>1697849.75</v>
      </c>
      <c r="F373" s="41">
        <v>0</v>
      </c>
    </row>
    <row r="374" spans="3:6" ht="11.25" customHeight="1" hidden="1" outlineLevel="1">
      <c r="C374" s="45" t="s">
        <v>880</v>
      </c>
      <c r="D374" s="40"/>
      <c r="E374" s="41">
        <v>1994437.857</v>
      </c>
      <c r="F374" s="41">
        <v>15788.83714285714</v>
      </c>
    </row>
    <row r="375" spans="2:6" ht="11.25" customHeight="1" collapsed="1">
      <c r="B375" s="33">
        <f>MAX(B366:B370)+1</f>
        <v>298</v>
      </c>
      <c r="C375" s="40" t="s">
        <v>880</v>
      </c>
      <c r="D375" s="40"/>
      <c r="E375" s="41">
        <f>SUBTOTAL(9,E371:E374)</f>
        <v>11751635.377</v>
      </c>
      <c r="F375" s="41">
        <f>SUBTOTAL(9,F371:F374)</f>
        <v>15788.83714285714</v>
      </c>
    </row>
    <row r="376" spans="2:6" ht="11.25" customHeight="1">
      <c r="B376" s="33">
        <f>MAX(B367:B375)+1</f>
        <v>299</v>
      </c>
      <c r="C376" s="40" t="s">
        <v>881</v>
      </c>
      <c r="D376" s="40"/>
      <c r="E376" s="41">
        <v>1337309.9</v>
      </c>
      <c r="F376" s="41">
        <v>4337.511428571428</v>
      </c>
    </row>
    <row r="377" spans="2:6" ht="11.25" customHeight="1">
      <c r="B377" s="33">
        <f>MAX(B368:B376)+1</f>
        <v>300</v>
      </c>
      <c r="C377" s="40" t="s">
        <v>882</v>
      </c>
      <c r="D377" s="40"/>
      <c r="E377" s="41">
        <v>1778850.6600000001</v>
      </c>
      <c r="F377" s="41">
        <v>9526.815714285713</v>
      </c>
    </row>
    <row r="378" spans="2:6" ht="11.25" customHeight="1">
      <c r="B378" s="33">
        <f>MAX(B369:B377)+1</f>
        <v>301</v>
      </c>
      <c r="C378" s="40" t="s">
        <v>883</v>
      </c>
      <c r="D378" s="40"/>
      <c r="E378" s="41">
        <v>397504.9600000001</v>
      </c>
      <c r="F378" s="41">
        <v>3316.848571428571</v>
      </c>
    </row>
    <row r="379" spans="2:7" ht="11.25" customHeight="1">
      <c r="B379" s="33">
        <f>MAX(B370:B378)+1</f>
        <v>302</v>
      </c>
      <c r="C379" s="40" t="s">
        <v>602</v>
      </c>
      <c r="D379" s="40"/>
      <c r="E379" s="41">
        <v>666892.8275787728</v>
      </c>
      <c r="F379" s="41">
        <v>8248.048452973228</v>
      </c>
      <c r="G379" s="36">
        <v>0.6511885019347706</v>
      </c>
    </row>
    <row r="380" spans="3:6" ht="11.25" customHeight="1" hidden="1" outlineLevel="1">
      <c r="C380" s="46" t="s">
        <v>884</v>
      </c>
      <c r="D380" s="46"/>
      <c r="E380" s="41">
        <v>14204155.802099999</v>
      </c>
      <c r="F380" s="41">
        <v>20794.62615714286</v>
      </c>
    </row>
    <row r="381" spans="3:6" ht="11.25" customHeight="1" hidden="1" outlineLevel="1">
      <c r="C381" s="46" t="s">
        <v>1773</v>
      </c>
      <c r="D381" s="46"/>
      <c r="E381" s="41">
        <v>108228.3555</v>
      </c>
      <c r="F381" s="41">
        <v>0</v>
      </c>
    </row>
    <row r="382" spans="3:6" ht="11.25" customHeight="1" hidden="1" outlineLevel="1">
      <c r="C382" s="46" t="s">
        <v>1774</v>
      </c>
      <c r="D382" s="46"/>
      <c r="E382" s="41">
        <v>127890.69889999999</v>
      </c>
      <c r="F382" s="41">
        <v>0</v>
      </c>
    </row>
    <row r="383" spans="3:6" ht="11.25" customHeight="1" hidden="1" outlineLevel="1">
      <c r="C383" s="46" t="s">
        <v>1775</v>
      </c>
      <c r="D383" s="46"/>
      <c r="E383" s="41">
        <v>255805.8863</v>
      </c>
      <c r="F383" s="41">
        <v>0</v>
      </c>
    </row>
    <row r="384" spans="2:7" ht="11.25" customHeight="1" collapsed="1">
      <c r="B384" s="33">
        <f>MAX(B375:B379)+1</f>
        <v>303</v>
      </c>
      <c r="C384" s="40" t="s">
        <v>884</v>
      </c>
      <c r="D384" s="40"/>
      <c r="E384" s="41">
        <f>SUBTOTAL(9,E380:E383)</f>
        <v>14696080.742799997</v>
      </c>
      <c r="F384" s="41">
        <f>SUBTOTAL(9,F380:F383)</f>
        <v>20794.62615714286</v>
      </c>
      <c r="G384" s="36">
        <v>0.43</v>
      </c>
    </row>
    <row r="385" spans="2:7" ht="11.25" customHeight="1">
      <c r="B385" s="33">
        <f>MAX(B379:B384)+1</f>
        <v>304</v>
      </c>
      <c r="C385" s="40" t="s">
        <v>2118</v>
      </c>
      <c r="D385" s="40"/>
      <c r="E385" s="41">
        <v>1919105.972303534</v>
      </c>
      <c r="F385" s="41">
        <v>0</v>
      </c>
      <c r="G385" s="36">
        <v>0.9405365227380228</v>
      </c>
    </row>
    <row r="386" spans="3:6" ht="11.25" customHeight="1" hidden="1" outlineLevel="1">
      <c r="C386" s="46" t="s">
        <v>886</v>
      </c>
      <c r="D386" s="46"/>
      <c r="E386" s="41">
        <v>3063562.7</v>
      </c>
      <c r="F386" s="41">
        <v>2354.0899999999997</v>
      </c>
    </row>
    <row r="387" spans="3:6" ht="11.25" customHeight="1" hidden="1" outlineLevel="1">
      <c r="C387" s="46" t="s">
        <v>1776</v>
      </c>
      <c r="D387" s="46"/>
      <c r="E387" s="41">
        <v>235125.88</v>
      </c>
      <c r="F387" s="41">
        <v>0</v>
      </c>
    </row>
    <row r="388" spans="2:6" ht="11.25" customHeight="1" collapsed="1">
      <c r="B388" s="33">
        <f>MAX(B384:B385)+1</f>
        <v>305</v>
      </c>
      <c r="C388" s="40" t="s">
        <v>886</v>
      </c>
      <c r="D388" s="40"/>
      <c r="E388" s="41">
        <f>SUBTOTAL(9,E386:E387)</f>
        <v>3298688.58</v>
      </c>
      <c r="F388" s="41">
        <f>SUBTOTAL(9,F386:F387)</f>
        <v>2354.0899999999997</v>
      </c>
    </row>
    <row r="389" spans="3:6" ht="11.25" customHeight="1" hidden="1" outlineLevel="1">
      <c r="C389" s="46" t="s">
        <v>887</v>
      </c>
      <c r="D389" s="46"/>
      <c r="E389" s="41">
        <v>2601240.24</v>
      </c>
      <c r="F389" s="41">
        <v>2841.39</v>
      </c>
    </row>
    <row r="390" spans="3:6" ht="11.25" customHeight="1" hidden="1" outlineLevel="1">
      <c r="C390" s="46" t="s">
        <v>1777</v>
      </c>
      <c r="D390" s="46"/>
      <c r="E390" s="41">
        <v>249602.68</v>
      </c>
      <c r="F390" s="41">
        <v>0</v>
      </c>
    </row>
    <row r="391" spans="2:6" ht="11.25" customHeight="1" collapsed="1">
      <c r="B391" s="33">
        <f>MAX(B385:B388)+1</f>
        <v>306</v>
      </c>
      <c r="C391" s="40" t="s">
        <v>887</v>
      </c>
      <c r="D391" s="40"/>
      <c r="E391" s="41">
        <f>SUBTOTAL(9,E389:E390)</f>
        <v>2850842.9200000004</v>
      </c>
      <c r="F391" s="41">
        <f>SUBTOTAL(9,F389:F390)</f>
        <v>2841.39</v>
      </c>
    </row>
    <row r="392" spans="2:6" ht="11.25" customHeight="1">
      <c r="B392" s="33">
        <f>MAX(B385:B391)+1</f>
        <v>307</v>
      </c>
      <c r="C392" s="40" t="s">
        <v>888</v>
      </c>
      <c r="D392" s="40"/>
      <c r="E392" s="41">
        <v>15159.2</v>
      </c>
      <c r="F392" s="41">
        <v>145.4685714285714</v>
      </c>
    </row>
    <row r="393" spans="2:6" ht="11.25" customHeight="1">
      <c r="B393" s="33">
        <f>MAX(B388:B392)+1</f>
        <v>308</v>
      </c>
      <c r="C393" s="40" t="s">
        <v>889</v>
      </c>
      <c r="D393" s="40"/>
      <c r="E393" s="41">
        <v>2717105.9500000007</v>
      </c>
      <c r="F393" s="41">
        <v>5571.352857142857</v>
      </c>
    </row>
    <row r="394" spans="2:6" ht="11.25" customHeight="1">
      <c r="B394" s="33">
        <f>MAX(B391:B393)+1</f>
        <v>309</v>
      </c>
      <c r="C394" s="40" t="s">
        <v>890</v>
      </c>
      <c r="D394" s="40"/>
      <c r="E394" s="41">
        <v>117346.15</v>
      </c>
      <c r="F394" s="41">
        <v>440.5299999999999</v>
      </c>
    </row>
    <row r="395" spans="2:6" ht="11.25" customHeight="1">
      <c r="B395" s="33">
        <f>MAX(B391:B394)+1</f>
        <v>310</v>
      </c>
      <c r="C395" s="40" t="s">
        <v>891</v>
      </c>
      <c r="D395" s="40"/>
      <c r="E395" s="41">
        <v>1062007.4</v>
      </c>
      <c r="F395" s="41">
        <v>5051.711428571429</v>
      </c>
    </row>
    <row r="396" spans="2:6" ht="11.25" customHeight="1">
      <c r="B396" s="33">
        <f>MAX(B392:B395)+1</f>
        <v>311</v>
      </c>
      <c r="C396" s="40" t="s">
        <v>892</v>
      </c>
      <c r="D396" s="40"/>
      <c r="E396" s="41">
        <v>6688529</v>
      </c>
      <c r="F396" s="41">
        <v>31974.92714285714</v>
      </c>
    </row>
    <row r="397" spans="2:6" ht="11.25" customHeight="1">
      <c r="B397" s="33">
        <f t="shared" si="7"/>
        <v>312</v>
      </c>
      <c r="C397" s="40" t="s">
        <v>893</v>
      </c>
      <c r="D397" s="40"/>
      <c r="E397" s="41">
        <v>389099.8300000001</v>
      </c>
      <c r="F397" s="41">
        <v>5244.122857142857</v>
      </c>
    </row>
    <row r="398" spans="2:6" ht="11.25" customHeight="1">
      <c r="B398" s="33">
        <f t="shared" si="7"/>
        <v>313</v>
      </c>
      <c r="C398" s="40" t="s">
        <v>894</v>
      </c>
      <c r="D398" s="40"/>
      <c r="E398" s="41">
        <v>1872</v>
      </c>
      <c r="F398" s="41">
        <v>128.59285714285713</v>
      </c>
    </row>
    <row r="399" spans="2:6" ht="11.25" customHeight="1">
      <c r="B399" s="33">
        <f t="shared" si="7"/>
        <v>314</v>
      </c>
      <c r="C399" s="40" t="s">
        <v>1690</v>
      </c>
      <c r="D399" s="40"/>
      <c r="E399" s="41">
        <v>197981</v>
      </c>
      <c r="F399" s="41">
        <v>267.0842857142857</v>
      </c>
    </row>
    <row r="400" spans="2:6" ht="11.25" customHeight="1">
      <c r="B400" s="33">
        <f t="shared" si="7"/>
        <v>315</v>
      </c>
      <c r="C400" s="40" t="s">
        <v>895</v>
      </c>
      <c r="D400" s="40"/>
      <c r="E400" s="41">
        <v>3956550.09</v>
      </c>
      <c r="F400" s="41">
        <v>3453.481428571428</v>
      </c>
    </row>
    <row r="401" spans="2:6" ht="11.25" customHeight="1">
      <c r="B401" s="33">
        <f t="shared" si="7"/>
        <v>316</v>
      </c>
      <c r="C401" s="40" t="s">
        <v>896</v>
      </c>
      <c r="D401" s="40"/>
      <c r="E401" s="41">
        <v>505</v>
      </c>
      <c r="F401" s="41">
        <v>177.84</v>
      </c>
    </row>
    <row r="402" spans="2:7" ht="11.25" customHeight="1">
      <c r="B402" s="33">
        <f t="shared" si="7"/>
        <v>317</v>
      </c>
      <c r="C402" s="40" t="s">
        <v>603</v>
      </c>
      <c r="D402" s="40"/>
      <c r="E402" s="41">
        <v>1252363.074247984</v>
      </c>
      <c r="F402" s="41">
        <v>24094.775237903224</v>
      </c>
      <c r="G402" s="36">
        <v>0.8068548387096774</v>
      </c>
    </row>
    <row r="403" spans="2:6" ht="11.25" customHeight="1">
      <c r="B403" s="33">
        <f t="shared" si="7"/>
        <v>318</v>
      </c>
      <c r="C403" s="40" t="s">
        <v>897</v>
      </c>
      <c r="D403" s="40"/>
      <c r="E403" s="41">
        <v>4824687.01</v>
      </c>
      <c r="F403" s="41">
        <v>4586.502857142857</v>
      </c>
    </row>
    <row r="404" spans="2:6" ht="11.25" customHeight="1">
      <c r="B404" s="33">
        <f t="shared" si="7"/>
        <v>319</v>
      </c>
      <c r="C404" s="40" t="s">
        <v>898</v>
      </c>
      <c r="D404" s="40"/>
      <c r="E404" s="41">
        <v>343953</v>
      </c>
      <c r="F404" s="41">
        <v>245.52857142857144</v>
      </c>
    </row>
    <row r="405" spans="2:6" ht="11.25" customHeight="1">
      <c r="B405" s="33">
        <f t="shared" si="7"/>
        <v>320</v>
      </c>
      <c r="C405" s="40" t="s">
        <v>899</v>
      </c>
      <c r="D405" s="40"/>
      <c r="E405" s="41">
        <v>2040590.3900000001</v>
      </c>
      <c r="F405" s="41">
        <v>22730.182857142856</v>
      </c>
    </row>
    <row r="406" spans="2:6" ht="11.25" customHeight="1">
      <c r="B406" s="33">
        <f t="shared" si="7"/>
        <v>321</v>
      </c>
      <c r="C406" s="40" t="s">
        <v>900</v>
      </c>
      <c r="D406" s="40"/>
      <c r="E406" s="41">
        <v>3502756.06</v>
      </c>
      <c r="F406" s="41">
        <v>3926.5899999999997</v>
      </c>
    </row>
    <row r="407" spans="2:6" ht="11.25" customHeight="1">
      <c r="B407" s="33">
        <f t="shared" si="7"/>
        <v>322</v>
      </c>
      <c r="C407" s="40" t="s">
        <v>901</v>
      </c>
      <c r="D407" s="40"/>
      <c r="E407" s="41">
        <v>339949.76</v>
      </c>
      <c r="F407" s="41">
        <v>341.7442857142857</v>
      </c>
    </row>
    <row r="408" spans="2:6" ht="11.25" customHeight="1">
      <c r="B408" s="33">
        <f t="shared" si="7"/>
        <v>323</v>
      </c>
      <c r="C408" s="40" t="s">
        <v>902</v>
      </c>
      <c r="D408" s="40"/>
      <c r="E408" s="41">
        <v>773114.3300000001</v>
      </c>
      <c r="F408" s="41">
        <v>9739.50142857143</v>
      </c>
    </row>
    <row r="409" spans="2:6" ht="11.25" customHeight="1">
      <c r="B409" s="33">
        <f t="shared" si="7"/>
        <v>324</v>
      </c>
      <c r="C409" s="40" t="s">
        <v>903</v>
      </c>
      <c r="D409" s="40"/>
      <c r="E409" s="41">
        <v>315879.77</v>
      </c>
      <c r="F409" s="41">
        <v>394.94</v>
      </c>
    </row>
    <row r="410" spans="2:6" ht="11.25" customHeight="1">
      <c r="B410" s="33">
        <f t="shared" si="7"/>
        <v>325</v>
      </c>
      <c r="C410" s="40" t="s">
        <v>904</v>
      </c>
      <c r="D410" s="40"/>
      <c r="E410" s="41">
        <v>37012</v>
      </c>
      <c r="F410" s="41">
        <v>361.81</v>
      </c>
    </row>
    <row r="411" spans="2:6" ht="11.25" customHeight="1">
      <c r="B411" s="33">
        <f t="shared" si="7"/>
        <v>326</v>
      </c>
      <c r="C411" s="40" t="s">
        <v>905</v>
      </c>
      <c r="D411" s="40"/>
      <c r="E411" s="41">
        <v>6631846.989999998</v>
      </c>
      <c r="F411" s="41">
        <v>46302.13285714285</v>
      </c>
    </row>
    <row r="412" spans="2:6" ht="11.25" customHeight="1">
      <c r="B412" s="33">
        <f t="shared" si="7"/>
        <v>327</v>
      </c>
      <c r="C412" s="40" t="s">
        <v>906</v>
      </c>
      <c r="D412" s="40"/>
      <c r="E412" s="41">
        <v>4979851.0600000005</v>
      </c>
      <c r="F412" s="41">
        <v>1336.0014285714285</v>
      </c>
    </row>
    <row r="413" spans="2:6" ht="11.25" customHeight="1">
      <c r="B413" s="33">
        <f t="shared" si="7"/>
        <v>328</v>
      </c>
      <c r="C413" s="40" t="s">
        <v>907</v>
      </c>
      <c r="D413" s="40"/>
      <c r="E413" s="41">
        <v>981904.87</v>
      </c>
      <c r="F413" s="41">
        <v>1540.5885714285712</v>
      </c>
    </row>
    <row r="414" spans="2:7" ht="11.25" customHeight="1">
      <c r="B414" s="33">
        <f t="shared" si="7"/>
        <v>329</v>
      </c>
      <c r="C414" s="40" t="s">
        <v>909</v>
      </c>
      <c r="D414" s="40"/>
      <c r="E414" s="41">
        <v>554824.6769570011</v>
      </c>
      <c r="F414" s="41">
        <v>1276.6939581036384</v>
      </c>
      <c r="G414" s="36">
        <v>0.9724366041896362</v>
      </c>
    </row>
    <row r="415" spans="2:7" ht="11.25" customHeight="1">
      <c r="B415" s="33">
        <f t="shared" si="7"/>
        <v>330</v>
      </c>
      <c r="C415" s="40" t="s">
        <v>604</v>
      </c>
      <c r="D415" s="40"/>
      <c r="E415" s="41">
        <v>1331564.537444934</v>
      </c>
      <c r="F415" s="41">
        <v>1098.542794210195</v>
      </c>
      <c r="G415" s="36">
        <v>0.9085903083700441</v>
      </c>
    </row>
    <row r="416" spans="2:6" ht="11.25" customHeight="1">
      <c r="B416" s="33">
        <f t="shared" si="7"/>
        <v>331</v>
      </c>
      <c r="C416" s="40" t="s">
        <v>910</v>
      </c>
      <c r="D416" s="40"/>
      <c r="E416" s="41">
        <v>54668.65</v>
      </c>
      <c r="F416" s="41">
        <v>355.31</v>
      </c>
    </row>
    <row r="417" spans="3:6" ht="11.25" customHeight="1" hidden="1" outlineLevel="1">
      <c r="C417" s="46" t="s">
        <v>911</v>
      </c>
      <c r="D417" s="46"/>
      <c r="E417" s="41">
        <v>5433041.33</v>
      </c>
      <c r="F417" s="41">
        <v>7946.7585714285715</v>
      </c>
    </row>
    <row r="418" spans="3:6" ht="11.25" customHeight="1" hidden="1" outlineLevel="1">
      <c r="C418" s="46" t="s">
        <v>1778</v>
      </c>
      <c r="D418" s="46"/>
      <c r="E418" s="41">
        <v>152151.49</v>
      </c>
      <c r="F418" s="41">
        <v>0</v>
      </c>
    </row>
    <row r="419" spans="3:6" ht="11.25" customHeight="1" hidden="1" outlineLevel="1">
      <c r="C419" s="46" t="s">
        <v>1779</v>
      </c>
      <c r="D419" s="46"/>
      <c r="E419" s="41">
        <v>152152.98</v>
      </c>
      <c r="F419" s="41">
        <v>0</v>
      </c>
    </row>
    <row r="420" spans="2:7" ht="11.25" customHeight="1" collapsed="1">
      <c r="B420" s="33">
        <f>MAX(B412:B416)+1</f>
        <v>332</v>
      </c>
      <c r="C420" s="40" t="s">
        <v>911</v>
      </c>
      <c r="D420" s="40"/>
      <c r="E420" s="41">
        <f>SUBTOTAL(9,E417:E419)</f>
        <v>5737345.800000001</v>
      </c>
      <c r="F420" s="41">
        <f>SUBTOTAL(9,F417:F419)</f>
        <v>7946.7585714285715</v>
      </c>
      <c r="G420" s="47"/>
    </row>
    <row r="421" spans="2:6" ht="11.25" customHeight="1">
      <c r="B421" s="33">
        <f>MAX(B415:B420)+1</f>
        <v>333</v>
      </c>
      <c r="C421" s="40" t="s">
        <v>912</v>
      </c>
      <c r="D421" s="40"/>
      <c r="E421" s="41">
        <v>17485757.94</v>
      </c>
      <c r="F421" s="41">
        <v>49928.30428571429</v>
      </c>
    </row>
    <row r="422" spans="3:6" ht="11.25" customHeight="1" hidden="1" outlineLevel="1">
      <c r="C422" s="45" t="s">
        <v>913</v>
      </c>
      <c r="D422" s="45"/>
      <c r="E422" s="41">
        <v>5465389.790000001</v>
      </c>
      <c r="F422" s="41">
        <v>33887.41428571429</v>
      </c>
    </row>
    <row r="423" spans="3:6" ht="11.25" customHeight="1" hidden="1" outlineLevel="1">
      <c r="C423" s="46" t="s">
        <v>2069</v>
      </c>
      <c r="D423" s="46"/>
      <c r="E423" s="41">
        <v>6139224.65</v>
      </c>
      <c r="F423" s="41">
        <v>3768.5014285714287</v>
      </c>
    </row>
    <row r="424" spans="2:6" ht="11.25" customHeight="1" collapsed="1">
      <c r="B424" s="33">
        <f>MAX(B416:B421)+1</f>
        <v>334</v>
      </c>
      <c r="C424" s="40" t="s">
        <v>913</v>
      </c>
      <c r="D424" s="40"/>
      <c r="E424" s="41">
        <f>SUBTOTAL(9,E422:E423)</f>
        <v>11604614.440000001</v>
      </c>
      <c r="F424" s="41">
        <f>SUBTOTAL(9,F422:F423)</f>
        <v>37655.915714285715</v>
      </c>
    </row>
    <row r="425" spans="2:6" ht="11.25" customHeight="1">
      <c r="B425" s="33">
        <f>MAX(B420:B424)+1</f>
        <v>335</v>
      </c>
      <c r="C425" s="40" t="s">
        <v>914</v>
      </c>
      <c r="D425" s="40"/>
      <c r="E425" s="41">
        <v>2182</v>
      </c>
      <c r="F425" s="41">
        <v>187.76142857142864</v>
      </c>
    </row>
    <row r="426" spans="2:6" ht="11.25" customHeight="1">
      <c r="B426" s="33">
        <f>MAX(B421:B425)+1</f>
        <v>336</v>
      </c>
      <c r="C426" s="40" t="s">
        <v>915</v>
      </c>
      <c r="D426" s="40"/>
      <c r="E426" s="41">
        <v>1388418.65</v>
      </c>
      <c r="F426" s="41">
        <v>28618.988571428574</v>
      </c>
    </row>
    <row r="427" spans="2:6" ht="11.25" customHeight="1">
      <c r="B427" s="33">
        <f>MAX(B421:B426)+1</f>
        <v>337</v>
      </c>
      <c r="C427" s="40" t="s">
        <v>916</v>
      </c>
      <c r="D427" s="40"/>
      <c r="E427" s="41">
        <v>5141827</v>
      </c>
      <c r="F427" s="41">
        <v>19592.057142857142</v>
      </c>
    </row>
    <row r="428" spans="2:6" ht="11.25" customHeight="1">
      <c r="B428" s="33">
        <f>MAX(B421:B427)+1</f>
        <v>338</v>
      </c>
      <c r="C428" s="40" t="s">
        <v>917</v>
      </c>
      <c r="D428" s="40"/>
      <c r="E428" s="41">
        <v>975252.6900000003</v>
      </c>
      <c r="F428" s="41">
        <v>43255.84857142857</v>
      </c>
    </row>
    <row r="429" spans="2:6" ht="11.25" customHeight="1">
      <c r="B429" s="33">
        <f aca="true" t="shared" si="8" ref="B429:B474">MAX(B424:B428)+1</f>
        <v>339</v>
      </c>
      <c r="C429" s="40" t="s">
        <v>918</v>
      </c>
      <c r="D429" s="40"/>
      <c r="E429" s="41">
        <v>654052.55</v>
      </c>
      <c r="F429" s="41">
        <v>9633.957142857142</v>
      </c>
    </row>
    <row r="430" spans="2:6" ht="11.25" customHeight="1">
      <c r="B430" s="33">
        <f t="shared" si="8"/>
        <v>340</v>
      </c>
      <c r="C430" s="40" t="s">
        <v>919</v>
      </c>
      <c r="D430" s="40"/>
      <c r="E430" s="41">
        <v>1675629.7799999998</v>
      </c>
      <c r="F430" s="41">
        <v>9521.367142857143</v>
      </c>
    </row>
    <row r="431" spans="2:6" ht="11.25" customHeight="1">
      <c r="B431" s="33">
        <f t="shared" si="8"/>
        <v>341</v>
      </c>
      <c r="C431" s="40" t="s">
        <v>920</v>
      </c>
      <c r="D431" s="40"/>
      <c r="E431" s="41">
        <v>4885125.0600000005</v>
      </c>
      <c r="F431" s="41">
        <v>15542.83</v>
      </c>
    </row>
    <row r="432" spans="2:8" ht="11.25" customHeight="1">
      <c r="B432" s="33">
        <f t="shared" si="8"/>
        <v>342</v>
      </c>
      <c r="C432" s="40" t="s">
        <v>921</v>
      </c>
      <c r="D432" s="40"/>
      <c r="E432" s="41">
        <v>38891.759999999995</v>
      </c>
      <c r="F432" s="41">
        <v>662.9814285714285</v>
      </c>
      <c r="H432" s="41"/>
    </row>
    <row r="433" spans="2:6" ht="11.25" customHeight="1">
      <c r="B433" s="33">
        <f t="shared" si="8"/>
        <v>343</v>
      </c>
      <c r="C433" s="40" t="s">
        <v>922</v>
      </c>
      <c r="D433" s="40"/>
      <c r="E433" s="41">
        <v>77150.11</v>
      </c>
      <c r="F433" s="41">
        <v>751.3528571428571</v>
      </c>
    </row>
    <row r="434" spans="2:6" ht="11.25" customHeight="1">
      <c r="B434" s="33">
        <f t="shared" si="8"/>
        <v>344</v>
      </c>
      <c r="C434" s="40" t="s">
        <v>923</v>
      </c>
      <c r="D434" s="40"/>
      <c r="E434" s="41">
        <v>637130.15</v>
      </c>
      <c r="F434" s="41">
        <v>5488.382857142858</v>
      </c>
    </row>
    <row r="435" spans="2:6" ht="11.25" customHeight="1">
      <c r="B435" s="33">
        <f t="shared" si="8"/>
        <v>345</v>
      </c>
      <c r="C435" s="40" t="s">
        <v>924</v>
      </c>
      <c r="D435" s="40"/>
      <c r="E435" s="41">
        <v>262418.88</v>
      </c>
      <c r="F435" s="41">
        <v>0</v>
      </c>
    </row>
    <row r="436" spans="2:6" ht="11.25" customHeight="1">
      <c r="B436" s="33">
        <f t="shared" si="8"/>
        <v>346</v>
      </c>
      <c r="C436" s="40" t="s">
        <v>925</v>
      </c>
      <c r="D436" s="40"/>
      <c r="E436" s="41">
        <v>9759775.84</v>
      </c>
      <c r="F436" s="41">
        <v>2352.2914285714287</v>
      </c>
    </row>
    <row r="437" spans="2:6" ht="11.25" customHeight="1">
      <c r="B437" s="33">
        <f t="shared" si="8"/>
        <v>347</v>
      </c>
      <c r="C437" s="40" t="s">
        <v>926</v>
      </c>
      <c r="D437" s="40"/>
      <c r="E437" s="41">
        <v>2580165.6</v>
      </c>
      <c r="F437" s="41">
        <v>17602.445714285714</v>
      </c>
    </row>
    <row r="438" spans="3:6" ht="11.25" customHeight="1" hidden="1" outlineLevel="1">
      <c r="C438" s="46" t="s">
        <v>927</v>
      </c>
      <c r="D438" s="46"/>
      <c r="E438" s="41">
        <v>6683185.07</v>
      </c>
      <c r="F438" s="41">
        <v>9783.301428571429</v>
      </c>
    </row>
    <row r="439" spans="3:6" ht="11.25" customHeight="1" hidden="1" outlineLevel="1">
      <c r="C439" s="46" t="s">
        <v>1780</v>
      </c>
      <c r="D439" s="46"/>
      <c r="E439" s="41">
        <v>78561.05</v>
      </c>
      <c r="F439" s="41">
        <v>0</v>
      </c>
    </row>
    <row r="440" spans="2:6" ht="11.25" customHeight="1" collapsed="1">
      <c r="B440" s="33">
        <f>MAX(B433:B437)+1</f>
        <v>348</v>
      </c>
      <c r="C440" s="40" t="s">
        <v>927</v>
      </c>
      <c r="D440" s="40"/>
      <c r="E440" s="41">
        <f>SUBTOTAL(9,E438:E439)</f>
        <v>6761746.12</v>
      </c>
      <c r="F440" s="41">
        <f>SUBTOTAL(9,F438:F439)</f>
        <v>9783.301428571429</v>
      </c>
    </row>
    <row r="441" spans="2:6" ht="11.25" customHeight="1">
      <c r="B441" s="33">
        <f>MAX(B435:B440)+1</f>
        <v>349</v>
      </c>
      <c r="C441" s="40" t="s">
        <v>928</v>
      </c>
      <c r="D441" s="40"/>
      <c r="E441" s="41">
        <v>5550403.539999999</v>
      </c>
      <c r="F441" s="41">
        <v>33240.05</v>
      </c>
    </row>
    <row r="442" spans="2:6" ht="11.25" customHeight="1">
      <c r="B442" s="33">
        <f>MAX(B436:B441)+1</f>
        <v>350</v>
      </c>
      <c r="C442" s="40" t="s">
        <v>929</v>
      </c>
      <c r="D442" s="40"/>
      <c r="E442" s="41">
        <v>3904159.3699999996</v>
      </c>
      <c r="F442" s="41">
        <v>31964.517142857145</v>
      </c>
    </row>
    <row r="443" spans="2:6" ht="11.25" customHeight="1">
      <c r="B443" s="33">
        <f>MAX(B437:B442)+1</f>
        <v>351</v>
      </c>
      <c r="C443" s="40" t="s">
        <v>930</v>
      </c>
      <c r="D443" s="40"/>
      <c r="E443" s="41">
        <v>2305561.2100000004</v>
      </c>
      <c r="F443" s="41">
        <v>41087.60571428571</v>
      </c>
    </row>
    <row r="444" spans="2:6" ht="11.25" customHeight="1">
      <c r="B444" s="33">
        <f>MAX(B440:B443)+1</f>
        <v>352</v>
      </c>
      <c r="C444" s="40" t="s">
        <v>931</v>
      </c>
      <c r="D444" s="40"/>
      <c r="E444" s="41">
        <v>26655.18</v>
      </c>
      <c r="F444" s="41">
        <v>1598.9885714285715</v>
      </c>
    </row>
    <row r="445" spans="2:6" ht="11.25" customHeight="1">
      <c r="B445" s="33">
        <f>MAX(B441:B444)+1</f>
        <v>353</v>
      </c>
      <c r="C445" s="40" t="s">
        <v>932</v>
      </c>
      <c r="D445" s="40"/>
      <c r="E445" s="41">
        <v>1381945.73</v>
      </c>
      <c r="F445" s="41">
        <v>1134.277142857143</v>
      </c>
    </row>
    <row r="446" spans="2:6" ht="11.25" customHeight="1">
      <c r="B446" s="33">
        <f t="shared" si="8"/>
        <v>354</v>
      </c>
      <c r="C446" s="40" t="s">
        <v>933</v>
      </c>
      <c r="D446" s="40"/>
      <c r="E446" s="41">
        <v>144674</v>
      </c>
      <c r="F446" s="41">
        <v>0</v>
      </c>
    </row>
    <row r="447" spans="2:6" ht="11.25" customHeight="1">
      <c r="B447" s="33">
        <f t="shared" si="8"/>
        <v>355</v>
      </c>
      <c r="C447" s="40" t="s">
        <v>934</v>
      </c>
      <c r="D447" s="40"/>
      <c r="E447" s="41">
        <v>1016084.2230000001</v>
      </c>
      <c r="F447" s="41">
        <v>4716.694285714286</v>
      </c>
    </row>
    <row r="448" spans="3:6" ht="11.25" customHeight="1" hidden="1" outlineLevel="1">
      <c r="C448" s="45" t="s">
        <v>935</v>
      </c>
      <c r="D448" s="40"/>
      <c r="E448" s="41">
        <v>438091</v>
      </c>
      <c r="F448" s="41">
        <v>29289.787142857134</v>
      </c>
    </row>
    <row r="449" spans="3:6" ht="11.25" customHeight="1" hidden="1" outlineLevel="1">
      <c r="C449" s="45" t="s">
        <v>2333</v>
      </c>
      <c r="D449" s="40"/>
      <c r="E449" s="41">
        <v>968035.19</v>
      </c>
      <c r="F449" s="41">
        <v>0</v>
      </c>
    </row>
    <row r="450" spans="2:6" ht="11.25" customHeight="1" collapsed="1">
      <c r="B450" s="33">
        <f>MAX(B443:B447)+1</f>
        <v>356</v>
      </c>
      <c r="C450" s="40" t="s">
        <v>935</v>
      </c>
      <c r="D450" s="40"/>
      <c r="E450" s="41">
        <f>SUBTOTAL(9,E448:E449)</f>
        <v>1406126.19</v>
      </c>
      <c r="F450" s="41">
        <f>SUBTOTAL(9,F448:F449)</f>
        <v>29289.787142857134</v>
      </c>
    </row>
    <row r="451" spans="2:6" ht="11.25" customHeight="1">
      <c r="B451" s="33">
        <f>MAX(B444:B450)+1</f>
        <v>357</v>
      </c>
      <c r="C451" s="40" t="s">
        <v>936</v>
      </c>
      <c r="D451" s="40"/>
      <c r="E451" s="41">
        <v>26225215.366</v>
      </c>
      <c r="F451" s="41">
        <v>106936.17857142857</v>
      </c>
    </row>
    <row r="452" spans="2:6" ht="11.25" customHeight="1">
      <c r="B452" s="33">
        <f>MAX(B445:B451)+1</f>
        <v>358</v>
      </c>
      <c r="C452" s="40" t="s">
        <v>937</v>
      </c>
      <c r="D452" s="40"/>
      <c r="E452" s="41">
        <v>9627742.21</v>
      </c>
      <c r="F452" s="41">
        <v>51335.99428571429</v>
      </c>
    </row>
    <row r="453" spans="2:6" ht="11.25" customHeight="1">
      <c r="B453" s="33">
        <f>MAX(B451:B452)+1</f>
        <v>359</v>
      </c>
      <c r="C453" s="46" t="s">
        <v>1784</v>
      </c>
      <c r="D453" s="46"/>
      <c r="E453" s="41">
        <v>8498963.76</v>
      </c>
      <c r="F453" s="41">
        <v>11053.125714285716</v>
      </c>
    </row>
    <row r="454" spans="3:6" ht="11.25" customHeight="1" hidden="1" outlineLevel="1">
      <c r="C454" s="46" t="s">
        <v>938</v>
      </c>
      <c r="D454" s="46"/>
      <c r="E454" s="41">
        <v>11183170.08</v>
      </c>
      <c r="F454" s="41">
        <v>4158.192857142857</v>
      </c>
    </row>
    <row r="455" spans="3:6" ht="11.25" customHeight="1" hidden="1" outlineLevel="1">
      <c r="C455" s="46" t="s">
        <v>1781</v>
      </c>
      <c r="D455" s="46"/>
      <c r="E455" s="41">
        <v>158859.57</v>
      </c>
      <c r="F455" s="41">
        <v>0</v>
      </c>
    </row>
    <row r="456" spans="3:6" ht="11.25" customHeight="1" hidden="1" outlineLevel="1">
      <c r="C456" s="46" t="s">
        <v>1782</v>
      </c>
      <c r="D456" s="46"/>
      <c r="E456" s="41">
        <v>360081.54</v>
      </c>
      <c r="F456" s="41">
        <v>0</v>
      </c>
    </row>
    <row r="457" spans="3:6" ht="11.25" customHeight="1" hidden="1" outlineLevel="1">
      <c r="C457" s="45" t="s">
        <v>1783</v>
      </c>
      <c r="D457" s="45"/>
      <c r="E457" s="41">
        <v>10590.51</v>
      </c>
      <c r="F457" s="41">
        <v>0</v>
      </c>
    </row>
    <row r="458" spans="2:6" ht="11.25" customHeight="1" collapsed="1">
      <c r="B458" s="33">
        <f>MAX(B452:B457)+1</f>
        <v>360</v>
      </c>
      <c r="C458" s="40" t="s">
        <v>2119</v>
      </c>
      <c r="D458" s="40"/>
      <c r="E458" s="41">
        <f>SUBTOTAL(9,E454:E457)</f>
        <v>11712701.7</v>
      </c>
      <c r="F458" s="41">
        <f>SUBTOTAL(9,F454:F457)</f>
        <v>4158.192857142857</v>
      </c>
    </row>
    <row r="459" spans="2:6" ht="11.25" customHeight="1">
      <c r="B459" s="33">
        <f>MAX(B455:B458)+1</f>
        <v>361</v>
      </c>
      <c r="C459" s="40" t="s">
        <v>939</v>
      </c>
      <c r="D459" s="40"/>
      <c r="E459" s="41">
        <v>333524.69</v>
      </c>
      <c r="F459" s="41">
        <v>7040.228571428571</v>
      </c>
    </row>
    <row r="460" spans="2:6" ht="11.25" customHeight="1">
      <c r="B460" s="33">
        <f>MAX(B458:B459)+1</f>
        <v>362</v>
      </c>
      <c r="C460" s="40" t="s">
        <v>940</v>
      </c>
      <c r="D460" s="40"/>
      <c r="E460" s="41">
        <v>69437</v>
      </c>
      <c r="F460" s="41">
        <v>6455.768571428571</v>
      </c>
    </row>
    <row r="461" spans="2:6" ht="11.25" customHeight="1">
      <c r="B461" s="33">
        <f>MAX(B458:B460)+1</f>
        <v>363</v>
      </c>
      <c r="C461" s="40" t="s">
        <v>941</v>
      </c>
      <c r="D461" s="40"/>
      <c r="E461" s="41">
        <v>1078591.86</v>
      </c>
      <c r="F461" s="41">
        <v>4769.461428571428</v>
      </c>
    </row>
    <row r="462" spans="2:6" ht="11.25" customHeight="1">
      <c r="B462" s="33">
        <f>MAX(B458:B461)+1</f>
        <v>364</v>
      </c>
      <c r="C462" s="40" t="s">
        <v>942</v>
      </c>
      <c r="D462" s="40"/>
      <c r="E462" s="41">
        <v>658952.5</v>
      </c>
      <c r="F462" s="41">
        <v>18182.774285714284</v>
      </c>
    </row>
    <row r="463" spans="2:6" ht="11.25" customHeight="1">
      <c r="B463" s="33">
        <f>MAX(B458:B462)+1</f>
        <v>365</v>
      </c>
      <c r="C463" s="7" t="s">
        <v>1785</v>
      </c>
      <c r="E463" s="41">
        <v>32176.7</v>
      </c>
      <c r="F463" s="41">
        <v>150.4442857142857</v>
      </c>
    </row>
    <row r="464" spans="3:6" ht="11.25" customHeight="1" hidden="1" outlineLevel="1">
      <c r="C464" s="46" t="s">
        <v>1786</v>
      </c>
      <c r="D464" s="46"/>
      <c r="E464" s="41">
        <v>1453934.26</v>
      </c>
      <c r="F464" s="41">
        <v>33340.91142857143</v>
      </c>
    </row>
    <row r="465" spans="3:6" ht="11.25" customHeight="1" hidden="1" outlineLevel="1">
      <c r="C465" s="46" t="s">
        <v>1787</v>
      </c>
      <c r="D465" s="46"/>
      <c r="E465" s="41">
        <v>1491566.05</v>
      </c>
      <c r="F465" s="41">
        <v>22721.67142857143</v>
      </c>
    </row>
    <row r="466" spans="2:6" ht="11.25" customHeight="1" collapsed="1">
      <c r="B466" s="33">
        <f>MAX(B460:B463)+1</f>
        <v>366</v>
      </c>
      <c r="C466" s="40" t="s">
        <v>1737</v>
      </c>
      <c r="D466" s="40"/>
      <c r="E466" s="41">
        <f>SUBTOTAL(9,E464:E465)</f>
        <v>2945500.31</v>
      </c>
      <c r="F466" s="41">
        <f>SUBTOTAL(9,F464:F465)</f>
        <v>56062.58285714286</v>
      </c>
    </row>
    <row r="467" spans="2:6" ht="11.25" customHeight="1">
      <c r="B467" s="33">
        <f>MAX(B461:B466)+1</f>
        <v>367</v>
      </c>
      <c r="C467" s="40" t="s">
        <v>943</v>
      </c>
      <c r="D467" s="40"/>
      <c r="E467" s="41">
        <v>597381.12</v>
      </c>
      <c r="F467" s="41">
        <v>3386.7257142857147</v>
      </c>
    </row>
    <row r="468" spans="2:6" ht="11.25" customHeight="1">
      <c r="B468" s="33">
        <f>MAX(B462:B467)+1</f>
        <v>368</v>
      </c>
      <c r="C468" s="40" t="s">
        <v>1696</v>
      </c>
      <c r="D468" s="40"/>
      <c r="E468" s="41">
        <v>629897.4400000001</v>
      </c>
      <c r="F468" s="41">
        <v>0</v>
      </c>
    </row>
    <row r="469" spans="2:6" ht="11.25" customHeight="1">
      <c r="B469" s="33">
        <f>MAX(B463:B468)+1</f>
        <v>369</v>
      </c>
      <c r="C469" s="40" t="s">
        <v>944</v>
      </c>
      <c r="D469" s="40"/>
      <c r="E469" s="41">
        <v>855860.47</v>
      </c>
      <c r="F469" s="41">
        <v>9789.551428571429</v>
      </c>
    </row>
    <row r="470" spans="2:6" ht="11.25" customHeight="1">
      <c r="B470" s="33">
        <f>MAX(B466:B469)+1</f>
        <v>370</v>
      </c>
      <c r="C470" s="40" t="s">
        <v>945</v>
      </c>
      <c r="D470" s="40"/>
      <c r="E470" s="41">
        <v>715344.0599999999</v>
      </c>
      <c r="F470" s="41">
        <v>7819.215714285715</v>
      </c>
    </row>
    <row r="471" spans="2:6" ht="11.25" customHeight="1">
      <c r="B471" s="33">
        <f t="shared" si="8"/>
        <v>371</v>
      </c>
      <c r="C471" s="40" t="s">
        <v>946</v>
      </c>
      <c r="D471" s="40"/>
      <c r="E471" s="41">
        <v>773158.5</v>
      </c>
      <c r="F471" s="41">
        <v>0</v>
      </c>
    </row>
    <row r="472" spans="2:6" ht="11.25" customHeight="1">
      <c r="B472" s="33">
        <f t="shared" si="8"/>
        <v>372</v>
      </c>
      <c r="C472" s="40" t="s">
        <v>947</v>
      </c>
      <c r="D472" s="40"/>
      <c r="E472" s="41">
        <v>5518064.33</v>
      </c>
      <c r="F472" s="41">
        <v>61157.35428571428</v>
      </c>
    </row>
    <row r="473" spans="2:6" ht="11.25" customHeight="1">
      <c r="B473" s="33">
        <f t="shared" si="8"/>
        <v>373</v>
      </c>
      <c r="C473" s="40" t="s">
        <v>948</v>
      </c>
      <c r="D473" s="40"/>
      <c r="E473" s="41">
        <v>8692113.16</v>
      </c>
      <c r="F473" s="41">
        <v>23542.975714285712</v>
      </c>
    </row>
    <row r="474" spans="2:6" ht="11.25" customHeight="1">
      <c r="B474" s="33">
        <f t="shared" si="8"/>
        <v>374</v>
      </c>
      <c r="C474" s="40" t="s">
        <v>949</v>
      </c>
      <c r="D474" s="40"/>
      <c r="E474" s="41">
        <v>11094886.243</v>
      </c>
      <c r="F474" s="41">
        <v>25119.254285714287</v>
      </c>
    </row>
    <row r="475" spans="3:6" ht="11.25" customHeight="1" hidden="1" outlineLevel="1">
      <c r="C475" s="45" t="s">
        <v>950</v>
      </c>
      <c r="D475" s="45"/>
      <c r="E475" s="41">
        <v>5699847.173</v>
      </c>
      <c r="F475" s="41">
        <v>12782.95</v>
      </c>
    </row>
    <row r="476" spans="3:6" ht="11.25" customHeight="1" hidden="1" outlineLevel="1">
      <c r="C476" s="45" t="s">
        <v>1788</v>
      </c>
      <c r="D476" s="45"/>
      <c r="E476" s="41">
        <v>103973.53</v>
      </c>
      <c r="F476" s="41">
        <v>0</v>
      </c>
    </row>
    <row r="477" spans="3:6" ht="11.25" customHeight="1" hidden="1" outlineLevel="1">
      <c r="C477" s="45" t="s">
        <v>1789</v>
      </c>
      <c r="D477" s="45"/>
      <c r="E477" s="41">
        <v>639837.35</v>
      </c>
      <c r="F477" s="41">
        <v>0</v>
      </c>
    </row>
    <row r="478" spans="3:6" ht="11.25" customHeight="1" hidden="1" outlineLevel="1">
      <c r="C478" s="45" t="s">
        <v>1790</v>
      </c>
      <c r="D478" s="45"/>
      <c r="E478" s="41">
        <v>47987.78</v>
      </c>
      <c r="F478" s="41">
        <v>0</v>
      </c>
    </row>
    <row r="479" spans="3:6" ht="11.25" customHeight="1" hidden="1" outlineLevel="1">
      <c r="C479" s="45" t="s">
        <v>1791</v>
      </c>
      <c r="D479" s="45"/>
      <c r="E479" s="41">
        <v>7998</v>
      </c>
      <c r="F479" s="41">
        <v>0</v>
      </c>
    </row>
    <row r="480" spans="2:6" ht="11.25" customHeight="1" collapsed="1">
      <c r="B480" s="33">
        <f>MAX(B470:B474)+1</f>
        <v>375</v>
      </c>
      <c r="C480" s="40" t="s">
        <v>950</v>
      </c>
      <c r="D480" s="40"/>
      <c r="E480" s="41">
        <f>SUBTOTAL(9,E475:E479)</f>
        <v>6499643.833000001</v>
      </c>
      <c r="F480" s="41">
        <f>SUBTOTAL(9,F475:F479)</f>
        <v>12782.95</v>
      </c>
    </row>
    <row r="481" spans="3:6" ht="11.25" customHeight="1" hidden="1" outlineLevel="1">
      <c r="C481" s="40" t="s">
        <v>1792</v>
      </c>
      <c r="D481" s="40"/>
      <c r="E481" s="41">
        <v>28937.37</v>
      </c>
      <c r="F481" s="41">
        <v>0</v>
      </c>
    </row>
    <row r="482" spans="3:6" ht="11.25" customHeight="1" hidden="1" outlineLevel="1">
      <c r="C482" s="40" t="s">
        <v>1793</v>
      </c>
      <c r="D482" s="40"/>
      <c r="E482" s="41">
        <v>231498.31</v>
      </c>
      <c r="F482" s="41">
        <v>0</v>
      </c>
    </row>
    <row r="483" spans="3:6" ht="11.25" customHeight="1" hidden="1" outlineLevel="1">
      <c r="C483" s="40" t="s">
        <v>1794</v>
      </c>
      <c r="D483" s="40"/>
      <c r="E483" s="41">
        <v>101280.55</v>
      </c>
      <c r="F483" s="41">
        <v>0</v>
      </c>
    </row>
    <row r="484" spans="3:6" ht="11.25" customHeight="1" hidden="1" outlineLevel="1">
      <c r="C484" s="40" t="s">
        <v>951</v>
      </c>
      <c r="D484" s="40"/>
      <c r="E484" s="41">
        <v>2940825.46</v>
      </c>
      <c r="F484" s="41">
        <v>12660.198571428571</v>
      </c>
    </row>
    <row r="485" spans="2:6" ht="11.25" customHeight="1" collapsed="1">
      <c r="B485" s="33">
        <f>MAX(B471:B480)+1</f>
        <v>376</v>
      </c>
      <c r="C485" s="40" t="s">
        <v>951</v>
      </c>
      <c r="D485" s="40"/>
      <c r="E485" s="41">
        <f>SUBTOTAL(9,E481:E484)</f>
        <v>3302541.69</v>
      </c>
      <c r="F485" s="41">
        <f>SUBTOTAL(9,F481:F484)</f>
        <v>12660.198571428571</v>
      </c>
    </row>
    <row r="486" spans="2:6" ht="11.25" customHeight="1">
      <c r="B486" s="33">
        <f>MAX(B472:B485)+1</f>
        <v>377</v>
      </c>
      <c r="C486" s="40" t="s">
        <v>952</v>
      </c>
      <c r="D486" s="40"/>
      <c r="E486" s="41">
        <v>3347264.99</v>
      </c>
      <c r="F486" s="41">
        <v>5868.572857142857</v>
      </c>
    </row>
    <row r="487" spans="3:6" ht="11.25" customHeight="1" hidden="1" outlineLevel="1">
      <c r="C487" s="46" t="s">
        <v>953</v>
      </c>
      <c r="D487" s="46"/>
      <c r="E487" s="41">
        <v>8898963.04</v>
      </c>
      <c r="F487" s="41">
        <v>26511.431428571424</v>
      </c>
    </row>
    <row r="488" spans="3:6" ht="11.25" customHeight="1" hidden="1" outlineLevel="1">
      <c r="C488" s="46" t="s">
        <v>1795</v>
      </c>
      <c r="D488" s="46"/>
      <c r="E488" s="41">
        <v>359186.38</v>
      </c>
      <c r="F488" s="41">
        <v>0</v>
      </c>
    </row>
    <row r="489" spans="3:6" ht="11.25" customHeight="1" hidden="1" outlineLevel="1">
      <c r="C489" s="46" t="s">
        <v>1796</v>
      </c>
      <c r="D489" s="46"/>
      <c r="E489" s="41">
        <v>729257.24</v>
      </c>
      <c r="F489" s="41">
        <v>0</v>
      </c>
    </row>
    <row r="490" spans="2:6" ht="11.25" customHeight="1" collapsed="1">
      <c r="B490" s="33">
        <f>MAX(B473:B486)+1</f>
        <v>378</v>
      </c>
      <c r="C490" s="40" t="s">
        <v>953</v>
      </c>
      <c r="D490" s="40"/>
      <c r="E490" s="41">
        <f>SUBTOTAL(9,E487:E489)</f>
        <v>9987406.66</v>
      </c>
      <c r="F490" s="41">
        <f>SUBTOTAL(9,F487:F489)</f>
        <v>26511.431428571424</v>
      </c>
    </row>
    <row r="491" spans="2:6" ht="11.25" customHeight="1">
      <c r="B491" s="33">
        <f>MAX(B485:B490)+1</f>
        <v>379</v>
      </c>
      <c r="C491" s="40" t="s">
        <v>1557</v>
      </c>
      <c r="D491" s="40"/>
      <c r="E491" s="41">
        <v>1053416.73</v>
      </c>
      <c r="F491" s="41">
        <v>3175.422857142857</v>
      </c>
    </row>
    <row r="492" spans="2:6" ht="11.25" customHeight="1">
      <c r="B492" s="33">
        <f>MAX(B486:B491)+1</f>
        <v>380</v>
      </c>
      <c r="C492" s="40" t="s">
        <v>954</v>
      </c>
      <c r="D492" s="40"/>
      <c r="E492" s="41">
        <v>3799619.9299999997</v>
      </c>
      <c r="F492" s="41">
        <v>20389.934285714284</v>
      </c>
    </row>
    <row r="493" spans="2:6" ht="11.25" customHeight="1">
      <c r="B493" s="33">
        <f>MAX(B490:B492)+1</f>
        <v>381</v>
      </c>
      <c r="C493" s="40" t="s">
        <v>955</v>
      </c>
      <c r="D493" s="40"/>
      <c r="E493" s="41">
        <v>6545826.12</v>
      </c>
      <c r="F493" s="41">
        <v>43104.12857142858</v>
      </c>
    </row>
    <row r="494" spans="2:8" ht="11.25" customHeight="1">
      <c r="B494" s="33">
        <f>MAX(B491:B493)+1</f>
        <v>382</v>
      </c>
      <c r="C494" s="40" t="s">
        <v>956</v>
      </c>
      <c r="D494" s="40"/>
      <c r="E494" s="41">
        <v>73303.80000000005</v>
      </c>
      <c r="F494" s="41">
        <v>593.592857142857</v>
      </c>
      <c r="H494" s="41"/>
    </row>
    <row r="495" spans="2:6" ht="11.25" customHeight="1">
      <c r="B495" s="33">
        <f>MAX(B491:B494)+1</f>
        <v>383</v>
      </c>
      <c r="C495" s="40" t="s">
        <v>957</v>
      </c>
      <c r="D495" s="40"/>
      <c r="E495" s="41">
        <v>23317</v>
      </c>
      <c r="F495" s="41">
        <v>133.66285714285715</v>
      </c>
    </row>
    <row r="496" spans="2:7" ht="11.25" customHeight="1">
      <c r="B496" s="33">
        <f aca="true" t="shared" si="9" ref="B496:B543">MAX(B491:B495)+1</f>
        <v>384</v>
      </c>
      <c r="C496" s="40" t="s">
        <v>958</v>
      </c>
      <c r="D496" s="40"/>
      <c r="E496" s="41">
        <v>4456110.3774999995</v>
      </c>
      <c r="F496" s="41">
        <v>16580.735714285714</v>
      </c>
      <c r="G496" s="36">
        <v>0.5</v>
      </c>
    </row>
    <row r="497" spans="2:6" ht="11.25" customHeight="1">
      <c r="B497" s="33">
        <f t="shared" si="9"/>
        <v>385</v>
      </c>
      <c r="C497" s="40" t="s">
        <v>959</v>
      </c>
      <c r="D497" s="40"/>
      <c r="E497" s="41">
        <v>9078140.415</v>
      </c>
      <c r="F497" s="41">
        <v>29857.527142857143</v>
      </c>
    </row>
    <row r="498" spans="2:6" ht="11.25" customHeight="1">
      <c r="B498" s="33">
        <f t="shared" si="9"/>
        <v>386</v>
      </c>
      <c r="C498" s="40" t="s">
        <v>960</v>
      </c>
      <c r="D498" s="40"/>
      <c r="E498" s="41">
        <v>619487</v>
      </c>
      <c r="F498" s="41">
        <v>1657.6328571428571</v>
      </c>
    </row>
    <row r="499" spans="2:6" ht="11.25" customHeight="1">
      <c r="B499" s="33">
        <f t="shared" si="9"/>
        <v>387</v>
      </c>
      <c r="C499" s="40" t="s">
        <v>961</v>
      </c>
      <c r="D499" s="40"/>
      <c r="E499" s="41">
        <v>11094.34</v>
      </c>
      <c r="F499" s="41">
        <v>408.05571428571426</v>
      </c>
    </row>
    <row r="500" spans="2:6" ht="11.25" customHeight="1">
      <c r="B500" s="33">
        <f t="shared" si="9"/>
        <v>388</v>
      </c>
      <c r="C500" s="40" t="s">
        <v>962</v>
      </c>
      <c r="D500" s="40"/>
      <c r="E500" s="41">
        <v>978714.019</v>
      </c>
      <c r="F500" s="41">
        <v>7581.635714285714</v>
      </c>
    </row>
    <row r="501" spans="2:6" ht="11.25" customHeight="1">
      <c r="B501" s="33">
        <f t="shared" si="9"/>
        <v>389</v>
      </c>
      <c r="C501" s="40" t="s">
        <v>2120</v>
      </c>
      <c r="D501" s="40"/>
      <c r="E501" s="41">
        <v>894251.19</v>
      </c>
      <c r="F501" s="41">
        <v>0</v>
      </c>
    </row>
    <row r="502" spans="2:6" ht="11.25" customHeight="1">
      <c r="B502" s="33">
        <f t="shared" si="9"/>
        <v>390</v>
      </c>
      <c r="C502" s="40" t="s">
        <v>963</v>
      </c>
      <c r="D502" s="40"/>
      <c r="E502" s="41">
        <v>562432.87</v>
      </c>
      <c r="F502" s="41">
        <v>2259.6814285714286</v>
      </c>
    </row>
    <row r="503" spans="2:6" ht="11.25" customHeight="1">
      <c r="B503" s="33">
        <f t="shared" si="9"/>
        <v>391</v>
      </c>
      <c r="C503" s="40" t="s">
        <v>964</v>
      </c>
      <c r="D503" s="40"/>
      <c r="E503" s="41">
        <v>459238.44</v>
      </c>
      <c r="F503" s="41">
        <v>4605.288571428572</v>
      </c>
    </row>
    <row r="504" spans="3:6" ht="11.25" customHeight="1" hidden="1" outlineLevel="1">
      <c r="C504" s="46" t="s">
        <v>965</v>
      </c>
      <c r="D504" s="46"/>
      <c r="E504" s="41">
        <v>2668698.21</v>
      </c>
      <c r="F504" s="41">
        <v>6383.292857142857</v>
      </c>
    </row>
    <row r="505" spans="3:6" ht="11.25" customHeight="1" hidden="1" outlineLevel="1">
      <c r="C505" s="46" t="s">
        <v>1797</v>
      </c>
      <c r="D505" s="46"/>
      <c r="E505" s="41">
        <v>5106906.83</v>
      </c>
      <c r="F505" s="41">
        <v>0</v>
      </c>
    </row>
    <row r="506" spans="2:6" ht="11.25" customHeight="1" collapsed="1">
      <c r="B506" s="33">
        <f>MAX(B499:B503)+1</f>
        <v>392</v>
      </c>
      <c r="C506" s="40" t="s">
        <v>965</v>
      </c>
      <c r="D506" s="40"/>
      <c r="E506" s="41">
        <f>SUBTOTAL(9,E504:E505)</f>
        <v>7775605.04</v>
      </c>
      <c r="F506" s="41">
        <f>SUBTOTAL(9,F504:F505)</f>
        <v>6383.292857142857</v>
      </c>
    </row>
    <row r="507" spans="2:6" ht="11.25" customHeight="1">
      <c r="B507" s="33">
        <f aca="true" t="shared" si="10" ref="B507:B511">MAX(B505:B506)+1</f>
        <v>393</v>
      </c>
      <c r="C507" s="45" t="s">
        <v>2341</v>
      </c>
      <c r="D507" s="40"/>
      <c r="E507" s="41">
        <v>777179.5</v>
      </c>
      <c r="F507" s="41">
        <v>2040.3614285714284</v>
      </c>
    </row>
    <row r="508" spans="2:6" ht="11.25" customHeight="1">
      <c r="B508" s="33">
        <f t="shared" si="10"/>
        <v>394</v>
      </c>
      <c r="C508" s="40" t="s">
        <v>1558</v>
      </c>
      <c r="D508" s="40"/>
      <c r="E508" s="41">
        <v>2077322.86</v>
      </c>
      <c r="F508" s="41">
        <v>7791.472857142858</v>
      </c>
    </row>
    <row r="509" spans="2:6" ht="11.25" customHeight="1">
      <c r="B509" s="33">
        <f t="shared" si="10"/>
        <v>395</v>
      </c>
      <c r="C509" s="40" t="s">
        <v>966</v>
      </c>
      <c r="D509" s="40"/>
      <c r="E509" s="41">
        <v>1743743.3029999998</v>
      </c>
      <c r="F509" s="41">
        <v>10472.744285714287</v>
      </c>
    </row>
    <row r="510" spans="2:6" ht="11.25" customHeight="1">
      <c r="B510" s="33">
        <f t="shared" si="10"/>
        <v>396</v>
      </c>
      <c r="C510" s="40" t="s">
        <v>967</v>
      </c>
      <c r="D510" s="40"/>
      <c r="E510" s="41">
        <v>13284118.870000001</v>
      </c>
      <c r="F510" s="41">
        <v>4906.188571428572</v>
      </c>
    </row>
    <row r="511" spans="2:6" ht="11.25" customHeight="1">
      <c r="B511" s="33">
        <f t="shared" si="10"/>
        <v>397</v>
      </c>
      <c r="C511" s="40" t="s">
        <v>1559</v>
      </c>
      <c r="D511" s="40"/>
      <c r="E511" s="41">
        <v>135879519.65</v>
      </c>
      <c r="F511" s="41">
        <v>7100.044285714285</v>
      </c>
    </row>
    <row r="512" spans="2:6" ht="11.25" customHeight="1">
      <c r="B512" s="33">
        <f>MAX(B510:B511)+1</f>
        <v>398</v>
      </c>
      <c r="C512" s="45" t="s">
        <v>2342</v>
      </c>
      <c r="D512" s="40"/>
      <c r="E512" s="41">
        <v>1657298.5899999999</v>
      </c>
      <c r="F512" s="41">
        <v>7569.822857142857</v>
      </c>
    </row>
    <row r="513" spans="2:6" ht="11.25" customHeight="1">
      <c r="B513" s="33">
        <f>MAX(B508:B512)+1</f>
        <v>399</v>
      </c>
      <c r="C513" s="40" t="s">
        <v>968</v>
      </c>
      <c r="D513" s="40"/>
      <c r="E513" s="41">
        <v>16691500.25</v>
      </c>
      <c r="F513" s="41">
        <v>52266.65571428571</v>
      </c>
    </row>
    <row r="514" spans="2:6" ht="11.25" customHeight="1">
      <c r="B514" s="33">
        <f>MAX(B509:B513)+1</f>
        <v>400</v>
      </c>
      <c r="C514" s="40" t="s">
        <v>969</v>
      </c>
      <c r="D514" s="40"/>
      <c r="E514" s="41">
        <v>1519663.95</v>
      </c>
      <c r="F514" s="41">
        <v>13976.852857142858</v>
      </c>
    </row>
    <row r="515" spans="3:6" ht="11.25" customHeight="1" hidden="1" outlineLevel="1">
      <c r="C515" s="45" t="s">
        <v>970</v>
      </c>
      <c r="D515" s="40"/>
      <c r="E515" s="41">
        <v>5643559.455999999</v>
      </c>
      <c r="F515" s="41">
        <v>3872.904285714286</v>
      </c>
    </row>
    <row r="516" spans="3:6" ht="11.25" customHeight="1" hidden="1" outlineLevel="1">
      <c r="C516" s="45" t="s">
        <v>2334</v>
      </c>
      <c r="D516" s="40"/>
      <c r="E516" s="41">
        <v>13050164.14</v>
      </c>
      <c r="F516" s="41">
        <v>0</v>
      </c>
    </row>
    <row r="517" spans="2:6" ht="11.25" customHeight="1" collapsed="1">
      <c r="B517" s="33">
        <f>MAX(B511:B514)+1</f>
        <v>401</v>
      </c>
      <c r="C517" s="40" t="s">
        <v>970</v>
      </c>
      <c r="D517" s="40"/>
      <c r="E517" s="41">
        <f>SUBTOTAL(9,E515:E516)</f>
        <v>18693723.596</v>
      </c>
      <c r="F517" s="41">
        <f>SUBTOTAL(9,F515:F516)</f>
        <v>3872.904285714286</v>
      </c>
    </row>
    <row r="518" spans="2:6" ht="11.25" customHeight="1">
      <c r="B518" s="33">
        <f>MAX(B513:B517)+1</f>
        <v>402</v>
      </c>
      <c r="C518" s="40" t="s">
        <v>971</v>
      </c>
      <c r="D518" s="40"/>
      <c r="E518" s="41">
        <v>1944282</v>
      </c>
      <c r="F518" s="41">
        <v>3816.5185714285712</v>
      </c>
    </row>
    <row r="519" spans="2:6" ht="11.25" customHeight="1">
      <c r="B519" s="33">
        <f>MAX(B513:B518)+1</f>
        <v>403</v>
      </c>
      <c r="C519" s="40" t="s">
        <v>972</v>
      </c>
      <c r="D519" s="40"/>
      <c r="E519" s="41">
        <v>1254399.8909999998</v>
      </c>
      <c r="F519" s="41">
        <v>11240.169999999998</v>
      </c>
    </row>
    <row r="520" spans="2:6" ht="11.25" customHeight="1">
      <c r="B520" s="33">
        <f>MAX(B514:B519)+1</f>
        <v>404</v>
      </c>
      <c r="C520" s="40" t="s">
        <v>973</v>
      </c>
      <c r="D520" s="40"/>
      <c r="E520" s="41">
        <v>1385757.1379999998</v>
      </c>
      <c r="F520" s="41">
        <v>11897.761428571428</v>
      </c>
    </row>
    <row r="521" spans="2:6" ht="11.25" customHeight="1">
      <c r="B521" s="33">
        <f>MAX(B517:B520)+1</f>
        <v>405</v>
      </c>
      <c r="C521" s="40" t="s">
        <v>974</v>
      </c>
      <c r="D521" s="40"/>
      <c r="E521" s="41">
        <v>765881.9930000002</v>
      </c>
      <c r="F521" s="41">
        <v>17386.238571428574</v>
      </c>
    </row>
    <row r="522" spans="2:6" ht="11.25" customHeight="1">
      <c r="B522" s="33">
        <f t="shared" si="9"/>
        <v>406</v>
      </c>
      <c r="C522" s="40" t="s">
        <v>975</v>
      </c>
      <c r="D522" s="40"/>
      <c r="E522" s="41">
        <v>1620448.3530000001</v>
      </c>
      <c r="F522" s="41">
        <v>10971.587142857143</v>
      </c>
    </row>
    <row r="523" spans="2:6" ht="11.25" customHeight="1">
      <c r="B523" s="33">
        <f t="shared" si="9"/>
        <v>407</v>
      </c>
      <c r="C523" s="40" t="s">
        <v>976</v>
      </c>
      <c r="D523" s="40"/>
      <c r="E523" s="41">
        <v>9948979.973000001</v>
      </c>
      <c r="F523" s="41">
        <v>11975.649999999998</v>
      </c>
    </row>
    <row r="524" spans="2:6" ht="11.25" customHeight="1">
      <c r="B524" s="33">
        <f t="shared" si="9"/>
        <v>408</v>
      </c>
      <c r="C524" s="40" t="s">
        <v>977</v>
      </c>
      <c r="D524" s="40"/>
      <c r="E524" s="41">
        <v>2196320.8800000004</v>
      </c>
      <c r="F524" s="41">
        <v>1384.8657142857144</v>
      </c>
    </row>
    <row r="525" spans="2:6" ht="11.25" customHeight="1">
      <c r="B525" s="33">
        <f t="shared" si="9"/>
        <v>409</v>
      </c>
      <c r="C525" s="40" t="s">
        <v>978</v>
      </c>
      <c r="D525" s="40"/>
      <c r="E525" s="41">
        <v>2146839.0999999996</v>
      </c>
      <c r="F525" s="41">
        <v>20633.304285714283</v>
      </c>
    </row>
    <row r="526" spans="2:6" ht="11.25" customHeight="1">
      <c r="B526" s="33">
        <f t="shared" si="9"/>
        <v>410</v>
      </c>
      <c r="C526" s="40" t="s">
        <v>979</v>
      </c>
      <c r="D526" s="40"/>
      <c r="E526" s="41">
        <v>1099937</v>
      </c>
      <c r="F526" s="41">
        <v>189.46428571428572</v>
      </c>
    </row>
    <row r="527" spans="2:6" ht="11.25" customHeight="1">
      <c r="B527" s="33">
        <f t="shared" si="9"/>
        <v>411</v>
      </c>
      <c r="C527" s="40" t="s">
        <v>980</v>
      </c>
      <c r="D527" s="40"/>
      <c r="E527" s="41">
        <v>9302.41</v>
      </c>
      <c r="F527" s="41">
        <v>1081.532857142857</v>
      </c>
    </row>
    <row r="528" spans="3:6" ht="11.25" customHeight="1" hidden="1" outlineLevel="1">
      <c r="C528" s="46" t="s">
        <v>981</v>
      </c>
      <c r="D528" s="46"/>
      <c r="E528" s="41">
        <v>19774961.423</v>
      </c>
      <c r="F528" s="41">
        <v>59140.58571428571</v>
      </c>
    </row>
    <row r="529" spans="3:6" ht="11.25" customHeight="1" hidden="1" outlineLevel="1">
      <c r="C529" s="46" t="s">
        <v>1798</v>
      </c>
      <c r="D529" s="46"/>
      <c r="E529" s="41">
        <v>365246.1</v>
      </c>
      <c r="F529" s="41">
        <v>0</v>
      </c>
    </row>
    <row r="530" spans="3:6" ht="11.25" customHeight="1" hidden="1" outlineLevel="1">
      <c r="C530" s="46" t="s">
        <v>1799</v>
      </c>
      <c r="D530" s="46"/>
      <c r="E530" s="41">
        <v>474819.44</v>
      </c>
      <c r="F530" s="41">
        <v>0</v>
      </c>
    </row>
    <row r="531" spans="3:6" ht="11.25" customHeight="1" hidden="1" outlineLevel="1">
      <c r="C531" s="46" t="s">
        <v>1800</v>
      </c>
      <c r="D531" s="46"/>
      <c r="E531" s="41">
        <v>377420.76</v>
      </c>
      <c r="F531" s="41">
        <v>0</v>
      </c>
    </row>
    <row r="532" spans="2:6" ht="11.25" customHeight="1" collapsed="1">
      <c r="B532" s="33">
        <f>MAX(B523:B527)+1</f>
        <v>412</v>
      </c>
      <c r="C532" s="40" t="s">
        <v>981</v>
      </c>
      <c r="D532" s="40"/>
      <c r="E532" s="41">
        <f>SUBTOTAL(9,E528:E531)</f>
        <v>20992447.723000005</v>
      </c>
      <c r="F532" s="41">
        <f>SUBTOTAL(9,F528:F531)</f>
        <v>59140.58571428571</v>
      </c>
    </row>
    <row r="533" spans="2:6" ht="11.25" customHeight="1">
      <c r="B533" s="33">
        <f>MAX(B527:B532)+1</f>
        <v>413</v>
      </c>
      <c r="C533" s="40" t="s">
        <v>982</v>
      </c>
      <c r="D533" s="40"/>
      <c r="E533" s="41">
        <v>8704892.345999999</v>
      </c>
      <c r="F533" s="41">
        <v>38913.030000000006</v>
      </c>
    </row>
    <row r="534" spans="2:6" ht="11.25" customHeight="1">
      <c r="B534" s="33">
        <f>MAX(B532:B533)+1</f>
        <v>414</v>
      </c>
      <c r="C534" s="40" t="s">
        <v>983</v>
      </c>
      <c r="D534" s="40"/>
      <c r="E534" s="41">
        <v>1736161</v>
      </c>
      <c r="F534" s="41">
        <v>0</v>
      </c>
    </row>
    <row r="535" spans="3:6" ht="11.25" customHeight="1" hidden="1" outlineLevel="1">
      <c r="C535" s="46" t="s">
        <v>1801</v>
      </c>
      <c r="D535" s="46"/>
      <c r="E535" s="41">
        <v>453471.79000000004</v>
      </c>
      <c r="F535" s="41">
        <v>1737.5799999999997</v>
      </c>
    </row>
    <row r="536" spans="3:6" ht="11.25" customHeight="1" hidden="1" outlineLevel="1">
      <c r="C536" s="46" t="s">
        <v>1802</v>
      </c>
      <c r="D536" s="46"/>
      <c r="E536" s="41">
        <v>164312</v>
      </c>
      <c r="F536" s="41">
        <v>933.7057142857144</v>
      </c>
    </row>
    <row r="537" spans="2:6" ht="11.25" customHeight="1" collapsed="1">
      <c r="B537" s="33">
        <f>MAX(B533:B534)+1</f>
        <v>415</v>
      </c>
      <c r="C537" s="40" t="s">
        <v>1738</v>
      </c>
      <c r="D537" s="40"/>
      <c r="E537" s="41">
        <f>SUBTOTAL(9,E535:E536)</f>
        <v>617783.79</v>
      </c>
      <c r="F537" s="41">
        <f>SUBTOTAL(9,F535:F536)</f>
        <v>2671.285714285714</v>
      </c>
    </row>
    <row r="538" spans="2:6" ht="11.25" customHeight="1">
      <c r="B538" s="33">
        <f>MAX(B533:B537)+1</f>
        <v>416</v>
      </c>
      <c r="C538" s="40" t="s">
        <v>984</v>
      </c>
      <c r="D538" s="40"/>
      <c r="E538" s="41">
        <v>1091456.2</v>
      </c>
      <c r="F538" s="41">
        <v>6255.605714285713</v>
      </c>
    </row>
    <row r="539" spans="2:6" ht="11.25" customHeight="1">
      <c r="B539" s="33">
        <f>MAX(B533:B538)+1</f>
        <v>417</v>
      </c>
      <c r="C539" s="40" t="s">
        <v>985</v>
      </c>
      <c r="D539" s="40"/>
      <c r="E539" s="41">
        <v>699915.15</v>
      </c>
      <c r="F539" s="41">
        <v>1713.037142857143</v>
      </c>
    </row>
    <row r="540" spans="2:6" ht="11.25" customHeight="1">
      <c r="B540" s="33">
        <f>MAX(B534:B539)+1</f>
        <v>418</v>
      </c>
      <c r="C540" s="40" t="s">
        <v>986</v>
      </c>
      <c r="D540" s="40"/>
      <c r="E540" s="41">
        <v>23832.46</v>
      </c>
      <c r="F540" s="41">
        <v>8282.148571428572</v>
      </c>
    </row>
    <row r="541" spans="2:6" ht="11.25" customHeight="1">
      <c r="B541" s="33">
        <f>MAX(B537:B540)+1</f>
        <v>419</v>
      </c>
      <c r="C541" s="40" t="s">
        <v>1694</v>
      </c>
      <c r="D541" s="40"/>
      <c r="E541" s="41">
        <v>6226960.2299999995</v>
      </c>
      <c r="F541" s="41">
        <v>1615.0900000000001</v>
      </c>
    </row>
    <row r="542" spans="2:6" ht="11.25" customHeight="1">
      <c r="B542" s="33">
        <f t="shared" si="9"/>
        <v>420</v>
      </c>
      <c r="C542" s="40" t="s">
        <v>987</v>
      </c>
      <c r="D542" s="40"/>
      <c r="E542" s="41">
        <v>68601</v>
      </c>
      <c r="F542" s="41">
        <v>1822.9242857142854</v>
      </c>
    </row>
    <row r="543" spans="2:6" ht="11.25" customHeight="1">
      <c r="B543" s="33">
        <f t="shared" si="9"/>
        <v>421</v>
      </c>
      <c r="C543" s="40" t="s">
        <v>988</v>
      </c>
      <c r="D543" s="40"/>
      <c r="E543" s="41">
        <v>3461932.21</v>
      </c>
      <c r="F543" s="41">
        <v>15066.185714285713</v>
      </c>
    </row>
    <row r="544" spans="3:6" ht="11.25" customHeight="1" hidden="1" outlineLevel="1">
      <c r="C544" s="46" t="s">
        <v>989</v>
      </c>
      <c r="D544" s="46"/>
      <c r="E544" s="41">
        <v>7972626.33</v>
      </c>
      <c r="F544" s="41">
        <v>13169.884285714286</v>
      </c>
    </row>
    <row r="545" spans="3:6" ht="11.25" customHeight="1" hidden="1" outlineLevel="1">
      <c r="C545" s="46" t="s">
        <v>1803</v>
      </c>
      <c r="D545" s="46"/>
      <c r="E545" s="41">
        <v>35702.45</v>
      </c>
      <c r="F545" s="41">
        <v>0</v>
      </c>
    </row>
    <row r="546" spans="3:6" ht="11.25" customHeight="1" hidden="1" outlineLevel="1">
      <c r="C546" s="46" t="s">
        <v>1804</v>
      </c>
      <c r="D546" s="46"/>
      <c r="E546" s="41">
        <v>267769.25</v>
      </c>
      <c r="F546" s="41">
        <v>0</v>
      </c>
    </row>
    <row r="547" spans="3:6" ht="11.25" customHeight="1" hidden="1" outlineLevel="1">
      <c r="C547" s="46" t="s">
        <v>1805</v>
      </c>
      <c r="D547" s="46"/>
      <c r="E547" s="41">
        <v>291570.59</v>
      </c>
      <c r="F547" s="41">
        <v>0</v>
      </c>
    </row>
    <row r="548" spans="2:6" ht="11.25" customHeight="1" collapsed="1">
      <c r="B548" s="33">
        <f>MAX(B539:B543)+1</f>
        <v>422</v>
      </c>
      <c r="C548" s="40" t="s">
        <v>989</v>
      </c>
      <c r="D548" s="40"/>
      <c r="E548" s="41">
        <f>SUBTOTAL(9,E544:E547)</f>
        <v>8567668.620000001</v>
      </c>
      <c r="F548" s="41">
        <f>SUBTOTAL(9,F544:F547)</f>
        <v>13169.884285714286</v>
      </c>
    </row>
    <row r="549" spans="2:6" ht="11.25" customHeight="1">
      <c r="B549" s="33">
        <f>MAX(B543:B548)+1</f>
        <v>423</v>
      </c>
      <c r="C549" s="40" t="s">
        <v>990</v>
      </c>
      <c r="D549" s="40"/>
      <c r="E549" s="41">
        <v>2551257.65</v>
      </c>
      <c r="F549" s="41">
        <v>23389.138571428575</v>
      </c>
    </row>
    <row r="550" spans="2:6" ht="11.25" customHeight="1">
      <c r="B550" s="33">
        <f>MAX(B548:B549)+1</f>
        <v>424</v>
      </c>
      <c r="C550" s="40" t="s">
        <v>991</v>
      </c>
      <c r="D550" s="40"/>
      <c r="E550" s="41">
        <v>3881587.463</v>
      </c>
      <c r="F550" s="41">
        <v>13292.314285714285</v>
      </c>
    </row>
    <row r="551" spans="2:6" ht="11.25" customHeight="1">
      <c r="B551" s="33">
        <f>MAX(B549:B550)+1</f>
        <v>425</v>
      </c>
      <c r="C551" s="40" t="s">
        <v>992</v>
      </c>
      <c r="D551" s="40"/>
      <c r="E551" s="41">
        <v>578.97</v>
      </c>
      <c r="F551" s="41">
        <v>0</v>
      </c>
    </row>
    <row r="552" spans="2:6" ht="11.25" customHeight="1">
      <c r="B552" s="33">
        <f>MAX(B549:B551)+1</f>
        <v>426</v>
      </c>
      <c r="C552" s="40" t="s">
        <v>993</v>
      </c>
      <c r="D552" s="40"/>
      <c r="E552" s="41">
        <v>40787.6</v>
      </c>
      <c r="F552" s="41">
        <v>103.91857142857143</v>
      </c>
    </row>
    <row r="553" spans="2:6" ht="11.25" customHeight="1">
      <c r="B553" s="33">
        <f>MAX(B549:B552)+1</f>
        <v>427</v>
      </c>
      <c r="C553" s="40" t="s">
        <v>994</v>
      </c>
      <c r="D553" s="40"/>
      <c r="E553" s="41">
        <v>8203154.899</v>
      </c>
      <c r="F553" s="41">
        <v>81760.09999999999</v>
      </c>
    </row>
    <row r="554" spans="2:6" ht="11.25" customHeight="1">
      <c r="B554" s="33">
        <f aca="true" t="shared" si="11" ref="B554:B618">MAX(B549:B553)+1</f>
        <v>428</v>
      </c>
      <c r="C554" s="40" t="s">
        <v>995</v>
      </c>
      <c r="D554" s="40"/>
      <c r="E554" s="41">
        <v>2635550.33</v>
      </c>
      <c r="F554" s="41">
        <v>7203.124285714286</v>
      </c>
    </row>
    <row r="555" spans="2:6" ht="11.25" customHeight="1">
      <c r="B555" s="33">
        <f t="shared" si="11"/>
        <v>429</v>
      </c>
      <c r="C555" s="40" t="s">
        <v>996</v>
      </c>
      <c r="D555" s="40"/>
      <c r="E555" s="41">
        <v>1843674.47</v>
      </c>
      <c r="F555" s="41">
        <v>39259.520000000004</v>
      </c>
    </row>
    <row r="556" spans="2:6" ht="11.25" customHeight="1">
      <c r="B556" s="33">
        <f t="shared" si="11"/>
        <v>430</v>
      </c>
      <c r="C556" s="40" t="s">
        <v>997</v>
      </c>
      <c r="D556" s="40"/>
      <c r="E556" s="41">
        <v>2888783</v>
      </c>
      <c r="F556" s="41">
        <v>11506.391428571427</v>
      </c>
    </row>
    <row r="557" spans="2:6" ht="11.25" customHeight="1">
      <c r="B557" s="33">
        <f t="shared" si="11"/>
        <v>431</v>
      </c>
      <c r="C557" s="40" t="s">
        <v>998</v>
      </c>
      <c r="D557" s="40"/>
      <c r="E557" s="41">
        <v>2881488</v>
      </c>
      <c r="F557" s="41">
        <v>6657.9800000000005</v>
      </c>
    </row>
    <row r="558" spans="2:6" ht="11.25" customHeight="1">
      <c r="B558" s="33">
        <f t="shared" si="11"/>
        <v>432</v>
      </c>
      <c r="C558" s="40" t="s">
        <v>999</v>
      </c>
      <c r="D558" s="40"/>
      <c r="E558" s="41">
        <v>113772.73</v>
      </c>
      <c r="F558" s="41">
        <v>1193.962857142857</v>
      </c>
    </row>
    <row r="559" spans="2:6" ht="11.25" customHeight="1">
      <c r="B559" s="33">
        <f t="shared" si="11"/>
        <v>433</v>
      </c>
      <c r="C559" s="40" t="s">
        <v>1000</v>
      </c>
      <c r="D559" s="40"/>
      <c r="E559" s="41">
        <v>357536.21</v>
      </c>
      <c r="F559" s="41">
        <v>1603.3542857142857</v>
      </c>
    </row>
    <row r="560" spans="2:6" ht="11.25" customHeight="1">
      <c r="B560" s="33">
        <f t="shared" si="11"/>
        <v>434</v>
      </c>
      <c r="C560" s="40" t="s">
        <v>1001</v>
      </c>
      <c r="D560" s="40"/>
      <c r="E560" s="41">
        <v>149405</v>
      </c>
      <c r="F560" s="41">
        <v>360.28285714285715</v>
      </c>
    </row>
    <row r="561" spans="2:6" ht="11.25" customHeight="1">
      <c r="B561" s="33">
        <f t="shared" si="11"/>
        <v>435</v>
      </c>
      <c r="C561" s="40" t="s">
        <v>1002</v>
      </c>
      <c r="D561" s="40"/>
      <c r="E561" s="41">
        <v>3019998</v>
      </c>
      <c r="F561" s="41">
        <v>33854.28428571429</v>
      </c>
    </row>
    <row r="562" spans="2:6" ht="11.25" customHeight="1">
      <c r="B562" s="33">
        <f t="shared" si="11"/>
        <v>436</v>
      </c>
      <c r="C562" s="40" t="s">
        <v>1003</v>
      </c>
      <c r="D562" s="40"/>
      <c r="E562" s="41">
        <v>2845524.53</v>
      </c>
      <c r="F562" s="41">
        <v>53708.58714285715</v>
      </c>
    </row>
    <row r="563" spans="3:6" ht="11.25" customHeight="1" hidden="1" outlineLevel="1">
      <c r="C563" s="46" t="s">
        <v>1806</v>
      </c>
      <c r="D563" s="46"/>
      <c r="E563" s="41">
        <v>992128.51</v>
      </c>
      <c r="F563" s="41">
        <v>0</v>
      </c>
    </row>
    <row r="564" spans="2:6" ht="11.25" customHeight="1" collapsed="1">
      <c r="B564" s="33">
        <f t="shared" si="11"/>
        <v>437</v>
      </c>
      <c r="C564" s="40" t="s">
        <v>1739</v>
      </c>
      <c r="D564" s="40"/>
      <c r="E564" s="41">
        <f>SUBTOTAL(9,E563)</f>
        <v>992128.51</v>
      </c>
      <c r="F564" s="41">
        <f>SUBTOTAL(9,F563)</f>
        <v>0</v>
      </c>
    </row>
    <row r="565" spans="2:6" ht="11.25" customHeight="1">
      <c r="B565" s="33">
        <f t="shared" si="11"/>
        <v>438</v>
      </c>
      <c r="C565" s="40" t="s">
        <v>1004</v>
      </c>
      <c r="D565" s="40"/>
      <c r="E565" s="41">
        <v>20578215.32</v>
      </c>
      <c r="F565" s="41">
        <v>98281.07285714286</v>
      </c>
    </row>
    <row r="566" spans="2:6" ht="11.25" customHeight="1">
      <c r="B566" s="33">
        <f t="shared" si="11"/>
        <v>439</v>
      </c>
      <c r="C566" s="40" t="s">
        <v>1005</v>
      </c>
      <c r="D566" s="40"/>
      <c r="E566" s="41">
        <v>3893067.7529999996</v>
      </c>
      <c r="F566" s="41">
        <v>4844.957142857143</v>
      </c>
    </row>
    <row r="567" spans="2:6" ht="11.25" customHeight="1">
      <c r="B567" s="33">
        <f t="shared" si="11"/>
        <v>440</v>
      </c>
      <c r="C567" s="40" t="s">
        <v>1007</v>
      </c>
      <c r="D567" s="40"/>
      <c r="E567" s="41">
        <v>343649.73</v>
      </c>
      <c r="F567" s="41">
        <v>0</v>
      </c>
    </row>
    <row r="568" spans="2:6" ht="11.25" customHeight="1">
      <c r="B568" s="33">
        <f t="shared" si="11"/>
        <v>441</v>
      </c>
      <c r="C568" s="40" t="s">
        <v>1008</v>
      </c>
      <c r="D568" s="40"/>
      <c r="E568" s="41">
        <v>1573721.76</v>
      </c>
      <c r="F568" s="41">
        <v>6502.394285714285</v>
      </c>
    </row>
    <row r="569" spans="3:6" ht="11.25" customHeight="1" hidden="1" outlineLevel="1">
      <c r="C569" s="46" t="s">
        <v>1009</v>
      </c>
      <c r="D569" s="46"/>
      <c r="E569" s="41">
        <v>2055537.1800000002</v>
      </c>
      <c r="F569" s="41">
        <v>4473.031428571429</v>
      </c>
    </row>
    <row r="570" spans="3:6" ht="11.25" customHeight="1" hidden="1" outlineLevel="1">
      <c r="C570" s="46" t="s">
        <v>1810</v>
      </c>
      <c r="D570" s="46"/>
      <c r="E570" s="41">
        <v>1170314.41</v>
      </c>
      <c r="F570" s="41">
        <v>0</v>
      </c>
    </row>
    <row r="571" spans="2:6" ht="11.25" customHeight="1" collapsed="1">
      <c r="B571" s="33">
        <f t="shared" si="11"/>
        <v>442</v>
      </c>
      <c r="C571" s="40" t="s">
        <v>1009</v>
      </c>
      <c r="D571" s="40"/>
      <c r="E571" s="41">
        <f>SUBTOTAL(9,E569:E570)</f>
        <v>3225851.59</v>
      </c>
      <c r="F571" s="41">
        <f>SUBTOTAL(9,F569:F570)</f>
        <v>4473.031428571429</v>
      </c>
    </row>
    <row r="572" spans="3:6" ht="11.25" customHeight="1" hidden="1" outlineLevel="1">
      <c r="C572" s="46" t="s">
        <v>1010</v>
      </c>
      <c r="D572" s="46"/>
      <c r="E572" s="41">
        <v>1943388.17</v>
      </c>
      <c r="F572" s="41">
        <v>6697.872857142856</v>
      </c>
    </row>
    <row r="573" spans="3:6" ht="11.25" customHeight="1" hidden="1" outlineLevel="1">
      <c r="C573" s="46" t="s">
        <v>1811</v>
      </c>
      <c r="D573" s="46"/>
      <c r="E573" s="41">
        <v>1170314.41</v>
      </c>
      <c r="F573" s="41">
        <v>0</v>
      </c>
    </row>
    <row r="574" spans="2:6" ht="11.25" customHeight="1" collapsed="1">
      <c r="B574" s="33">
        <f t="shared" si="11"/>
        <v>443</v>
      </c>
      <c r="C574" s="40" t="s">
        <v>1010</v>
      </c>
      <c r="D574" s="40"/>
      <c r="E574" s="41">
        <f>SUBTOTAL(9,E572:E573)</f>
        <v>3113702.58</v>
      </c>
      <c r="F574" s="41">
        <f>SUBTOTAL(9,F572:F573)</f>
        <v>6697.872857142856</v>
      </c>
    </row>
    <row r="575" spans="3:6" ht="11.25" customHeight="1" hidden="1" outlineLevel="1">
      <c r="C575" s="45" t="s">
        <v>1011</v>
      </c>
      <c r="D575" s="45"/>
      <c r="E575" s="41">
        <v>292541.49</v>
      </c>
      <c r="F575" s="41">
        <v>7509.059999999999</v>
      </c>
    </row>
    <row r="576" spans="3:6" ht="11.25" customHeight="1" hidden="1" outlineLevel="1">
      <c r="C576" s="45" t="s">
        <v>1812</v>
      </c>
      <c r="D576" s="45"/>
      <c r="E576" s="41">
        <v>5257537.21</v>
      </c>
      <c r="F576" s="41">
        <v>0</v>
      </c>
    </row>
    <row r="577" spans="3:6" ht="11.25" customHeight="1" hidden="1" outlineLevel="1">
      <c r="C577" s="45" t="s">
        <v>1813</v>
      </c>
      <c r="D577" s="45"/>
      <c r="E577" s="41">
        <v>2750273.0700000003</v>
      </c>
      <c r="F577" s="41">
        <v>0</v>
      </c>
    </row>
    <row r="578" spans="2:6" ht="11.25" customHeight="1" collapsed="1">
      <c r="B578" s="33">
        <f t="shared" si="11"/>
        <v>444</v>
      </c>
      <c r="C578" s="40" t="s">
        <v>1011</v>
      </c>
      <c r="D578" s="40"/>
      <c r="E578" s="41">
        <f>SUBTOTAL(9,E575:E577)</f>
        <v>8300351.7700000005</v>
      </c>
      <c r="F578" s="41">
        <f>SUBTOTAL(9,F575:F577)</f>
        <v>7509.059999999999</v>
      </c>
    </row>
    <row r="579" spans="2:6" ht="11.25" customHeight="1">
      <c r="B579" s="33">
        <f t="shared" si="11"/>
        <v>445</v>
      </c>
      <c r="C579" s="40" t="s">
        <v>1012</v>
      </c>
      <c r="D579" s="40"/>
      <c r="E579" s="41">
        <v>1011330.03</v>
      </c>
      <c r="F579" s="41">
        <v>7190.594285714285</v>
      </c>
    </row>
    <row r="580" spans="3:6" ht="11.25" customHeight="1" hidden="1" outlineLevel="1">
      <c r="C580" s="46" t="s">
        <v>1691</v>
      </c>
      <c r="D580" s="46"/>
      <c r="E580" s="41">
        <v>10472082.440000001</v>
      </c>
      <c r="F580" s="41">
        <v>8230.504285714285</v>
      </c>
    </row>
    <row r="581" spans="2:6" ht="11.25" customHeight="1" collapsed="1">
      <c r="B581" s="33">
        <f>MAX(B578:B579)+1</f>
        <v>446</v>
      </c>
      <c r="C581" s="40" t="s">
        <v>1746</v>
      </c>
      <c r="D581" s="40"/>
      <c r="E581" s="41">
        <f>SUBTOTAL(9,E580)</f>
        <v>10472082.440000001</v>
      </c>
      <c r="F581" s="41">
        <f>SUBTOTAL(9,F580)</f>
        <v>8230.504285714285</v>
      </c>
    </row>
    <row r="582" spans="2:6" ht="11.25" customHeight="1">
      <c r="B582" s="33">
        <f>MAX(B578:B581)+1</f>
        <v>447</v>
      </c>
      <c r="C582" s="40" t="s">
        <v>1013</v>
      </c>
      <c r="D582" s="40"/>
      <c r="E582" s="41">
        <v>434423.86</v>
      </c>
      <c r="F582" s="41">
        <v>1984.5485714285714</v>
      </c>
    </row>
    <row r="583" spans="2:6" ht="11.25" customHeight="1">
      <c r="B583" s="33">
        <f>MAX(B579:B582)+1</f>
        <v>448</v>
      </c>
      <c r="C583" s="40" t="s">
        <v>1014</v>
      </c>
      <c r="D583" s="40"/>
      <c r="E583" s="41">
        <v>35889.59999999998</v>
      </c>
      <c r="F583" s="41">
        <v>0</v>
      </c>
    </row>
    <row r="584" spans="2:6" ht="11.25" customHeight="1">
      <c r="B584" s="33">
        <f>MAX(B579:B583)+1</f>
        <v>449</v>
      </c>
      <c r="C584" s="40" t="s">
        <v>1015</v>
      </c>
      <c r="D584" s="40"/>
      <c r="E584" s="41">
        <v>2867294.371</v>
      </c>
      <c r="F584" s="41">
        <v>37336.75571428572</v>
      </c>
    </row>
    <row r="585" spans="2:6" ht="11.25" customHeight="1">
      <c r="B585" s="33">
        <f>MAX(B579:B584)+1</f>
        <v>450</v>
      </c>
      <c r="C585" s="40" t="s">
        <v>1016</v>
      </c>
      <c r="D585" s="40"/>
      <c r="E585" s="41">
        <v>1415214</v>
      </c>
      <c r="F585" s="41">
        <v>5921.621428571429</v>
      </c>
    </row>
    <row r="586" spans="2:6" ht="11.25" customHeight="1">
      <c r="B586" s="33">
        <f t="shared" si="11"/>
        <v>451</v>
      </c>
      <c r="C586" s="40" t="s">
        <v>1017</v>
      </c>
      <c r="D586" s="40"/>
      <c r="E586" s="41">
        <v>2001443.3999999997</v>
      </c>
      <c r="F586" s="41">
        <v>21866.221428571425</v>
      </c>
    </row>
    <row r="587" spans="3:6" ht="11.25" customHeight="1" hidden="1" outlineLevel="1">
      <c r="C587" s="45" t="s">
        <v>1018</v>
      </c>
      <c r="D587" s="45"/>
      <c r="E587" s="41">
        <v>5428479.373</v>
      </c>
      <c r="F587" s="41">
        <v>19767.544285714284</v>
      </c>
    </row>
    <row r="588" spans="3:6" ht="11.25" customHeight="1" hidden="1" outlineLevel="1">
      <c r="C588" s="45" t="s">
        <v>1814</v>
      </c>
      <c r="D588" s="45"/>
      <c r="E588" s="41">
        <v>1743312.07</v>
      </c>
      <c r="F588" s="41">
        <v>0</v>
      </c>
    </row>
    <row r="589" spans="3:6" ht="11.25" customHeight="1" hidden="1" outlineLevel="1">
      <c r="C589" s="45" t="s">
        <v>2335</v>
      </c>
      <c r="D589" s="45"/>
      <c r="E589" s="41">
        <v>1296515.26</v>
      </c>
      <c r="F589" s="41">
        <v>0</v>
      </c>
    </row>
    <row r="590" spans="2:6" ht="11.25" customHeight="1" collapsed="1">
      <c r="B590" s="33">
        <f>MAX(B582:B586)+1</f>
        <v>452</v>
      </c>
      <c r="C590" s="40" t="s">
        <v>1018</v>
      </c>
      <c r="D590" s="40"/>
      <c r="E590" s="41">
        <f>SUBTOTAL(9,E587:E589)</f>
        <v>8468306.703</v>
      </c>
      <c r="F590" s="41">
        <f>SUBTOTAL(9,F587:F589)</f>
        <v>19767.544285714284</v>
      </c>
    </row>
    <row r="591" spans="3:6" ht="11.25" customHeight="1" hidden="1" outlineLevel="1">
      <c r="C591" s="46" t="s">
        <v>1019</v>
      </c>
      <c r="D591" s="46"/>
      <c r="E591" s="41">
        <v>4273350.57</v>
      </c>
      <c r="F591" s="41">
        <v>22513.917142857146</v>
      </c>
    </row>
    <row r="592" spans="3:6" ht="11.25" customHeight="1" hidden="1" outlineLevel="1">
      <c r="C592" s="46" t="s">
        <v>1815</v>
      </c>
      <c r="D592" s="46"/>
      <c r="E592" s="41">
        <v>15524082.76</v>
      </c>
      <c r="F592" s="41">
        <v>0</v>
      </c>
    </row>
    <row r="593" spans="2:6" ht="11.25" customHeight="1" collapsed="1">
      <c r="B593" s="33">
        <f>MAX(B584:B590)+1</f>
        <v>453</v>
      </c>
      <c r="C593" s="40" t="s">
        <v>1019</v>
      </c>
      <c r="D593" s="40"/>
      <c r="E593" s="41">
        <f>SUBTOTAL(9,E591:E592)</f>
        <v>19797433.33</v>
      </c>
      <c r="F593" s="41">
        <f>SUBTOTAL(9,F591:F592)</f>
        <v>22513.917142857146</v>
      </c>
    </row>
    <row r="594" spans="2:6" ht="11.25" customHeight="1">
      <c r="B594" s="33">
        <f>MAX(B586:B593)+1</f>
        <v>454</v>
      </c>
      <c r="C594" s="40" t="s">
        <v>1020</v>
      </c>
      <c r="D594" s="40"/>
      <c r="E594" s="41">
        <v>1276789.9</v>
      </c>
      <c r="F594" s="41">
        <v>16256.902857142859</v>
      </c>
    </row>
    <row r="595" spans="2:6" ht="11.25" customHeight="1">
      <c r="B595" s="33">
        <f>MAX(B590:B594)+1</f>
        <v>455</v>
      </c>
      <c r="C595" s="40" t="s">
        <v>1021</v>
      </c>
      <c r="D595" s="40"/>
      <c r="E595" s="41">
        <v>9970</v>
      </c>
      <c r="F595" s="41">
        <v>79.86285714285714</v>
      </c>
    </row>
    <row r="596" spans="2:6" ht="11.25" customHeight="1">
      <c r="B596" s="33">
        <f>MAX(B593:B595)+1</f>
        <v>456</v>
      </c>
      <c r="C596" s="40" t="s">
        <v>1022</v>
      </c>
      <c r="D596" s="40"/>
      <c r="E596" s="41">
        <v>180119.84000000003</v>
      </c>
      <c r="F596" s="41">
        <v>0</v>
      </c>
    </row>
    <row r="597" spans="2:6" ht="11.25" customHeight="1">
      <c r="B597" s="33">
        <f>MAX(B593:B596)+1</f>
        <v>457</v>
      </c>
      <c r="C597" s="40" t="s">
        <v>1023</v>
      </c>
      <c r="D597" s="40"/>
      <c r="E597" s="41">
        <v>9278477.003000002</v>
      </c>
      <c r="F597" s="41">
        <v>37428.49285714286</v>
      </c>
    </row>
    <row r="598" spans="2:6" ht="11.25" customHeight="1">
      <c r="B598" s="33">
        <f>MAX(B594:B597)+1</f>
        <v>458</v>
      </c>
      <c r="C598" s="40" t="s">
        <v>1024</v>
      </c>
      <c r="D598" s="40"/>
      <c r="E598" s="41">
        <v>1699814.54</v>
      </c>
      <c r="F598" s="41">
        <v>8925.2</v>
      </c>
    </row>
    <row r="599" spans="2:6" ht="11.25" customHeight="1">
      <c r="B599" s="33">
        <f t="shared" si="11"/>
        <v>459</v>
      </c>
      <c r="C599" s="40" t="s">
        <v>1025</v>
      </c>
      <c r="D599" s="40"/>
      <c r="E599" s="41">
        <v>3514675.9</v>
      </c>
      <c r="F599" s="41">
        <v>10719.872857142856</v>
      </c>
    </row>
    <row r="600" spans="2:6" ht="11.25" customHeight="1">
      <c r="B600" s="33">
        <f t="shared" si="11"/>
        <v>460</v>
      </c>
      <c r="C600" s="40" t="s">
        <v>1026</v>
      </c>
      <c r="D600" s="40"/>
      <c r="E600" s="41">
        <v>30139100.28</v>
      </c>
      <c r="F600" s="41">
        <v>19282.515714285713</v>
      </c>
    </row>
    <row r="601" spans="2:6" ht="11.25" customHeight="1">
      <c r="B601" s="33">
        <f t="shared" si="11"/>
        <v>461</v>
      </c>
      <c r="C601" s="40" t="s">
        <v>1027</v>
      </c>
      <c r="D601" s="40"/>
      <c r="E601" s="41">
        <v>2245470.7</v>
      </c>
      <c r="F601" s="41">
        <v>11300.441428571428</v>
      </c>
    </row>
    <row r="602" spans="3:6" ht="11.25" customHeight="1" hidden="1" outlineLevel="1">
      <c r="C602" s="46" t="s">
        <v>1028</v>
      </c>
      <c r="D602" s="46"/>
      <c r="E602" s="41">
        <v>4548746.86</v>
      </c>
      <c r="F602" s="41">
        <v>75829.20428571428</v>
      </c>
    </row>
    <row r="603" spans="3:6" ht="11.25" customHeight="1" hidden="1" outlineLevel="1">
      <c r="C603" s="46" t="s">
        <v>1816</v>
      </c>
      <c r="D603" s="46"/>
      <c r="E603" s="41">
        <v>295851.78</v>
      </c>
      <c r="F603" s="41">
        <v>0</v>
      </c>
    </row>
    <row r="604" spans="3:6" ht="11.25" customHeight="1" hidden="1" outlineLevel="1">
      <c r="C604" s="46" t="s">
        <v>1817</v>
      </c>
      <c r="D604" s="46"/>
      <c r="E604" s="41">
        <v>899517.88</v>
      </c>
      <c r="F604" s="41">
        <v>0</v>
      </c>
    </row>
    <row r="605" spans="2:6" ht="11.25" customHeight="1" collapsed="1">
      <c r="B605" s="33">
        <f>MAX(B597:B601)+1</f>
        <v>462</v>
      </c>
      <c r="C605" s="40" t="s">
        <v>1028</v>
      </c>
      <c r="D605" s="40"/>
      <c r="E605" s="41">
        <f>SUBTOTAL(9,E602:E604)</f>
        <v>5744116.5200000005</v>
      </c>
      <c r="F605" s="41">
        <f>SUBTOTAL(9,F602:F604)</f>
        <v>75829.20428571428</v>
      </c>
    </row>
    <row r="606" spans="3:6" ht="11.25" customHeight="1" hidden="1" outlineLevel="1">
      <c r="C606" s="46" t="s">
        <v>1818</v>
      </c>
      <c r="D606" s="46"/>
      <c r="E606" s="41">
        <v>751728.4</v>
      </c>
      <c r="F606" s="41">
        <v>441.8385714285714</v>
      </c>
    </row>
    <row r="607" spans="3:6" ht="11.25" customHeight="1" hidden="1" outlineLevel="1">
      <c r="C607" s="46" t="s">
        <v>1819</v>
      </c>
      <c r="D607" s="46"/>
      <c r="E607" s="41">
        <v>751728.4099999998</v>
      </c>
      <c r="F607" s="41">
        <v>763.3071428571429</v>
      </c>
    </row>
    <row r="608" spans="2:6" ht="11.25" customHeight="1" collapsed="1">
      <c r="B608" s="33">
        <f>MAX(B601:B605)+1</f>
        <v>463</v>
      </c>
      <c r="C608" s="40" t="s">
        <v>1740</v>
      </c>
      <c r="D608" s="40"/>
      <c r="E608" s="41">
        <f>SUBTOTAL(9,E606:E607)</f>
        <v>1503456.8099999998</v>
      </c>
      <c r="F608" s="41">
        <f>SUBTOTAL(9,F606:F607)</f>
        <v>1205.1457142857143</v>
      </c>
    </row>
    <row r="609" spans="2:6" ht="11.25" customHeight="1">
      <c r="B609" s="33">
        <f>MAX(B605:B608)+1</f>
        <v>464</v>
      </c>
      <c r="C609" s="40" t="s">
        <v>1029</v>
      </c>
      <c r="D609" s="40"/>
      <c r="E609" s="41">
        <v>2153290.6899999995</v>
      </c>
      <c r="F609" s="41">
        <v>18217.145714285714</v>
      </c>
    </row>
    <row r="610" spans="2:6" ht="11.25" customHeight="1">
      <c r="B610" s="33">
        <f>MAX(B608:B609)+1</f>
        <v>465</v>
      </c>
      <c r="C610" s="40" t="s">
        <v>1030</v>
      </c>
      <c r="D610" s="40"/>
      <c r="E610" s="41">
        <v>0</v>
      </c>
      <c r="F610" s="41">
        <v>0</v>
      </c>
    </row>
    <row r="611" spans="2:6" ht="11.25" customHeight="1">
      <c r="B611" s="33">
        <f>MAX(B608:B610)+1</f>
        <v>466</v>
      </c>
      <c r="C611" s="40" t="s">
        <v>1031</v>
      </c>
      <c r="D611" s="40"/>
      <c r="E611" s="41">
        <v>29549.94</v>
      </c>
      <c r="F611" s="41">
        <v>429.52142857142854</v>
      </c>
    </row>
    <row r="612" spans="2:6" ht="11.25" customHeight="1">
      <c r="B612" s="33">
        <f>MAX(B608:B611)+1</f>
        <v>467</v>
      </c>
      <c r="C612" s="40" t="s">
        <v>1032</v>
      </c>
      <c r="D612" s="40"/>
      <c r="E612" s="41">
        <v>5666358.53</v>
      </c>
      <c r="F612" s="41">
        <v>11014.394285714287</v>
      </c>
    </row>
    <row r="613" spans="2:6" ht="11.25" customHeight="1">
      <c r="B613" s="33">
        <f t="shared" si="11"/>
        <v>468</v>
      </c>
      <c r="C613" s="40" t="s">
        <v>1033</v>
      </c>
      <c r="D613" s="40"/>
      <c r="E613" s="41">
        <v>2996647.2099999995</v>
      </c>
      <c r="F613" s="41">
        <v>29844.674285714285</v>
      </c>
    </row>
    <row r="614" spans="2:6" ht="11.25" customHeight="1">
      <c r="B614" s="33">
        <f t="shared" si="11"/>
        <v>469</v>
      </c>
      <c r="C614" s="40" t="s">
        <v>1034</v>
      </c>
      <c r="D614" s="40"/>
      <c r="E614" s="41">
        <v>1377363.0100000002</v>
      </c>
      <c r="F614" s="41">
        <v>8982.327142857142</v>
      </c>
    </row>
    <row r="615" spans="2:6" ht="11.25" customHeight="1">
      <c r="B615" s="33">
        <f t="shared" si="11"/>
        <v>470</v>
      </c>
      <c r="C615" s="40" t="s">
        <v>1035</v>
      </c>
      <c r="D615" s="40"/>
      <c r="E615" s="41">
        <v>6823.75</v>
      </c>
      <c r="F615" s="41">
        <v>229.64000000000001</v>
      </c>
    </row>
    <row r="616" spans="2:6" ht="11.25" customHeight="1">
      <c r="B616" s="33">
        <f t="shared" si="11"/>
        <v>471</v>
      </c>
      <c r="C616" s="40" t="s">
        <v>1036</v>
      </c>
      <c r="D616" s="40"/>
      <c r="E616" s="41">
        <v>81433</v>
      </c>
      <c r="F616" s="41">
        <v>0</v>
      </c>
    </row>
    <row r="617" spans="2:6" ht="11.25" customHeight="1">
      <c r="B617" s="33">
        <f t="shared" si="11"/>
        <v>472</v>
      </c>
      <c r="C617" s="40" t="s">
        <v>1037</v>
      </c>
      <c r="D617" s="40"/>
      <c r="E617" s="41">
        <v>297116.89</v>
      </c>
      <c r="F617" s="41">
        <v>2386.7514285714283</v>
      </c>
    </row>
    <row r="618" spans="2:6" ht="11.25" customHeight="1">
      <c r="B618" s="33">
        <f t="shared" si="11"/>
        <v>473</v>
      </c>
      <c r="C618" s="40" t="s">
        <v>1038</v>
      </c>
      <c r="D618" s="40"/>
      <c r="E618" s="41">
        <v>720574.64</v>
      </c>
      <c r="F618" s="41">
        <v>6766.612857142856</v>
      </c>
    </row>
    <row r="619" spans="2:6" ht="11.25" customHeight="1">
      <c r="B619" s="33">
        <f aca="true" t="shared" si="12" ref="B619:B671">MAX(B614:B618)+1</f>
        <v>474</v>
      </c>
      <c r="C619" s="40" t="s">
        <v>1692</v>
      </c>
      <c r="D619" s="40"/>
      <c r="E619" s="41">
        <v>65675.49</v>
      </c>
      <c r="F619" s="41">
        <v>2052.4</v>
      </c>
    </row>
    <row r="620" spans="2:6" ht="11.25" customHeight="1">
      <c r="B620" s="33">
        <f t="shared" si="12"/>
        <v>475</v>
      </c>
      <c r="C620" s="40" t="s">
        <v>1039</v>
      </c>
      <c r="D620" s="40"/>
      <c r="E620" s="41">
        <v>152367.95</v>
      </c>
      <c r="F620" s="41">
        <v>2540.128571428571</v>
      </c>
    </row>
    <row r="621" spans="2:6" ht="11.25" customHeight="1">
      <c r="B621" s="33">
        <f t="shared" si="12"/>
        <v>476</v>
      </c>
      <c r="C621" s="40" t="s">
        <v>1040</v>
      </c>
      <c r="D621" s="40"/>
      <c r="E621" s="41">
        <v>532215.89</v>
      </c>
      <c r="F621" s="41">
        <v>1767.8985714285714</v>
      </c>
    </row>
    <row r="622" spans="2:6" ht="11.25" customHeight="1">
      <c r="B622" s="33">
        <f t="shared" si="12"/>
        <v>477</v>
      </c>
      <c r="C622" s="40" t="s">
        <v>1041</v>
      </c>
      <c r="D622" s="40"/>
      <c r="E622" s="41">
        <v>2391145.96</v>
      </c>
      <c r="F622" s="41">
        <v>30825.647142857142</v>
      </c>
    </row>
    <row r="623" spans="2:6" ht="11.25" customHeight="1">
      <c r="B623" s="33">
        <f t="shared" si="12"/>
        <v>478</v>
      </c>
      <c r="C623" s="40" t="s">
        <v>1042</v>
      </c>
      <c r="D623" s="40"/>
      <c r="E623" s="41">
        <v>922568.8500000001</v>
      </c>
      <c r="F623" s="41">
        <v>1259.847142857143</v>
      </c>
    </row>
    <row r="624" spans="2:6" ht="11.25" customHeight="1">
      <c r="B624" s="33">
        <f t="shared" si="12"/>
        <v>479</v>
      </c>
      <c r="C624" s="40" t="s">
        <v>1043</v>
      </c>
      <c r="D624" s="40"/>
      <c r="E624" s="41">
        <v>2290044.813</v>
      </c>
      <c r="F624" s="41">
        <v>10358.65857142857</v>
      </c>
    </row>
    <row r="625" spans="2:6" ht="11.25" customHeight="1">
      <c r="B625" s="33">
        <f t="shared" si="12"/>
        <v>480</v>
      </c>
      <c r="C625" s="40" t="s">
        <v>1044</v>
      </c>
      <c r="D625" s="40"/>
      <c r="E625" s="41">
        <v>1295591.9830000002</v>
      </c>
      <c r="F625" s="41">
        <v>8609.411428571428</v>
      </c>
    </row>
    <row r="626" spans="2:6" ht="11.25" customHeight="1">
      <c r="B626" s="33">
        <f t="shared" si="12"/>
        <v>481</v>
      </c>
      <c r="C626" s="40" t="s">
        <v>1045</v>
      </c>
      <c r="D626" s="40"/>
      <c r="E626" s="41">
        <v>2190124.71</v>
      </c>
      <c r="F626" s="41">
        <v>5727.947142857142</v>
      </c>
    </row>
    <row r="627" spans="3:6" ht="11.25" customHeight="1" hidden="1" outlineLevel="1">
      <c r="C627" s="46" t="s">
        <v>1046</v>
      </c>
      <c r="D627" s="46"/>
      <c r="E627" s="41">
        <v>11782191.57</v>
      </c>
      <c r="F627" s="41">
        <v>40620.47285714286</v>
      </c>
    </row>
    <row r="628" spans="3:6" ht="11.25" customHeight="1" hidden="1" outlineLevel="1">
      <c r="C628" s="46" t="s">
        <v>1820</v>
      </c>
      <c r="D628" s="46"/>
      <c r="E628" s="41">
        <v>182765.11</v>
      </c>
      <c r="F628" s="41">
        <v>0</v>
      </c>
    </row>
    <row r="629" spans="3:6" ht="11.25" customHeight="1" hidden="1" outlineLevel="1">
      <c r="C629" s="46" t="s">
        <v>1821</v>
      </c>
      <c r="D629" s="46"/>
      <c r="E629" s="41">
        <v>86573.26</v>
      </c>
      <c r="F629" s="41">
        <v>0</v>
      </c>
    </row>
    <row r="630" spans="3:6" ht="11.25" customHeight="1" hidden="1" outlineLevel="1">
      <c r="C630" s="46" t="s">
        <v>1822</v>
      </c>
      <c r="D630" s="46"/>
      <c r="E630" s="41">
        <v>461722.9</v>
      </c>
      <c r="F630" s="41">
        <v>0</v>
      </c>
    </row>
    <row r="631" spans="3:6" ht="11.25" customHeight="1" hidden="1" outlineLevel="1">
      <c r="C631" s="46" t="s">
        <v>1823</v>
      </c>
      <c r="D631" s="46"/>
      <c r="E631" s="41">
        <v>230861.54</v>
      </c>
      <c r="F631" s="41">
        <v>0</v>
      </c>
    </row>
    <row r="632" spans="2:6" ht="11.25" customHeight="1" collapsed="1">
      <c r="B632" s="33">
        <f>MAX(B622:B626)+1</f>
        <v>482</v>
      </c>
      <c r="C632" s="40" t="s">
        <v>1046</v>
      </c>
      <c r="D632" s="40"/>
      <c r="E632" s="41">
        <f>SUBTOTAL(9,E627:E631)</f>
        <v>12744114.379999999</v>
      </c>
      <c r="F632" s="41">
        <f>SUBTOTAL(9,F627:F631)</f>
        <v>40620.47285714286</v>
      </c>
    </row>
    <row r="633" spans="2:6" ht="11.25" customHeight="1">
      <c r="B633" s="33">
        <f>MAX(B632:B632)+1</f>
        <v>483</v>
      </c>
      <c r="C633" s="40" t="s">
        <v>1047</v>
      </c>
      <c r="D633" s="40"/>
      <c r="E633" s="41">
        <v>10746393.486999998</v>
      </c>
      <c r="F633" s="41">
        <v>14848.705714285717</v>
      </c>
    </row>
    <row r="634" spans="2:6" ht="11.25" customHeight="1">
      <c r="B634" s="33">
        <f>MAX(B633:B633)+1</f>
        <v>484</v>
      </c>
      <c r="C634" s="40" t="s">
        <v>1048</v>
      </c>
      <c r="D634" s="40"/>
      <c r="E634" s="41">
        <v>85625</v>
      </c>
      <c r="F634" s="41">
        <v>1353.5657142857142</v>
      </c>
    </row>
    <row r="635" spans="2:6" ht="11.25" customHeight="1">
      <c r="B635" s="33">
        <f>MAX(B633:B634)+1</f>
        <v>485</v>
      </c>
      <c r="C635" s="40" t="s">
        <v>1049</v>
      </c>
      <c r="D635" s="40"/>
      <c r="E635" s="41">
        <v>403845.97000000003</v>
      </c>
      <c r="F635" s="41">
        <v>6806.227142857142</v>
      </c>
    </row>
    <row r="636" spans="2:6" ht="11.25" customHeight="1">
      <c r="B636" s="33">
        <f>MAX(B633:B635)+1</f>
        <v>486</v>
      </c>
      <c r="C636" s="40" t="s">
        <v>1050</v>
      </c>
      <c r="D636" s="40"/>
      <c r="E636" s="41">
        <v>442352.04</v>
      </c>
      <c r="F636" s="41">
        <v>3531.845714285714</v>
      </c>
    </row>
    <row r="637" spans="2:6" ht="11.25" customHeight="1">
      <c r="B637" s="33">
        <f>MAX(B633:B636)+1</f>
        <v>487</v>
      </c>
      <c r="C637" s="40" t="s">
        <v>1051</v>
      </c>
      <c r="D637" s="40"/>
      <c r="E637" s="41">
        <v>1222907</v>
      </c>
      <c r="F637" s="41">
        <v>3244.6357142857137</v>
      </c>
    </row>
    <row r="638" spans="2:6" ht="11.25" customHeight="1">
      <c r="B638" s="33">
        <f t="shared" si="12"/>
        <v>488</v>
      </c>
      <c r="C638" s="40" t="s">
        <v>1560</v>
      </c>
      <c r="D638" s="40"/>
      <c r="E638" s="41">
        <v>315226.62</v>
      </c>
      <c r="F638" s="41">
        <v>62.548571428571435</v>
      </c>
    </row>
    <row r="639" spans="2:6" ht="11.25" customHeight="1">
      <c r="B639" s="33">
        <f t="shared" si="12"/>
        <v>489</v>
      </c>
      <c r="C639" s="40" t="s">
        <v>1052</v>
      </c>
      <c r="D639" s="40"/>
      <c r="E639" s="41">
        <v>169034.54</v>
      </c>
      <c r="F639" s="41">
        <v>5313.648571428572</v>
      </c>
    </row>
    <row r="640" spans="2:6" ht="11.25" customHeight="1">
      <c r="B640" s="33">
        <f t="shared" si="12"/>
        <v>490</v>
      </c>
      <c r="C640" s="40" t="s">
        <v>1053</v>
      </c>
      <c r="D640" s="40"/>
      <c r="E640" s="41">
        <v>286640.80999999994</v>
      </c>
      <c r="F640" s="41">
        <v>6749.188571428572</v>
      </c>
    </row>
    <row r="641" spans="2:6" ht="11.25" customHeight="1">
      <c r="B641" s="33">
        <f t="shared" si="12"/>
        <v>491</v>
      </c>
      <c r="C641" s="40" t="s">
        <v>1054</v>
      </c>
      <c r="D641" s="40"/>
      <c r="E641" s="41">
        <v>5816014.05</v>
      </c>
      <c r="F641" s="41">
        <v>29657.25142857143</v>
      </c>
    </row>
    <row r="642" spans="2:6" ht="11.25" customHeight="1">
      <c r="B642" s="33">
        <f t="shared" si="12"/>
        <v>492</v>
      </c>
      <c r="C642" s="40" t="s">
        <v>1055</v>
      </c>
      <c r="D642" s="40"/>
      <c r="E642" s="41">
        <v>1801176.98</v>
      </c>
      <c r="F642" s="41">
        <v>15264.46142857143</v>
      </c>
    </row>
    <row r="643" spans="3:6" ht="11.25" customHeight="1" hidden="1" outlineLevel="1">
      <c r="C643" s="46" t="s">
        <v>1824</v>
      </c>
      <c r="D643" s="46"/>
      <c r="E643" s="41">
        <v>512780.1</v>
      </c>
      <c r="F643" s="41">
        <v>1950.6014285714284</v>
      </c>
    </row>
    <row r="644" spans="2:6" ht="11.25" customHeight="1" collapsed="1">
      <c r="B644" s="33">
        <f>MAX(B638:B642)+1</f>
        <v>493</v>
      </c>
      <c r="C644" s="40" t="s">
        <v>2121</v>
      </c>
      <c r="D644" s="40"/>
      <c r="E644" s="41">
        <f>SUBTOTAL(9,E643)</f>
        <v>512780.1</v>
      </c>
      <c r="F644" s="41">
        <f>SUBTOTAL(9,F643)</f>
        <v>1950.6014285714284</v>
      </c>
    </row>
    <row r="645" spans="2:6" ht="11.25" customHeight="1">
      <c r="B645" s="33">
        <f>MAX(B639:B644)+1</f>
        <v>494</v>
      </c>
      <c r="C645" s="40" t="s">
        <v>1056</v>
      </c>
      <c r="D645" s="40"/>
      <c r="E645" s="41">
        <v>21591.003</v>
      </c>
      <c r="F645" s="41">
        <v>955.0328571428571</v>
      </c>
    </row>
    <row r="646" spans="3:6" ht="11.25" customHeight="1" hidden="1" outlineLevel="1">
      <c r="C646" s="46" t="s">
        <v>1057</v>
      </c>
      <c r="D646" s="46"/>
      <c r="E646" s="41">
        <v>6097653.848</v>
      </c>
      <c r="F646" s="41">
        <v>5634.358571428572</v>
      </c>
    </row>
    <row r="647" spans="3:6" ht="11.25" customHeight="1" hidden="1" outlineLevel="1">
      <c r="C647" s="46" t="s">
        <v>1825</v>
      </c>
      <c r="D647" s="46"/>
      <c r="E647" s="41">
        <v>120332.97</v>
      </c>
      <c r="F647" s="41">
        <v>0</v>
      </c>
    </row>
    <row r="648" spans="3:6" ht="11.25" customHeight="1" hidden="1" outlineLevel="1">
      <c r="C648" s="46" t="s">
        <v>1826</v>
      </c>
      <c r="D648" s="46"/>
      <c r="E648" s="41">
        <v>31987.27</v>
      </c>
      <c r="F648" s="41">
        <v>0</v>
      </c>
    </row>
    <row r="649" spans="2:6" ht="11.25" customHeight="1" collapsed="1">
      <c r="B649" s="33">
        <f>MAX(B640:B645)+1</f>
        <v>495</v>
      </c>
      <c r="C649" s="40" t="s">
        <v>1057</v>
      </c>
      <c r="D649" s="40"/>
      <c r="E649" s="41">
        <f>SUBTOTAL(9,E646:E648)</f>
        <v>6249974.0879999995</v>
      </c>
      <c r="F649" s="41">
        <f>SUBTOTAL(9,F646:F648)</f>
        <v>5634.358571428572</v>
      </c>
    </row>
    <row r="650" spans="2:6" ht="11.25" customHeight="1">
      <c r="B650" s="33">
        <f>MAX(B644:B649)+1</f>
        <v>496</v>
      </c>
      <c r="C650" s="40" t="s">
        <v>1058</v>
      </c>
      <c r="D650" s="40"/>
      <c r="E650" s="41">
        <v>1627128.83</v>
      </c>
      <c r="F650" s="41">
        <v>5322.784285714285</v>
      </c>
    </row>
    <row r="651" spans="2:6" ht="11.25" customHeight="1">
      <c r="B651" s="33">
        <f>MAX(B645:B650)+1</f>
        <v>497</v>
      </c>
      <c r="C651" s="40" t="s">
        <v>1059</v>
      </c>
      <c r="D651" s="40"/>
      <c r="E651" s="41">
        <v>1231827</v>
      </c>
      <c r="F651" s="41">
        <v>4844.004285714286</v>
      </c>
    </row>
    <row r="652" spans="2:6" ht="11.25" customHeight="1">
      <c r="B652" s="33">
        <f>MAX(B649:B651)+1</f>
        <v>498</v>
      </c>
      <c r="C652" s="40" t="s">
        <v>1060</v>
      </c>
      <c r="D652" s="40"/>
      <c r="E652" s="41">
        <v>15011138.600000001</v>
      </c>
      <c r="F652" s="41">
        <v>106448.52714285716</v>
      </c>
    </row>
    <row r="653" spans="2:6" ht="11.25" customHeight="1">
      <c r="B653" s="33">
        <f>MAX(B650:B652)+1</f>
        <v>499</v>
      </c>
      <c r="C653" s="40" t="s">
        <v>1061</v>
      </c>
      <c r="D653" s="40"/>
      <c r="E653" s="41">
        <v>1116650.58</v>
      </c>
      <c r="F653" s="41">
        <v>1545.7342857142855</v>
      </c>
    </row>
    <row r="654" spans="2:6" ht="11.25" customHeight="1">
      <c r="B654" s="33">
        <f>MAX(B650:B653)+1</f>
        <v>500</v>
      </c>
      <c r="C654" s="40" t="s">
        <v>1062</v>
      </c>
      <c r="D654" s="40"/>
      <c r="E654" s="41">
        <v>3485430.58</v>
      </c>
      <c r="F654" s="41">
        <v>2611.3357142857144</v>
      </c>
    </row>
    <row r="655" spans="2:6" ht="11.25" customHeight="1">
      <c r="B655" s="33">
        <f t="shared" si="12"/>
        <v>501</v>
      </c>
      <c r="C655" s="40" t="s">
        <v>1063</v>
      </c>
      <c r="D655" s="40"/>
      <c r="E655" s="41">
        <v>4805288.02</v>
      </c>
      <c r="F655" s="41">
        <v>11422.41857142857</v>
      </c>
    </row>
    <row r="656" spans="2:6" ht="11.25" customHeight="1">
      <c r="B656" s="33">
        <f t="shared" si="12"/>
        <v>502</v>
      </c>
      <c r="C656" s="7" t="s">
        <v>1827</v>
      </c>
      <c r="E656" s="41">
        <v>136560</v>
      </c>
      <c r="F656" s="41">
        <v>648.3900000000001</v>
      </c>
    </row>
    <row r="657" spans="2:6" ht="11.25" customHeight="1">
      <c r="B657" s="33">
        <f t="shared" si="12"/>
        <v>503</v>
      </c>
      <c r="C657" s="40" t="s">
        <v>1064</v>
      </c>
      <c r="D657" s="40"/>
      <c r="E657" s="41">
        <v>1252366</v>
      </c>
      <c r="F657" s="41">
        <v>780.6642857142857</v>
      </c>
    </row>
    <row r="658" spans="2:6" ht="11.25" customHeight="1">
      <c r="B658" s="33">
        <f t="shared" si="12"/>
        <v>504</v>
      </c>
      <c r="C658" s="40" t="s">
        <v>1065</v>
      </c>
      <c r="D658" s="40"/>
      <c r="E658" s="41">
        <v>104720.01</v>
      </c>
      <c r="F658" s="41">
        <v>1353.8885714285714</v>
      </c>
    </row>
    <row r="659" spans="2:6" ht="11.25" customHeight="1">
      <c r="B659" s="33">
        <f t="shared" si="12"/>
        <v>505</v>
      </c>
      <c r="C659" s="40" t="s">
        <v>1066</v>
      </c>
      <c r="D659" s="40"/>
      <c r="E659" s="41">
        <v>2619690.763</v>
      </c>
      <c r="F659" s="41">
        <v>12804.002857142856</v>
      </c>
    </row>
    <row r="660" spans="2:6" ht="11.25" customHeight="1">
      <c r="B660" s="33">
        <f t="shared" si="12"/>
        <v>506</v>
      </c>
      <c r="C660" s="40" t="s">
        <v>1067</v>
      </c>
      <c r="D660" s="40"/>
      <c r="E660" s="41">
        <v>558459.3200000001</v>
      </c>
      <c r="F660" s="41">
        <v>19771.934285714284</v>
      </c>
    </row>
    <row r="661" spans="2:6" ht="11.25" customHeight="1">
      <c r="B661" s="33">
        <f t="shared" si="12"/>
        <v>507</v>
      </c>
      <c r="C661" s="40" t="s">
        <v>1068</v>
      </c>
      <c r="D661" s="40"/>
      <c r="E661" s="41">
        <v>1623575.82</v>
      </c>
      <c r="F661" s="41">
        <v>12034.97</v>
      </c>
    </row>
    <row r="662" spans="2:6" ht="11.25" customHeight="1">
      <c r="B662" s="33">
        <f t="shared" si="12"/>
        <v>508</v>
      </c>
      <c r="C662" s="40" t="s">
        <v>1069</v>
      </c>
      <c r="D662" s="40"/>
      <c r="E662" s="41">
        <v>405007.95999999996</v>
      </c>
      <c r="F662" s="41">
        <v>1698.547142857143</v>
      </c>
    </row>
    <row r="663" spans="2:6" ht="11.25" customHeight="1">
      <c r="B663" s="33">
        <f t="shared" si="12"/>
        <v>509</v>
      </c>
      <c r="C663" s="40" t="s">
        <v>1070</v>
      </c>
      <c r="D663" s="40"/>
      <c r="E663" s="41">
        <v>2419806.2399999998</v>
      </c>
      <c r="F663" s="41">
        <v>22673.937142857143</v>
      </c>
    </row>
    <row r="664" spans="2:6" ht="11.25" customHeight="1">
      <c r="B664" s="33">
        <f t="shared" si="12"/>
        <v>510</v>
      </c>
      <c r="C664" s="40" t="s">
        <v>1071</v>
      </c>
      <c r="D664" s="40"/>
      <c r="E664" s="41">
        <v>217457</v>
      </c>
      <c r="F664" s="41">
        <v>683.3914285714285</v>
      </c>
    </row>
    <row r="665" spans="2:6" ht="11.25" customHeight="1">
      <c r="B665" s="33">
        <f t="shared" si="12"/>
        <v>511</v>
      </c>
      <c r="C665" s="40" t="s">
        <v>1072</v>
      </c>
      <c r="D665" s="40"/>
      <c r="E665" s="41">
        <v>2108920</v>
      </c>
      <c r="F665" s="41">
        <v>2525.88</v>
      </c>
    </row>
    <row r="666" spans="2:6" ht="11.25" customHeight="1">
      <c r="B666" s="33">
        <f t="shared" si="12"/>
        <v>512</v>
      </c>
      <c r="C666" s="40" t="s">
        <v>1073</v>
      </c>
      <c r="D666" s="40"/>
      <c r="E666" s="41">
        <v>-1.8189894035458565E-12</v>
      </c>
      <c r="F666" s="41">
        <v>0</v>
      </c>
    </row>
    <row r="667" spans="2:6" ht="11.25" customHeight="1">
      <c r="B667" s="33">
        <f t="shared" si="12"/>
        <v>513</v>
      </c>
      <c r="C667" s="40" t="s">
        <v>1074</v>
      </c>
      <c r="D667" s="40"/>
      <c r="E667" s="41">
        <v>1124556.78</v>
      </c>
      <c r="F667" s="41">
        <v>7688.787142857143</v>
      </c>
    </row>
    <row r="668" spans="2:6" ht="11.25" customHeight="1">
      <c r="B668" s="33">
        <f t="shared" si="12"/>
        <v>514</v>
      </c>
      <c r="C668" s="40" t="s">
        <v>1075</v>
      </c>
      <c r="D668" s="40"/>
      <c r="E668" s="41">
        <v>1478512.1230000001</v>
      </c>
      <c r="F668" s="41">
        <v>16925.057142857142</v>
      </c>
    </row>
    <row r="669" spans="2:6" ht="11.25" customHeight="1">
      <c r="B669" s="33">
        <f t="shared" si="12"/>
        <v>515</v>
      </c>
      <c r="C669" s="40" t="s">
        <v>1076</v>
      </c>
      <c r="D669" s="40"/>
      <c r="E669" s="41">
        <v>1285125.613</v>
      </c>
      <c r="F669" s="41">
        <v>16280.428571428569</v>
      </c>
    </row>
    <row r="670" spans="2:6" ht="11.25" customHeight="1">
      <c r="B670" s="33">
        <f t="shared" si="12"/>
        <v>516</v>
      </c>
      <c r="C670" s="40" t="s">
        <v>1077</v>
      </c>
      <c r="D670" s="40"/>
      <c r="E670" s="41">
        <v>5230548.93</v>
      </c>
      <c r="F670" s="41">
        <v>9746.841428571428</v>
      </c>
    </row>
    <row r="671" spans="2:6" ht="11.25" customHeight="1">
      <c r="B671" s="33">
        <f t="shared" si="12"/>
        <v>517</v>
      </c>
      <c r="C671" s="40" t="s">
        <v>1078</v>
      </c>
      <c r="D671" s="40"/>
      <c r="E671" s="41">
        <v>1801866</v>
      </c>
      <c r="F671" s="41">
        <v>0</v>
      </c>
    </row>
    <row r="672" spans="3:6" ht="11.25" customHeight="1" hidden="1" outlineLevel="1">
      <c r="C672" s="46" t="s">
        <v>1828</v>
      </c>
      <c r="D672" s="46"/>
      <c r="E672" s="41">
        <v>6647798</v>
      </c>
      <c r="F672" s="41">
        <v>2575.9928571428572</v>
      </c>
    </row>
    <row r="673" spans="3:6" ht="11.25" customHeight="1" hidden="1" outlineLevel="1">
      <c r="C673" s="46" t="s">
        <v>1829</v>
      </c>
      <c r="D673" s="46"/>
      <c r="E673" s="41">
        <v>6669000.58</v>
      </c>
      <c r="F673" s="41">
        <v>13136.672857142856</v>
      </c>
    </row>
    <row r="674" spans="2:6" ht="11.25" customHeight="1" collapsed="1">
      <c r="B674" s="33">
        <f>MAX(B668:B671)+1</f>
        <v>518</v>
      </c>
      <c r="C674" s="40" t="s">
        <v>1741</v>
      </c>
      <c r="D674" s="40"/>
      <c r="E674" s="41">
        <f>SUBTOTAL(9,E672:E673)</f>
        <v>13316798.58</v>
      </c>
      <c r="F674" s="41">
        <f>SUBTOTAL(9,F672:F673)</f>
        <v>15712.665714285713</v>
      </c>
    </row>
    <row r="675" spans="2:6" ht="11.25" customHeight="1">
      <c r="B675" s="33">
        <f>MAX(B669:B674)+1</f>
        <v>519</v>
      </c>
      <c r="C675" s="40" t="s">
        <v>1079</v>
      </c>
      <c r="D675" s="40"/>
      <c r="E675" s="41">
        <v>2323017.02</v>
      </c>
      <c r="F675" s="41">
        <v>148.92857142857142</v>
      </c>
    </row>
    <row r="676" spans="2:6" ht="11.25" customHeight="1">
      <c r="B676" s="33">
        <f>MAX(B670:B675)+1</f>
        <v>520</v>
      </c>
      <c r="C676" s="40" t="s">
        <v>1080</v>
      </c>
      <c r="D676" s="40"/>
      <c r="E676" s="41">
        <v>984717</v>
      </c>
      <c r="F676" s="41">
        <v>9264.441428571428</v>
      </c>
    </row>
    <row r="677" spans="3:6" ht="11.25" customHeight="1" hidden="1" outlineLevel="1">
      <c r="C677" s="45" t="s">
        <v>1081</v>
      </c>
      <c r="D677" s="45"/>
      <c r="E677" s="41">
        <v>3339901.08</v>
      </c>
      <c r="F677" s="41">
        <v>19583.90428571429</v>
      </c>
    </row>
    <row r="678" spans="3:6" ht="11.25" customHeight="1" hidden="1" outlineLevel="1">
      <c r="C678" s="45" t="s">
        <v>1082</v>
      </c>
      <c r="D678" s="45"/>
      <c r="E678" s="41">
        <v>2987965.7399999998</v>
      </c>
      <c r="F678" s="41">
        <v>15492.99</v>
      </c>
    </row>
    <row r="679" spans="2:6" ht="11.25" customHeight="1" collapsed="1">
      <c r="B679" s="33">
        <f>MAX(B674:B678)+1</f>
        <v>521</v>
      </c>
      <c r="C679" s="40" t="s">
        <v>2122</v>
      </c>
      <c r="D679" s="40"/>
      <c r="E679" s="41">
        <f>SUBTOTAL(9,E677:E678)</f>
        <v>6327866.82</v>
      </c>
      <c r="F679" s="41">
        <f>SUBTOTAL(9,F677:F678)</f>
        <v>35076.89428571429</v>
      </c>
    </row>
    <row r="680" spans="2:6" ht="11.25" customHeight="1">
      <c r="B680" s="33">
        <f>MAX(B674:B679)+1</f>
        <v>522</v>
      </c>
      <c r="C680" s="40" t="s">
        <v>1083</v>
      </c>
      <c r="D680" s="40"/>
      <c r="E680" s="41">
        <v>12617338.121</v>
      </c>
      <c r="F680" s="41">
        <v>1499.6714285714286</v>
      </c>
    </row>
    <row r="681" spans="2:6" ht="11.25" customHeight="1">
      <c r="B681" s="33">
        <f>MAX(B675:B680)+1</f>
        <v>523</v>
      </c>
      <c r="C681" s="40" t="s">
        <v>1084</v>
      </c>
      <c r="D681" s="40"/>
      <c r="E681" s="41">
        <v>1744710</v>
      </c>
      <c r="F681" s="41">
        <v>7112.71</v>
      </c>
    </row>
    <row r="682" spans="3:6" ht="11.25" customHeight="1" hidden="1" outlineLevel="1">
      <c r="C682" s="46" t="s">
        <v>1086</v>
      </c>
      <c r="D682" s="46"/>
      <c r="E682" s="41">
        <v>4407070.1729999995</v>
      </c>
      <c r="F682" s="41">
        <v>40385.48285714286</v>
      </c>
    </row>
    <row r="683" spans="3:6" ht="11.25" customHeight="1" hidden="1" outlineLevel="1">
      <c r="C683" s="46" t="s">
        <v>1830</v>
      </c>
      <c r="D683" s="46"/>
      <c r="E683" s="41">
        <v>3933508.46</v>
      </c>
      <c r="F683" s="41">
        <v>0</v>
      </c>
    </row>
    <row r="684" spans="2:6" ht="11.25" customHeight="1" collapsed="1">
      <c r="B684" s="33">
        <f>MAX(B678:B683)+1</f>
        <v>524</v>
      </c>
      <c r="C684" s="40" t="s">
        <v>1086</v>
      </c>
      <c r="D684" s="40"/>
      <c r="E684" s="41">
        <f>SUBTOTAL(9,E682:E683)</f>
        <v>8340578.632999999</v>
      </c>
      <c r="F684" s="41">
        <f>SUBTOTAL(9,F682:F683)</f>
        <v>40385.48285714286</v>
      </c>
    </row>
    <row r="685" spans="2:6" ht="11.25" customHeight="1">
      <c r="B685" s="33">
        <f>MAX(B679:B684)+1</f>
        <v>525</v>
      </c>
      <c r="C685" s="40" t="s">
        <v>1087</v>
      </c>
      <c r="D685" s="40"/>
      <c r="E685" s="41">
        <v>1136907.81</v>
      </c>
      <c r="F685" s="41">
        <v>8515.511428571428</v>
      </c>
    </row>
    <row r="686" spans="2:6" ht="11.25" customHeight="1">
      <c r="B686" s="33">
        <f>MAX(B680:B685)+1</f>
        <v>526</v>
      </c>
      <c r="C686" s="40" t="s">
        <v>1088</v>
      </c>
      <c r="D686" s="40"/>
      <c r="E686" s="41">
        <v>5398613.51</v>
      </c>
      <c r="F686" s="41">
        <v>11336.454285714286</v>
      </c>
    </row>
    <row r="687" spans="2:6" ht="11.25" customHeight="1">
      <c r="B687" s="33">
        <f>MAX(B681:B686)+1</f>
        <v>527</v>
      </c>
      <c r="C687" s="40" t="s">
        <v>1089</v>
      </c>
      <c r="D687" s="40"/>
      <c r="E687" s="41">
        <v>2402175</v>
      </c>
      <c r="F687" s="41">
        <v>7146.975714285714</v>
      </c>
    </row>
    <row r="688" spans="3:6" ht="11.25" customHeight="1" hidden="1" outlineLevel="1">
      <c r="C688" s="29" t="s">
        <v>1006</v>
      </c>
      <c r="D688" s="29"/>
      <c r="E688" s="41">
        <v>4021560.41</v>
      </c>
      <c r="F688" s="41">
        <v>3682.154285714286</v>
      </c>
    </row>
    <row r="689" spans="3:6" ht="11.25" customHeight="1" hidden="1" outlineLevel="1">
      <c r="C689" s="46" t="s">
        <v>1831</v>
      </c>
      <c r="D689" s="46"/>
      <c r="E689" s="41">
        <v>5247629.95</v>
      </c>
      <c r="F689" s="41">
        <v>0</v>
      </c>
    </row>
    <row r="690" spans="3:6" ht="11.25" customHeight="1" hidden="1" outlineLevel="1">
      <c r="C690" s="46" t="s">
        <v>1832</v>
      </c>
      <c r="D690" s="46"/>
      <c r="E690" s="41">
        <v>2750305.04</v>
      </c>
      <c r="F690" s="41">
        <v>0</v>
      </c>
    </row>
    <row r="691" spans="2:6" ht="11.25" customHeight="1" collapsed="1">
      <c r="B691" s="33">
        <f>MAX(B685:B690)+1</f>
        <v>528</v>
      </c>
      <c r="C691" s="40" t="s">
        <v>1742</v>
      </c>
      <c r="D691" s="40"/>
      <c r="E691" s="41">
        <f>SUBTOTAL(9,E688:E690)</f>
        <v>12019495.399999999</v>
      </c>
      <c r="F691" s="41">
        <f>SUBTOTAL(9,F688:F690)</f>
        <v>3682.154285714286</v>
      </c>
    </row>
    <row r="692" spans="2:6" ht="11.25" customHeight="1">
      <c r="B692" s="33">
        <f>MAX(B686:B691)+1</f>
        <v>529</v>
      </c>
      <c r="C692" s="40" t="s">
        <v>1090</v>
      </c>
      <c r="D692" s="40"/>
      <c r="E692" s="41">
        <v>765887.7</v>
      </c>
      <c r="F692" s="41">
        <v>2424.1785714285716</v>
      </c>
    </row>
    <row r="693" spans="2:6" ht="11.25" customHeight="1">
      <c r="B693" s="33">
        <f>MAX(B687:B692)+1</f>
        <v>530</v>
      </c>
      <c r="C693" s="40" t="s">
        <v>1091</v>
      </c>
      <c r="D693" s="40"/>
      <c r="E693" s="41">
        <v>65603696.334</v>
      </c>
      <c r="F693" s="41">
        <v>17871.057142857142</v>
      </c>
    </row>
    <row r="694" spans="2:6" ht="11.25" customHeight="1">
      <c r="B694" s="33">
        <f>MAX(B688:B693)+1</f>
        <v>531</v>
      </c>
      <c r="C694" s="40" t="s">
        <v>1092</v>
      </c>
      <c r="D694" s="40"/>
      <c r="E694" s="41">
        <v>29438855.879999995</v>
      </c>
      <c r="F694" s="41">
        <v>17271.65142857143</v>
      </c>
    </row>
    <row r="695" spans="2:6" ht="11.25" customHeight="1">
      <c r="B695" s="33">
        <f>MAX(B689:B694)+1</f>
        <v>532</v>
      </c>
      <c r="C695" s="40" t="s">
        <v>1093</v>
      </c>
      <c r="D695" s="40"/>
      <c r="E695" s="41">
        <v>10273141.530000001</v>
      </c>
      <c r="F695" s="41">
        <v>17066.82857142857</v>
      </c>
    </row>
    <row r="696" spans="3:6" ht="11.25" customHeight="1" hidden="1" outlineLevel="1">
      <c r="C696" s="46" t="s">
        <v>1094</v>
      </c>
      <c r="D696" s="46"/>
      <c r="E696" s="41">
        <v>11338900.79</v>
      </c>
      <c r="F696" s="41">
        <v>19784.989999999998</v>
      </c>
    </row>
    <row r="697" spans="3:6" ht="11.25" customHeight="1" hidden="1" outlineLevel="1">
      <c r="C697" s="46" t="s">
        <v>1834</v>
      </c>
      <c r="D697" s="46"/>
      <c r="E697" s="41">
        <v>190718.38</v>
      </c>
      <c r="F697" s="41">
        <v>0</v>
      </c>
    </row>
    <row r="698" spans="3:6" ht="11.25" customHeight="1" hidden="1" outlineLevel="1">
      <c r="C698" s="46" t="s">
        <v>1835</v>
      </c>
      <c r="D698" s="46"/>
      <c r="E698" s="41">
        <v>515646.23</v>
      </c>
      <c r="F698" s="41">
        <v>0</v>
      </c>
    </row>
    <row r="699" spans="2:6" ht="11.25" customHeight="1" collapsed="1">
      <c r="B699" s="33">
        <f>MAX(B691:B695)+1</f>
        <v>533</v>
      </c>
      <c r="C699" s="40" t="s">
        <v>1094</v>
      </c>
      <c r="D699" s="40"/>
      <c r="E699" s="41">
        <f>SUBTOTAL(9,E696:E698)</f>
        <v>12045265.4</v>
      </c>
      <c r="F699" s="41">
        <f>SUBTOTAL(9,F696:F698)</f>
        <v>19784.989999999998</v>
      </c>
    </row>
    <row r="700" spans="2:6" ht="11.25" customHeight="1">
      <c r="B700" s="33">
        <f>MAX(B692:B699)+1</f>
        <v>534</v>
      </c>
      <c r="C700" s="40" t="s">
        <v>1095</v>
      </c>
      <c r="D700" s="40"/>
      <c r="E700" s="41">
        <v>95466529.86099999</v>
      </c>
      <c r="F700" s="41">
        <v>59564.694285714286</v>
      </c>
    </row>
    <row r="701" spans="3:6" ht="11.25" customHeight="1" hidden="1" outlineLevel="1">
      <c r="C701" s="45" t="s">
        <v>1096</v>
      </c>
      <c r="D701" s="40"/>
      <c r="E701" s="41">
        <v>337802.93299999996</v>
      </c>
      <c r="F701" s="41">
        <v>5392.672857142857</v>
      </c>
    </row>
    <row r="702" spans="3:6" ht="11.25" customHeight="1" hidden="1" outlineLevel="1">
      <c r="C702" s="45" t="s">
        <v>2336</v>
      </c>
      <c r="D702" s="40"/>
      <c r="E702" s="41">
        <v>769558.23</v>
      </c>
      <c r="F702" s="41">
        <v>0</v>
      </c>
    </row>
    <row r="703" spans="2:6" ht="11.25" customHeight="1" collapsed="1">
      <c r="B703" s="33">
        <f>MAX(B693:B700)+1</f>
        <v>535</v>
      </c>
      <c r="C703" s="40" t="s">
        <v>1096</v>
      </c>
      <c r="D703" s="40"/>
      <c r="E703" s="41">
        <f>SUBTOTAL(9,E701:E702)</f>
        <v>1107361.163</v>
      </c>
      <c r="F703" s="41">
        <f>SUBTOTAL(9,F701:F702)</f>
        <v>5392.672857142857</v>
      </c>
    </row>
    <row r="704" spans="2:6" ht="11.25" customHeight="1">
      <c r="B704" s="33">
        <f>MAX(B694:B703)+1</f>
        <v>536</v>
      </c>
      <c r="C704" s="40" t="s">
        <v>1097</v>
      </c>
      <c r="D704" s="40"/>
      <c r="E704" s="41">
        <v>4565619.973</v>
      </c>
      <c r="F704" s="41">
        <v>25984.08285714286</v>
      </c>
    </row>
    <row r="705" spans="2:6" ht="11.25" customHeight="1">
      <c r="B705" s="33">
        <f>MAX(B695:B704)+1</f>
        <v>537</v>
      </c>
      <c r="C705" s="40" t="s">
        <v>1098</v>
      </c>
      <c r="D705" s="40"/>
      <c r="E705" s="41">
        <v>3303929.323</v>
      </c>
      <c r="F705" s="41">
        <v>17456.13</v>
      </c>
    </row>
    <row r="706" spans="2:6" ht="11.25" customHeight="1">
      <c r="B706" s="33">
        <f>MAX(B699:B705)+1</f>
        <v>538</v>
      </c>
      <c r="C706" s="40" t="s">
        <v>1099</v>
      </c>
      <c r="D706" s="40"/>
      <c r="E706" s="41">
        <v>3179420.1599999997</v>
      </c>
      <c r="F706" s="41">
        <v>10173.505714285713</v>
      </c>
    </row>
    <row r="707" spans="2:6" ht="11.25" customHeight="1">
      <c r="B707" s="33">
        <f>MAX(B700:B706)+1</f>
        <v>539</v>
      </c>
      <c r="C707" s="40" t="s">
        <v>1100</v>
      </c>
      <c r="D707" s="40"/>
      <c r="E707" s="41">
        <v>2926202.3099999996</v>
      </c>
      <c r="F707" s="41">
        <v>11026.165714285715</v>
      </c>
    </row>
    <row r="708" spans="2:6" ht="11.25" customHeight="1">
      <c r="B708" s="33">
        <f aca="true" t="shared" si="13" ref="B708:B771">MAX(B703:B707)+1</f>
        <v>540</v>
      </c>
      <c r="C708" s="40" t="s">
        <v>1101</v>
      </c>
      <c r="D708" s="40"/>
      <c r="E708" s="41">
        <v>9376899.06</v>
      </c>
      <c r="F708" s="41">
        <v>5240.068571428571</v>
      </c>
    </row>
    <row r="709" spans="3:6" ht="11.25" customHeight="1" hidden="1" outlineLevel="1">
      <c r="C709" s="46" t="s">
        <v>1807</v>
      </c>
      <c r="D709" s="46"/>
      <c r="E709" s="41">
        <v>3091535.2800000003</v>
      </c>
      <c r="F709" s="41">
        <v>6581.4685714285715</v>
      </c>
    </row>
    <row r="710" spans="3:6" ht="11.25" customHeight="1" hidden="1" outlineLevel="1">
      <c r="C710" s="46" t="s">
        <v>1808</v>
      </c>
      <c r="D710" s="46"/>
      <c r="E710" s="41">
        <v>889265.13</v>
      </c>
      <c r="F710" s="41">
        <v>0</v>
      </c>
    </row>
    <row r="711" spans="3:6" ht="11.25" customHeight="1" hidden="1" outlineLevel="1">
      <c r="C711" s="46" t="s">
        <v>1809</v>
      </c>
      <c r="D711" s="46"/>
      <c r="E711" s="41">
        <v>168819.91999999998</v>
      </c>
      <c r="F711" s="41">
        <v>0</v>
      </c>
    </row>
    <row r="712" spans="3:6" ht="11.25" customHeight="1" hidden="1" outlineLevel="1">
      <c r="C712" s="46" t="s">
        <v>2123</v>
      </c>
      <c r="D712" s="46"/>
      <c r="E712" s="41">
        <v>181839.35</v>
      </c>
      <c r="F712" s="41">
        <v>9044.464285714286</v>
      </c>
    </row>
    <row r="713" spans="3:6" ht="11.25" customHeight="1" hidden="1" outlineLevel="1">
      <c r="C713" s="46" t="s">
        <v>1833</v>
      </c>
      <c r="D713" s="46"/>
      <c r="E713" s="41">
        <v>222316.15999999997</v>
      </c>
      <c r="F713" s="41">
        <v>0</v>
      </c>
    </row>
    <row r="714" spans="2:6" ht="11.25" customHeight="1" collapsed="1">
      <c r="B714" s="33">
        <f>MAX(B708:B713)+1</f>
        <v>541</v>
      </c>
      <c r="C714" s="7" t="s">
        <v>2123</v>
      </c>
      <c r="E714" s="41">
        <f>SUBTOTAL(9,E709:E713)</f>
        <v>4553775.84</v>
      </c>
      <c r="F714" s="41">
        <f>SUBTOTAL(9,F709:F713)</f>
        <v>15625.932857142858</v>
      </c>
    </row>
    <row r="715" spans="2:6" ht="11.25" customHeight="1">
      <c r="B715" s="33">
        <f>MAX(B709:B714)+1</f>
        <v>542</v>
      </c>
      <c r="C715" s="40" t="s">
        <v>1102</v>
      </c>
      <c r="D715" s="40"/>
      <c r="E715" s="41">
        <v>4172673.5700000003</v>
      </c>
      <c r="F715" s="41">
        <v>7381.615714285715</v>
      </c>
    </row>
    <row r="716" spans="2:6" ht="11.25" customHeight="1">
      <c r="B716" s="33">
        <f>MAX(B710:B715)+1</f>
        <v>543</v>
      </c>
      <c r="C716" s="40" t="s">
        <v>1103</v>
      </c>
      <c r="D716" s="40"/>
      <c r="E716" s="41">
        <v>9302539.059999999</v>
      </c>
      <c r="F716" s="41">
        <v>2674.8185714285714</v>
      </c>
    </row>
    <row r="717" spans="3:6" ht="11.25" customHeight="1" hidden="1" outlineLevel="1">
      <c r="C717" s="46" t="s">
        <v>1104</v>
      </c>
      <c r="D717" s="46"/>
      <c r="E717" s="41">
        <v>11145747.069999998</v>
      </c>
      <c r="F717" s="41">
        <v>11466.971428571427</v>
      </c>
    </row>
    <row r="718" spans="3:6" ht="11.25" customHeight="1" hidden="1" outlineLevel="1">
      <c r="C718" s="46" t="s">
        <v>1836</v>
      </c>
      <c r="D718" s="46"/>
      <c r="E718" s="41">
        <v>144840.51</v>
      </c>
      <c r="F718" s="41">
        <v>0</v>
      </c>
    </row>
    <row r="719" spans="3:6" ht="11.25" customHeight="1" hidden="1" outlineLevel="1">
      <c r="C719" s="46" t="s">
        <v>1837</v>
      </c>
      <c r="D719" s="46"/>
      <c r="E719" s="41">
        <v>214362.59</v>
      </c>
      <c r="F719" s="41">
        <v>0</v>
      </c>
    </row>
    <row r="720" spans="3:6" ht="11.25" customHeight="1" hidden="1" outlineLevel="1">
      <c r="C720" s="46" t="s">
        <v>1838</v>
      </c>
      <c r="D720" s="46"/>
      <c r="E720" s="41">
        <v>220155.28</v>
      </c>
      <c r="F720" s="41">
        <v>0</v>
      </c>
    </row>
    <row r="721" spans="2:6" ht="11.25" customHeight="1" collapsed="1">
      <c r="B721" s="33">
        <f>MAX(B713:B716)+1</f>
        <v>544</v>
      </c>
      <c r="C721" s="40" t="s">
        <v>1104</v>
      </c>
      <c r="D721" s="40"/>
      <c r="E721" s="41">
        <f>SUBTOTAL(9,E717:E720)</f>
        <v>11725105.449999997</v>
      </c>
      <c r="F721" s="41">
        <f>SUBTOTAL(9,F717:F720)</f>
        <v>11466.971428571427</v>
      </c>
    </row>
    <row r="722" spans="2:6" ht="11.25" customHeight="1">
      <c r="B722" s="33">
        <f>MAX(B721:B721)+1</f>
        <v>545</v>
      </c>
      <c r="C722" s="40" t="s">
        <v>1105</v>
      </c>
      <c r="D722" s="40"/>
      <c r="E722" s="41">
        <v>222179.5</v>
      </c>
      <c r="F722" s="41">
        <v>92.99714285714286</v>
      </c>
    </row>
    <row r="723" spans="2:6" ht="11.25" customHeight="1">
      <c r="B723" s="33">
        <f>MAX(B721:B722)+1</f>
        <v>546</v>
      </c>
      <c r="C723" s="40" t="s">
        <v>1106</v>
      </c>
      <c r="D723" s="40"/>
      <c r="E723" s="41">
        <v>222179.5</v>
      </c>
      <c r="F723" s="41">
        <v>815.4285714285713</v>
      </c>
    </row>
    <row r="724" spans="2:6" ht="11.25" customHeight="1">
      <c r="B724" s="33">
        <f>MAX(B722:B723)+1</f>
        <v>547</v>
      </c>
      <c r="C724" s="40" t="s">
        <v>1107</v>
      </c>
      <c r="D724" s="40"/>
      <c r="E724" s="41">
        <v>55704</v>
      </c>
      <c r="F724" s="41">
        <v>727.9657142857143</v>
      </c>
    </row>
    <row r="725" spans="2:6" ht="11.25" customHeight="1">
      <c r="B725" s="33">
        <f>MAX(B722:B724)+1</f>
        <v>548</v>
      </c>
      <c r="C725" s="40" t="s">
        <v>1108</v>
      </c>
      <c r="D725" s="40"/>
      <c r="E725" s="41">
        <v>353.53</v>
      </c>
      <c r="F725" s="41">
        <v>1136.3</v>
      </c>
    </row>
    <row r="726" spans="2:6" ht="11.25" customHeight="1">
      <c r="B726" s="33">
        <f>MAX(B722:B725)+1</f>
        <v>549</v>
      </c>
      <c r="C726" s="40" t="s">
        <v>1109</v>
      </c>
      <c r="D726" s="40"/>
      <c r="E726" s="41">
        <v>344040.73000000004</v>
      </c>
      <c r="F726" s="41">
        <v>1127.337142857143</v>
      </c>
    </row>
    <row r="727" spans="2:6" ht="11.25" customHeight="1">
      <c r="B727" s="33">
        <f t="shared" si="13"/>
        <v>550</v>
      </c>
      <c r="C727" s="40" t="s">
        <v>1561</v>
      </c>
      <c r="D727" s="40"/>
      <c r="E727" s="41">
        <v>458627.27</v>
      </c>
      <c r="F727" s="41">
        <v>14.872857142857143</v>
      </c>
    </row>
    <row r="728" spans="2:6" ht="11.25" customHeight="1">
      <c r="B728" s="33">
        <f t="shared" si="13"/>
        <v>551</v>
      </c>
      <c r="C728" s="40" t="s">
        <v>1110</v>
      </c>
      <c r="D728" s="40"/>
      <c r="E728" s="41">
        <v>21181549.75</v>
      </c>
      <c r="F728" s="41">
        <v>33600.08571428571</v>
      </c>
    </row>
    <row r="729" spans="3:6" ht="11.25" customHeight="1" hidden="1" outlineLevel="1">
      <c r="C729" s="46" t="s">
        <v>1111</v>
      </c>
      <c r="D729" s="46"/>
      <c r="E729" s="41">
        <v>4358495.13090798</v>
      </c>
      <c r="F729" s="41">
        <v>18914.43941743036</v>
      </c>
    </row>
    <row r="730" spans="3:6" ht="11.25" customHeight="1" hidden="1" outlineLevel="1">
      <c r="C730" s="46" t="s">
        <v>1839</v>
      </c>
      <c r="D730" s="46"/>
      <c r="E730" s="41">
        <v>251353.8129090132</v>
      </c>
      <c r="F730" s="41">
        <v>0</v>
      </c>
    </row>
    <row r="731" spans="3:6" ht="11.25" customHeight="1" hidden="1" outlineLevel="1">
      <c r="C731" s="46" t="s">
        <v>1840</v>
      </c>
      <c r="D731" s="46"/>
      <c r="E731" s="41">
        <v>187309.04366161957</v>
      </c>
      <c r="F731" s="41">
        <v>0</v>
      </c>
    </row>
    <row r="732" spans="2:7" ht="11.25" customHeight="1" collapsed="1">
      <c r="B732" s="33">
        <f>MAX(B724:B728)+1</f>
        <v>552</v>
      </c>
      <c r="C732" s="40" t="s">
        <v>1111</v>
      </c>
      <c r="D732" s="40"/>
      <c r="E732" s="41">
        <f>SUBTOTAL(9,E729:E731)</f>
        <v>4797157.987478613</v>
      </c>
      <c r="F732" s="41">
        <f>SUBTOTAL(9,F729:F731)</f>
        <v>18914.43941743036</v>
      </c>
      <c r="G732" s="36">
        <v>0.9299903210288738</v>
      </c>
    </row>
    <row r="733" spans="2:6" ht="11.25" customHeight="1">
      <c r="B733" s="33">
        <f>MAX(B727:B732)+1</f>
        <v>553</v>
      </c>
      <c r="C733" s="40" t="s">
        <v>1112</v>
      </c>
      <c r="D733" s="40"/>
      <c r="E733" s="41">
        <v>328629.48</v>
      </c>
      <c r="F733" s="41">
        <v>730.7742857142857</v>
      </c>
    </row>
    <row r="734" spans="2:6" ht="11.25" customHeight="1">
      <c r="B734" s="33">
        <f>MAX(B728:B733)+1</f>
        <v>554</v>
      </c>
      <c r="C734" s="40" t="s">
        <v>1113</v>
      </c>
      <c r="D734" s="40"/>
      <c r="E734" s="41">
        <v>379808.63</v>
      </c>
      <c r="F734" s="41">
        <v>381.75999999999993</v>
      </c>
    </row>
    <row r="735" spans="2:6" ht="11.25" customHeight="1">
      <c r="B735" s="33">
        <f>MAX(B732:B734)+1</f>
        <v>555</v>
      </c>
      <c r="C735" s="40" t="s">
        <v>1114</v>
      </c>
      <c r="D735" s="40"/>
      <c r="E735" s="41">
        <v>472423.22000000003</v>
      </c>
      <c r="F735" s="41">
        <v>3660.7571428571423</v>
      </c>
    </row>
    <row r="736" spans="2:6" ht="11.25" customHeight="1">
      <c r="B736" s="33">
        <f>MAX(B733:B735)+1</f>
        <v>556</v>
      </c>
      <c r="C736" s="40" t="s">
        <v>1115</v>
      </c>
      <c r="D736" s="40"/>
      <c r="E736" s="41">
        <v>148752</v>
      </c>
      <c r="F736" s="41">
        <v>652.2257142857143</v>
      </c>
    </row>
    <row r="737" spans="2:6" ht="11.25" customHeight="1">
      <c r="B737" s="33">
        <f>MAX(B733:B736)+1</f>
        <v>557</v>
      </c>
      <c r="C737" s="40" t="s">
        <v>1116</v>
      </c>
      <c r="D737" s="40"/>
      <c r="E737" s="41">
        <v>427070.97</v>
      </c>
      <c r="F737" s="41">
        <v>665.3571428571428</v>
      </c>
    </row>
    <row r="738" spans="2:6" ht="11.25" customHeight="1">
      <c r="B738" s="33">
        <f t="shared" si="13"/>
        <v>558</v>
      </c>
      <c r="C738" s="40" t="s">
        <v>1117</v>
      </c>
      <c r="D738" s="40"/>
      <c r="E738" s="41">
        <v>458121.74</v>
      </c>
      <c r="F738" s="41">
        <v>10205.421428571428</v>
      </c>
    </row>
    <row r="739" spans="2:6" ht="11.25" customHeight="1">
      <c r="B739" s="33">
        <f t="shared" si="13"/>
        <v>559</v>
      </c>
      <c r="C739" s="40" t="s">
        <v>1118</v>
      </c>
      <c r="D739" s="40"/>
      <c r="E739" s="41">
        <v>2362466</v>
      </c>
      <c r="F739" s="41">
        <v>919.15</v>
      </c>
    </row>
    <row r="740" spans="2:6" ht="11.25" customHeight="1">
      <c r="B740" s="33">
        <f t="shared" si="13"/>
        <v>560</v>
      </c>
      <c r="C740" s="40" t="s">
        <v>1119</v>
      </c>
      <c r="D740" s="40"/>
      <c r="E740" s="41">
        <v>2377231</v>
      </c>
      <c r="F740" s="41">
        <v>815.1957142857143</v>
      </c>
    </row>
    <row r="741" spans="2:6" ht="11.25" customHeight="1">
      <c r="B741" s="33">
        <f t="shared" si="13"/>
        <v>561</v>
      </c>
      <c r="C741" s="40" t="s">
        <v>1120</v>
      </c>
      <c r="D741" s="40"/>
      <c r="E741" s="41">
        <v>4503601.23</v>
      </c>
      <c r="F741" s="41">
        <v>7136.801428571429</v>
      </c>
    </row>
    <row r="742" spans="2:6" ht="11.25" customHeight="1">
      <c r="B742" s="33">
        <f t="shared" si="13"/>
        <v>562</v>
      </c>
      <c r="C742" s="40" t="s">
        <v>1121</v>
      </c>
      <c r="D742" s="40"/>
      <c r="E742" s="41">
        <v>1845243.16</v>
      </c>
      <c r="F742" s="41">
        <v>588.3257142857143</v>
      </c>
    </row>
    <row r="743" spans="2:6" ht="11.25" customHeight="1">
      <c r="B743" s="33">
        <f t="shared" si="13"/>
        <v>563</v>
      </c>
      <c r="C743" s="40" t="s">
        <v>1122</v>
      </c>
      <c r="D743" s="40"/>
      <c r="E743" s="41">
        <v>651009.1799999999</v>
      </c>
      <c r="F743" s="41">
        <v>239.93285714285716</v>
      </c>
    </row>
    <row r="744" spans="2:6" ht="11.25" customHeight="1">
      <c r="B744" s="33">
        <f t="shared" si="13"/>
        <v>564</v>
      </c>
      <c r="C744" s="40" t="s">
        <v>1123</v>
      </c>
      <c r="D744" s="40"/>
      <c r="E744" s="41">
        <v>209546.01999999996</v>
      </c>
      <c r="F744" s="41">
        <v>1856.5614285714285</v>
      </c>
    </row>
    <row r="745" spans="2:6" ht="11.25" customHeight="1">
      <c r="B745" s="33">
        <f t="shared" si="13"/>
        <v>565</v>
      </c>
      <c r="C745" s="40" t="s">
        <v>1124</v>
      </c>
      <c r="D745" s="40"/>
      <c r="E745" s="41">
        <v>9988.83</v>
      </c>
      <c r="F745" s="41">
        <v>0</v>
      </c>
    </row>
    <row r="746" spans="2:6" ht="11.25" customHeight="1">
      <c r="B746" s="33">
        <f t="shared" si="13"/>
        <v>566</v>
      </c>
      <c r="C746" s="40" t="s">
        <v>1693</v>
      </c>
      <c r="D746" s="40"/>
      <c r="E746" s="41">
        <v>1251271.5529999998</v>
      </c>
      <c r="F746" s="41">
        <v>4842.7814285714285</v>
      </c>
    </row>
    <row r="747" spans="2:6" ht="11.25" customHeight="1">
      <c r="B747" s="33">
        <f t="shared" si="13"/>
        <v>567</v>
      </c>
      <c r="C747" s="40" t="s">
        <v>1125</v>
      </c>
      <c r="D747" s="40"/>
      <c r="E747" s="41">
        <v>339175.18999999994</v>
      </c>
      <c r="F747" s="41">
        <v>6231.2871428571425</v>
      </c>
    </row>
    <row r="748" spans="2:6" ht="11.25" customHeight="1">
      <c r="B748" s="33">
        <f t="shared" si="13"/>
        <v>568</v>
      </c>
      <c r="C748" s="40" t="s">
        <v>1126</v>
      </c>
      <c r="D748" s="40"/>
      <c r="E748" s="41">
        <v>1264434.55</v>
      </c>
      <c r="F748" s="41">
        <v>8693.59</v>
      </c>
    </row>
    <row r="749" spans="2:6" ht="11.25" customHeight="1">
      <c r="B749" s="33">
        <f t="shared" si="13"/>
        <v>569</v>
      </c>
      <c r="C749" s="40" t="s">
        <v>1127</v>
      </c>
      <c r="D749" s="40"/>
      <c r="E749" s="41">
        <v>113617.11</v>
      </c>
      <c r="F749" s="41">
        <v>2355.285714285714</v>
      </c>
    </row>
    <row r="750" spans="2:6" ht="11.25" customHeight="1">
      <c r="B750" s="33">
        <f t="shared" si="13"/>
        <v>570</v>
      </c>
      <c r="C750" s="40" t="s">
        <v>1128</v>
      </c>
      <c r="D750" s="40"/>
      <c r="E750" s="41">
        <v>436487.03</v>
      </c>
      <c r="F750" s="41">
        <v>3184.6657142857143</v>
      </c>
    </row>
    <row r="751" spans="2:6" ht="11.25" customHeight="1">
      <c r="B751" s="33">
        <f t="shared" si="13"/>
        <v>571</v>
      </c>
      <c r="C751" s="40" t="s">
        <v>1129</v>
      </c>
      <c r="D751" s="40"/>
      <c r="E751" s="41">
        <v>3787667.6050000004</v>
      </c>
      <c r="F751" s="41">
        <v>15403.274285714286</v>
      </c>
    </row>
    <row r="752" spans="2:6" ht="11.25" customHeight="1">
      <c r="B752" s="33">
        <f t="shared" si="13"/>
        <v>572</v>
      </c>
      <c r="C752" s="40" t="s">
        <v>1130</v>
      </c>
      <c r="D752" s="40"/>
      <c r="E752" s="41">
        <v>5218500.649999999</v>
      </c>
      <c r="F752" s="41">
        <v>11083.332857142857</v>
      </c>
    </row>
    <row r="753" spans="2:6" ht="11.25" customHeight="1">
      <c r="B753" s="33">
        <f t="shared" si="13"/>
        <v>573</v>
      </c>
      <c r="C753" s="40" t="s">
        <v>1131</v>
      </c>
      <c r="D753" s="40"/>
      <c r="E753" s="41">
        <v>2120.000000000029</v>
      </c>
      <c r="F753" s="41">
        <v>156.6357142857143</v>
      </c>
    </row>
    <row r="754" spans="2:6" ht="11.25" customHeight="1">
      <c r="B754" s="33">
        <f t="shared" si="13"/>
        <v>574</v>
      </c>
      <c r="C754" s="40" t="s">
        <v>1132</v>
      </c>
      <c r="D754" s="40"/>
      <c r="E754" s="41">
        <v>456606.98</v>
      </c>
      <c r="F754" s="41">
        <v>10896.847142857141</v>
      </c>
    </row>
    <row r="755" spans="2:6" ht="11.25" customHeight="1">
      <c r="B755" s="33">
        <f t="shared" si="13"/>
        <v>575</v>
      </c>
      <c r="C755" s="40" t="s">
        <v>1133</v>
      </c>
      <c r="D755" s="40"/>
      <c r="E755" s="41">
        <v>2004385.7429999998</v>
      </c>
      <c r="F755" s="41">
        <v>13645.621428571427</v>
      </c>
    </row>
    <row r="756" spans="2:6" ht="11.25" customHeight="1">
      <c r="B756" s="33">
        <f t="shared" si="13"/>
        <v>576</v>
      </c>
      <c r="C756" s="40" t="s">
        <v>1134</v>
      </c>
      <c r="D756" s="40"/>
      <c r="E756" s="41">
        <v>4291758.62</v>
      </c>
      <c r="F756" s="41">
        <v>14435.570000000002</v>
      </c>
    </row>
    <row r="757" spans="2:6" ht="11.25" customHeight="1">
      <c r="B757" s="33">
        <f t="shared" si="13"/>
        <v>577</v>
      </c>
      <c r="C757" s="40" t="s">
        <v>1135</v>
      </c>
      <c r="D757" s="40"/>
      <c r="E757" s="41">
        <v>2764377.778999999</v>
      </c>
      <c r="F757" s="41">
        <v>16962.305714285714</v>
      </c>
    </row>
    <row r="758" spans="2:6" ht="11.25" customHeight="1">
      <c r="B758" s="33">
        <f t="shared" si="13"/>
        <v>578</v>
      </c>
      <c r="C758" s="40" t="s">
        <v>1136</v>
      </c>
      <c r="D758" s="40"/>
      <c r="E758" s="41">
        <v>12256729.42</v>
      </c>
      <c r="F758" s="41">
        <v>10880.398571428572</v>
      </c>
    </row>
    <row r="759" spans="2:6" ht="11.25" customHeight="1">
      <c r="B759" s="33">
        <f t="shared" si="13"/>
        <v>579</v>
      </c>
      <c r="C759" s="40" t="s">
        <v>1695</v>
      </c>
      <c r="D759" s="40"/>
      <c r="E759" s="41">
        <v>17434.45</v>
      </c>
      <c r="F759" s="41">
        <v>466.2471428571428</v>
      </c>
    </row>
    <row r="760" spans="2:6" ht="11.25" customHeight="1">
      <c r="B760" s="33">
        <f t="shared" si="13"/>
        <v>580</v>
      </c>
      <c r="C760" s="40" t="s">
        <v>2337</v>
      </c>
      <c r="D760" s="40"/>
      <c r="E760" s="41">
        <v>423155.84</v>
      </c>
      <c r="F760" s="41">
        <v>0</v>
      </c>
    </row>
    <row r="761" spans="2:6" ht="11.25" customHeight="1">
      <c r="B761" s="33">
        <f t="shared" si="13"/>
        <v>581</v>
      </c>
      <c r="C761" s="40" t="s">
        <v>1137</v>
      </c>
      <c r="D761" s="40"/>
      <c r="E761" s="41">
        <v>1907335.43</v>
      </c>
      <c r="F761" s="41">
        <v>4342.234285714286</v>
      </c>
    </row>
    <row r="762" spans="2:6" ht="11.25" customHeight="1">
      <c r="B762" s="33">
        <f>MAX(B756:B761)+1</f>
        <v>582</v>
      </c>
      <c r="C762" s="40" t="s">
        <v>1138</v>
      </c>
      <c r="D762" s="40"/>
      <c r="E762" s="41">
        <v>1240294</v>
      </c>
      <c r="F762" s="41">
        <v>7620.711428571428</v>
      </c>
    </row>
    <row r="763" spans="2:6" ht="11.25" customHeight="1">
      <c r="B763" s="33">
        <f>MAX(B757:B762)+1</f>
        <v>583</v>
      </c>
      <c r="C763" s="40" t="s">
        <v>1139</v>
      </c>
      <c r="D763" s="40"/>
      <c r="E763" s="41">
        <v>1240294</v>
      </c>
      <c r="F763" s="41">
        <v>6689.792857142857</v>
      </c>
    </row>
    <row r="764" spans="3:6" ht="11.25" customHeight="1" hidden="1" outlineLevel="1">
      <c r="C764" s="46" t="s">
        <v>1841</v>
      </c>
      <c r="D764" s="46"/>
      <c r="E764" s="41">
        <v>4567296.640000001</v>
      </c>
      <c r="F764" s="41">
        <v>12154.651428571427</v>
      </c>
    </row>
    <row r="765" spans="3:6" ht="11.25" customHeight="1" hidden="1" outlineLevel="1">
      <c r="C765" s="46" t="s">
        <v>1842</v>
      </c>
      <c r="D765" s="46"/>
      <c r="E765" s="41">
        <v>2332326.08</v>
      </c>
      <c r="F765" s="41">
        <v>2472.852857142857</v>
      </c>
    </row>
    <row r="766" spans="2:6" ht="11.25" customHeight="1" collapsed="1">
      <c r="B766" s="33">
        <f>MAX(B759:B763)+1</f>
        <v>584</v>
      </c>
      <c r="C766" s="40" t="s">
        <v>1743</v>
      </c>
      <c r="D766" s="40"/>
      <c r="E766" s="41">
        <f>SUBTOTAL(9,E764:E765)</f>
        <v>6899622.720000001</v>
      </c>
      <c r="F766" s="41">
        <f>SUBTOTAL(9,F764:F765)</f>
        <v>14627.504285714283</v>
      </c>
    </row>
    <row r="767" spans="2:6" ht="11.25" customHeight="1">
      <c r="B767" s="33">
        <f>MAX(B761:B766)+1</f>
        <v>585</v>
      </c>
      <c r="C767" s="40" t="s">
        <v>1140</v>
      </c>
      <c r="D767" s="40"/>
      <c r="E767" s="41">
        <v>84342970.19</v>
      </c>
      <c r="F767" s="41">
        <v>84609.73857142858</v>
      </c>
    </row>
    <row r="768" spans="2:6" ht="11.25" customHeight="1">
      <c r="B768" s="33">
        <f>MAX(B762:B767)+1</f>
        <v>586</v>
      </c>
      <c r="C768" s="40" t="s">
        <v>1141</v>
      </c>
      <c r="D768" s="40"/>
      <c r="E768" s="41">
        <v>11863226.160000004</v>
      </c>
      <c r="F768" s="41">
        <v>60647.98428571429</v>
      </c>
    </row>
    <row r="769" spans="2:6" ht="11.25" customHeight="1">
      <c r="B769" s="33">
        <f>MAX(B763:B768)+1</f>
        <v>587</v>
      </c>
      <c r="C769" s="40" t="s">
        <v>1142</v>
      </c>
      <c r="D769" s="40"/>
      <c r="E769" s="41">
        <v>181891.46000000002</v>
      </c>
      <c r="F769" s="41">
        <v>2821.134285714286</v>
      </c>
    </row>
    <row r="770" spans="2:6" ht="11.25" customHeight="1">
      <c r="B770" s="33">
        <f>MAX(B766:B769)+1</f>
        <v>588</v>
      </c>
      <c r="C770" s="40" t="s">
        <v>1143</v>
      </c>
      <c r="D770" s="40"/>
      <c r="E770" s="41">
        <v>462340.38</v>
      </c>
      <c r="F770" s="41">
        <v>8161.687142857142</v>
      </c>
    </row>
    <row r="771" spans="2:6" ht="11.25" customHeight="1">
      <c r="B771" s="33">
        <f t="shared" si="13"/>
        <v>589</v>
      </c>
      <c r="C771" s="40" t="s">
        <v>1144</v>
      </c>
      <c r="D771" s="40"/>
      <c r="E771" s="41">
        <v>949781.0100000001</v>
      </c>
      <c r="F771" s="41">
        <v>9921.051428571429</v>
      </c>
    </row>
    <row r="772" spans="2:6" ht="11.25" customHeight="1">
      <c r="B772" s="33">
        <f aca="true" t="shared" si="14" ref="B772:B833">MAX(B767:B771)+1</f>
        <v>590</v>
      </c>
      <c r="C772" s="40" t="s">
        <v>1145</v>
      </c>
      <c r="D772" s="40"/>
      <c r="E772" s="41">
        <v>87417.21</v>
      </c>
      <c r="F772" s="41">
        <v>51978.624285714286</v>
      </c>
    </row>
    <row r="773" spans="2:6" ht="11.25" customHeight="1">
      <c r="B773" s="33">
        <f>MAX(B770:B772)+1</f>
        <v>591</v>
      </c>
      <c r="C773" s="40" t="s">
        <v>1146</v>
      </c>
      <c r="D773" s="40"/>
      <c r="E773" s="41">
        <v>1689</v>
      </c>
      <c r="F773" s="41">
        <v>0</v>
      </c>
    </row>
    <row r="774" spans="2:6" ht="11.25" customHeight="1">
      <c r="B774" s="33">
        <f>MAX(B771:B773)+1</f>
        <v>592</v>
      </c>
      <c r="C774" s="40" t="s">
        <v>1147</v>
      </c>
      <c r="D774" s="40"/>
      <c r="E774" s="41">
        <v>221838.63</v>
      </c>
      <c r="F774" s="41">
        <v>9604.42857142857</v>
      </c>
    </row>
    <row r="775" spans="2:6" ht="11.25" customHeight="1">
      <c r="B775" s="33">
        <f>MAX(B772:B774)+1</f>
        <v>593</v>
      </c>
      <c r="C775" s="40" t="s">
        <v>1148</v>
      </c>
      <c r="D775" s="40"/>
      <c r="E775" s="41">
        <v>2435522</v>
      </c>
      <c r="F775" s="41">
        <v>3074.1614285714286</v>
      </c>
    </row>
    <row r="776" spans="2:6" ht="11.25" customHeight="1">
      <c r="B776" s="33">
        <f>MAX(B309:B775)+1</f>
        <v>594</v>
      </c>
      <c r="C776" s="40" t="s">
        <v>1149</v>
      </c>
      <c r="D776" s="40"/>
      <c r="E776" s="41">
        <v>358808</v>
      </c>
      <c r="F776" s="41">
        <v>336.3457142857143</v>
      </c>
    </row>
    <row r="777" spans="3:6" ht="11.25" customHeight="1" hidden="1" outlineLevel="1">
      <c r="C777" s="46" t="s">
        <v>1843</v>
      </c>
      <c r="D777" s="46"/>
      <c r="E777" s="41">
        <v>29500.16</v>
      </c>
      <c r="F777" s="41">
        <v>0</v>
      </c>
    </row>
    <row r="778" spans="3:6" ht="11.25" customHeight="1" hidden="1" outlineLevel="1">
      <c r="C778" s="46" t="s">
        <v>1150</v>
      </c>
      <c r="D778" s="46"/>
      <c r="E778" s="41">
        <v>616862.58</v>
      </c>
      <c r="F778" s="41">
        <v>10225.105714285715</v>
      </c>
    </row>
    <row r="779" spans="2:6" ht="11.25" customHeight="1" collapsed="1">
      <c r="B779" s="33">
        <f>MAX(B773:B776)+1</f>
        <v>595</v>
      </c>
      <c r="C779" s="40" t="s">
        <v>1150</v>
      </c>
      <c r="D779" s="40"/>
      <c r="E779" s="41">
        <f>SUBTOTAL(9,E777:E778)</f>
        <v>646362.74</v>
      </c>
      <c r="F779" s="41">
        <f>SUBTOTAL(9,F777:F778)</f>
        <v>10225.105714285715</v>
      </c>
    </row>
    <row r="780" spans="2:6" ht="11.25" customHeight="1">
      <c r="B780" s="33">
        <f>MAX(B774:B779)+1</f>
        <v>596</v>
      </c>
      <c r="C780" s="40" t="s">
        <v>1151</v>
      </c>
      <c r="D780" s="40"/>
      <c r="E780" s="41">
        <v>5931612.23</v>
      </c>
      <c r="F780" s="41">
        <v>40859.27428571428</v>
      </c>
    </row>
    <row r="781" spans="2:6" ht="11.25" customHeight="1">
      <c r="B781" s="33">
        <f>MAX(B775:B780)+1</f>
        <v>597</v>
      </c>
      <c r="C781" s="40" t="s">
        <v>1152</v>
      </c>
      <c r="D781" s="40"/>
      <c r="E781" s="41">
        <v>430309.92999999993</v>
      </c>
      <c r="F781" s="41">
        <v>2170.44</v>
      </c>
    </row>
    <row r="782" spans="2:6" ht="11.25" customHeight="1">
      <c r="B782" s="33">
        <f>MAX(B776:B781)+1</f>
        <v>598</v>
      </c>
      <c r="C782" s="40" t="s">
        <v>1153</v>
      </c>
      <c r="D782" s="40"/>
      <c r="E782" s="41">
        <v>249698.45</v>
      </c>
      <c r="F782" s="41">
        <v>3475.79</v>
      </c>
    </row>
    <row r="783" spans="2:6" ht="11.25" customHeight="1">
      <c r="B783" s="33">
        <f aca="true" t="shared" si="15" ref="B783">MAX(B779:B782)+1</f>
        <v>599</v>
      </c>
      <c r="C783" s="40" t="s">
        <v>1154</v>
      </c>
      <c r="D783" s="40"/>
      <c r="E783" s="41">
        <v>1595833</v>
      </c>
      <c r="F783" s="41">
        <v>1757.902857142857</v>
      </c>
    </row>
    <row r="784" spans="2:6" ht="11.25" customHeight="1">
      <c r="B784" s="33">
        <f t="shared" si="14"/>
        <v>600</v>
      </c>
      <c r="C784" s="40" t="s">
        <v>1155</v>
      </c>
      <c r="D784" s="40"/>
      <c r="E784" s="41">
        <v>1584040</v>
      </c>
      <c r="F784" s="41">
        <v>522.3685714285714</v>
      </c>
    </row>
    <row r="785" spans="2:6" ht="11.25" customHeight="1">
      <c r="B785" s="33">
        <f t="shared" si="14"/>
        <v>601</v>
      </c>
      <c r="C785" s="40" t="s">
        <v>1156</v>
      </c>
      <c r="D785" s="40"/>
      <c r="E785" s="41">
        <v>11818725.139999999</v>
      </c>
      <c r="F785" s="41">
        <v>15511.17142857143</v>
      </c>
    </row>
    <row r="786" spans="3:6" ht="11.25" customHeight="1" hidden="1" outlineLevel="1">
      <c r="C786" s="46" t="s">
        <v>1844</v>
      </c>
      <c r="D786" s="46"/>
      <c r="E786" s="41">
        <v>695184.4199999999</v>
      </c>
      <c r="F786" s="41">
        <v>1216.142857142857</v>
      </c>
    </row>
    <row r="787" spans="3:6" ht="11.25" customHeight="1" hidden="1" outlineLevel="1">
      <c r="C787" s="46" t="s">
        <v>1845</v>
      </c>
      <c r="D787" s="46"/>
      <c r="E787" s="41">
        <v>791167.35</v>
      </c>
      <c r="F787" s="41">
        <v>15170.137142857144</v>
      </c>
    </row>
    <row r="788" spans="2:6" ht="11.25" customHeight="1" collapsed="1">
      <c r="B788" s="33">
        <f>MAX(B782:B785)+1</f>
        <v>602</v>
      </c>
      <c r="C788" s="40" t="s">
        <v>2124</v>
      </c>
      <c r="D788" s="40"/>
      <c r="E788" s="41">
        <f>SUBTOTAL(9,E786:E787)</f>
        <v>1486351.77</v>
      </c>
      <c r="F788" s="41">
        <f>SUBTOTAL(9,F786:F787)</f>
        <v>16386.280000000002</v>
      </c>
    </row>
    <row r="789" spans="2:6" ht="11.25" customHeight="1">
      <c r="B789" s="33">
        <f>MAX(B783:B788)+1</f>
        <v>603</v>
      </c>
      <c r="C789" s="40" t="s">
        <v>1157</v>
      </c>
      <c r="D789" s="40"/>
      <c r="E789" s="41">
        <v>549469.44</v>
      </c>
      <c r="F789" s="41">
        <v>5463.964285714285</v>
      </c>
    </row>
    <row r="790" spans="2:6" ht="11.25" customHeight="1">
      <c r="B790" s="33">
        <f>MAX(B784:B789)+1</f>
        <v>604</v>
      </c>
      <c r="C790" s="40" t="s">
        <v>1158</v>
      </c>
      <c r="D790" s="40"/>
      <c r="E790" s="41">
        <v>1931733.92</v>
      </c>
      <c r="F790" s="41">
        <v>10488.074285714287</v>
      </c>
    </row>
    <row r="791" spans="2:6" ht="11.25" customHeight="1">
      <c r="B791" s="33">
        <f>MAX(B785:B790)+1</f>
        <v>605</v>
      </c>
      <c r="C791" s="40" t="s">
        <v>1159</v>
      </c>
      <c r="D791" s="40"/>
      <c r="E791" s="41">
        <v>2080111.26</v>
      </c>
      <c r="F791" s="41">
        <v>9464.84</v>
      </c>
    </row>
    <row r="792" spans="2:6" ht="11.25" customHeight="1">
      <c r="B792" s="33">
        <f aca="true" t="shared" si="16" ref="B792">MAX(B788:B791)+1</f>
        <v>606</v>
      </c>
      <c r="C792" s="40" t="s">
        <v>1160</v>
      </c>
      <c r="D792" s="40"/>
      <c r="E792" s="41">
        <v>1207065.9100000001</v>
      </c>
      <c r="F792" s="41">
        <v>9923.365714285714</v>
      </c>
    </row>
    <row r="793" spans="3:6" ht="11.25" customHeight="1" hidden="1" outlineLevel="1">
      <c r="C793" s="46" t="s">
        <v>306</v>
      </c>
      <c r="D793" s="46"/>
      <c r="E793" s="41">
        <v>30548.935999999998</v>
      </c>
      <c r="F793" s="41">
        <v>16748.84285714286</v>
      </c>
    </row>
    <row r="794" spans="3:6" ht="11.25" customHeight="1" hidden="1" outlineLevel="1">
      <c r="C794" s="46" t="s">
        <v>1846</v>
      </c>
      <c r="D794" s="46"/>
      <c r="E794" s="41">
        <v>399903.45</v>
      </c>
      <c r="F794" s="41">
        <v>0</v>
      </c>
    </row>
    <row r="795" spans="3:6" ht="11.25" customHeight="1" hidden="1" outlineLevel="1">
      <c r="C795" s="46" t="s">
        <v>1847</v>
      </c>
      <c r="D795" s="46"/>
      <c r="E795" s="41">
        <v>8161.3</v>
      </c>
      <c r="F795" s="41">
        <v>0</v>
      </c>
    </row>
    <row r="796" spans="2:6" ht="11.25" customHeight="1" collapsed="1">
      <c r="B796" s="33">
        <f>MAX(B789:B792)+1</f>
        <v>607</v>
      </c>
      <c r="C796" s="40" t="s">
        <v>306</v>
      </c>
      <c r="D796" s="40"/>
      <c r="E796" s="41">
        <f>SUBTOTAL(9,E793:E795)</f>
        <v>438613.686</v>
      </c>
      <c r="F796" s="41">
        <f>SUBTOTAL(9,F793:F795)</f>
        <v>16748.84285714286</v>
      </c>
    </row>
    <row r="797" spans="3:6" ht="11.25" customHeight="1" hidden="1" outlineLevel="1">
      <c r="C797" s="46" t="s">
        <v>1161</v>
      </c>
      <c r="D797" s="46"/>
      <c r="E797" s="41">
        <v>5194511.95</v>
      </c>
      <c r="F797" s="41">
        <v>9593.359999999999</v>
      </c>
    </row>
    <row r="798" spans="3:6" ht="11.25" customHeight="1" hidden="1" outlineLevel="1">
      <c r="C798" s="46" t="s">
        <v>1848</v>
      </c>
      <c r="D798" s="46"/>
      <c r="E798" s="41">
        <v>42824.43</v>
      </c>
      <c r="F798" s="41">
        <v>0</v>
      </c>
    </row>
    <row r="799" spans="2:6" ht="11.25" customHeight="1" collapsed="1">
      <c r="B799" s="33">
        <f>MAX(B790:B796)+1</f>
        <v>608</v>
      </c>
      <c r="C799" s="40" t="s">
        <v>1161</v>
      </c>
      <c r="D799" s="40"/>
      <c r="E799" s="41">
        <f>SUBTOTAL(9,E797:E798)</f>
        <v>5237336.38</v>
      </c>
      <c r="F799" s="41">
        <f>SUBTOTAL(9,F797:F798)</f>
        <v>9593.359999999999</v>
      </c>
    </row>
    <row r="800" spans="2:6" ht="11.25" customHeight="1">
      <c r="B800" s="33">
        <f>MAX(B792:B799)+1</f>
        <v>609</v>
      </c>
      <c r="C800" s="40" t="s">
        <v>1162</v>
      </c>
      <c r="D800" s="40"/>
      <c r="E800" s="41">
        <v>225518.22999999998</v>
      </c>
      <c r="F800" s="41">
        <v>2133.247142857143</v>
      </c>
    </row>
    <row r="801" spans="2:6" ht="11.25" customHeight="1">
      <c r="B801" s="33">
        <f>MAX(B796:B800)+1</f>
        <v>610</v>
      </c>
      <c r="C801" s="40" t="s">
        <v>1163</v>
      </c>
      <c r="D801" s="40"/>
      <c r="E801" s="41">
        <v>96996.12</v>
      </c>
      <c r="F801" s="41">
        <v>91.39571428571428</v>
      </c>
    </row>
    <row r="802" spans="2:6" ht="11.25" customHeight="1">
      <c r="B802" s="33">
        <f>MAX(B796:B801)+1</f>
        <v>611</v>
      </c>
      <c r="C802" s="40" t="s">
        <v>1164</v>
      </c>
      <c r="D802" s="40"/>
      <c r="E802" s="41">
        <v>441963</v>
      </c>
      <c r="F802" s="41">
        <v>7294.467142857144</v>
      </c>
    </row>
    <row r="803" spans="2:6" ht="11.25" customHeight="1">
      <c r="B803" s="33">
        <f>MAX(B799:B802)+1</f>
        <v>612</v>
      </c>
      <c r="C803" s="40" t="s">
        <v>1165</v>
      </c>
      <c r="D803" s="40"/>
      <c r="E803" s="41">
        <v>1331931.88</v>
      </c>
      <c r="F803" s="41">
        <v>1427.6814285714286</v>
      </c>
    </row>
    <row r="804" spans="2:6" ht="11.25" customHeight="1">
      <c r="B804" s="33">
        <f>MAX(B800:B803)+1</f>
        <v>613</v>
      </c>
      <c r="C804" s="40" t="s">
        <v>1166</v>
      </c>
      <c r="D804" s="40"/>
      <c r="E804" s="41">
        <v>4299005.573000001</v>
      </c>
      <c r="F804" s="41">
        <v>11936.001428571428</v>
      </c>
    </row>
    <row r="805" spans="3:6" ht="11.25" customHeight="1" hidden="1" outlineLevel="1">
      <c r="C805" s="46" t="s">
        <v>1849</v>
      </c>
      <c r="D805" s="46"/>
      <c r="E805" s="41">
        <v>7636251.85</v>
      </c>
      <c r="F805" s="41">
        <v>0</v>
      </c>
    </row>
    <row r="806" spans="3:6" ht="11.25" customHeight="1" hidden="1" outlineLevel="1">
      <c r="C806" s="46" t="s">
        <v>1562</v>
      </c>
      <c r="D806" s="46"/>
      <c r="E806" s="41">
        <v>5005947.760999998</v>
      </c>
      <c r="F806" s="41">
        <v>15649.984285714288</v>
      </c>
    </row>
    <row r="807" spans="3:6" ht="11.25" customHeight="1" hidden="1" outlineLevel="1">
      <c r="C807" s="46" t="s">
        <v>1850</v>
      </c>
      <c r="D807" s="46"/>
      <c r="E807" s="41">
        <v>7168795.97</v>
      </c>
      <c r="F807" s="41">
        <v>0</v>
      </c>
    </row>
    <row r="808" spans="2:6" ht="11.25" customHeight="1" collapsed="1">
      <c r="B808" s="33">
        <f>MAX(B801:B804)+1</f>
        <v>614</v>
      </c>
      <c r="C808" s="40" t="s">
        <v>1562</v>
      </c>
      <c r="D808" s="40"/>
      <c r="E808" s="41">
        <f>SUBTOTAL(9,E805:E807)</f>
        <v>19810995.580999997</v>
      </c>
      <c r="F808" s="41">
        <f>SUBTOTAL(9,F805:F807)</f>
        <v>15649.984285714288</v>
      </c>
    </row>
    <row r="809" spans="2:6" ht="11.25" customHeight="1">
      <c r="B809" s="33">
        <f>MAX(B803:B808)+1</f>
        <v>615</v>
      </c>
      <c r="C809" s="40" t="s">
        <v>1167</v>
      </c>
      <c r="D809" s="40"/>
      <c r="E809" s="41">
        <v>240725.12</v>
      </c>
      <c r="F809" s="41">
        <v>3627.6228571428574</v>
      </c>
    </row>
    <row r="810" spans="2:6" ht="11.25" customHeight="1">
      <c r="B810" s="33">
        <f>MAX(B804:B809)+1</f>
        <v>616</v>
      </c>
      <c r="C810" s="40" t="s">
        <v>2338</v>
      </c>
      <c r="D810" s="40"/>
      <c r="E810" s="41">
        <v>19639.3</v>
      </c>
      <c r="F810" s="41">
        <v>37.68857142857143</v>
      </c>
    </row>
    <row r="811" spans="3:6" ht="11.25" customHeight="1" hidden="1" outlineLevel="1">
      <c r="C811" s="46" t="s">
        <v>1168</v>
      </c>
      <c r="D811" s="46"/>
      <c r="E811" s="41">
        <v>32575708.747</v>
      </c>
      <c r="F811" s="41">
        <v>61878.23714285713</v>
      </c>
    </row>
    <row r="812" spans="3:6" ht="11.25" customHeight="1" hidden="1" outlineLevel="1">
      <c r="C812" s="46" t="s">
        <v>1851</v>
      </c>
      <c r="D812" s="46"/>
      <c r="E812" s="41">
        <v>428957.06</v>
      </c>
      <c r="F812" s="41">
        <v>0</v>
      </c>
    </row>
    <row r="813" spans="3:6" ht="11.25" customHeight="1" hidden="1" outlineLevel="1">
      <c r="C813" s="46" t="s">
        <v>1852</v>
      </c>
      <c r="D813" s="46"/>
      <c r="E813" s="41">
        <v>584941.42</v>
      </c>
      <c r="F813" s="41">
        <v>0</v>
      </c>
    </row>
    <row r="814" spans="3:6" ht="11.25" customHeight="1" hidden="1" outlineLevel="1">
      <c r="C814" s="46" t="s">
        <v>1853</v>
      </c>
      <c r="D814" s="46"/>
      <c r="E814" s="41">
        <v>2546675.19</v>
      </c>
      <c r="F814" s="41">
        <v>0</v>
      </c>
    </row>
    <row r="815" spans="2:6" ht="11.25" customHeight="1" collapsed="1">
      <c r="B815" s="33">
        <f>MAX(B804:B810)+1</f>
        <v>617</v>
      </c>
      <c r="C815" s="40" t="s">
        <v>1168</v>
      </c>
      <c r="D815" s="40"/>
      <c r="E815" s="41">
        <f>SUBTOTAL(9,E811:E814)</f>
        <v>36136282.416999996</v>
      </c>
      <c r="F815" s="41">
        <f>SUBTOTAL(9,F811:F814)</f>
        <v>61878.23714285713</v>
      </c>
    </row>
    <row r="816" spans="3:6" ht="11.25" customHeight="1" hidden="1" outlineLevel="1">
      <c r="C816" s="46" t="s">
        <v>1169</v>
      </c>
      <c r="D816" s="46"/>
      <c r="E816" s="41">
        <v>8615763.823</v>
      </c>
      <c r="F816" s="41">
        <v>27969.30142857143</v>
      </c>
    </row>
    <row r="817" spans="3:6" ht="11.25" customHeight="1" hidden="1" outlineLevel="1">
      <c r="C817" s="46" t="s">
        <v>1854</v>
      </c>
      <c r="D817" s="46"/>
      <c r="E817" s="41">
        <v>94912.21</v>
      </c>
      <c r="F817" s="41">
        <v>0</v>
      </c>
    </row>
    <row r="818" spans="3:6" ht="11.25" customHeight="1" hidden="1" outlineLevel="1">
      <c r="C818" s="46" t="s">
        <v>1855</v>
      </c>
      <c r="D818" s="46"/>
      <c r="E818" s="41">
        <v>322701.45</v>
      </c>
      <c r="F818" s="41">
        <v>0</v>
      </c>
    </row>
    <row r="819" spans="3:6" ht="11.25" customHeight="1" hidden="1" outlineLevel="1">
      <c r="C819" s="46" t="s">
        <v>1856</v>
      </c>
      <c r="D819" s="46"/>
      <c r="E819" s="41">
        <v>531508.19</v>
      </c>
      <c r="F819" s="41">
        <v>0</v>
      </c>
    </row>
    <row r="820" spans="2:6" ht="11.25" customHeight="1" collapsed="1">
      <c r="B820" s="33">
        <f>MAX(B809:B815)+1</f>
        <v>618</v>
      </c>
      <c r="C820" s="40" t="s">
        <v>1169</v>
      </c>
      <c r="D820" s="40"/>
      <c r="E820" s="41">
        <f>SUBTOTAL(9,E816:E819)</f>
        <v>9564885.673</v>
      </c>
      <c r="F820" s="41">
        <f>SUBTOTAL(9,F816:F819)</f>
        <v>27969.30142857143</v>
      </c>
    </row>
    <row r="821" spans="2:6" ht="11.25" customHeight="1">
      <c r="B821" s="33">
        <f>MAX(B820:B820)+1</f>
        <v>619</v>
      </c>
      <c r="C821" s="40" t="s">
        <v>1170</v>
      </c>
      <c r="D821" s="40"/>
      <c r="E821" s="41">
        <v>3700154.6799999997</v>
      </c>
      <c r="F821" s="41">
        <v>15528.82142857143</v>
      </c>
    </row>
    <row r="822" spans="2:6" ht="11.25" customHeight="1">
      <c r="B822" s="33">
        <f>MAX(B820:B821)+1</f>
        <v>620</v>
      </c>
      <c r="C822" s="40" t="s">
        <v>1171</v>
      </c>
      <c r="D822" s="40"/>
      <c r="E822" s="41">
        <v>2343749.71</v>
      </c>
      <c r="F822" s="41">
        <v>10022.72</v>
      </c>
    </row>
    <row r="823" spans="3:6" ht="11.25" customHeight="1" hidden="1" outlineLevel="1">
      <c r="C823" s="46" t="s">
        <v>1857</v>
      </c>
      <c r="D823" s="46"/>
      <c r="E823" s="41">
        <v>21217.62</v>
      </c>
      <c r="F823" s="41">
        <v>4694.932857142857</v>
      </c>
    </row>
    <row r="824" spans="2:6" ht="11.25" customHeight="1" collapsed="1">
      <c r="B824" s="33">
        <f>MAX(B821:B822)+1</f>
        <v>621</v>
      </c>
      <c r="C824" s="40" t="s">
        <v>2125</v>
      </c>
      <c r="D824" s="40"/>
      <c r="E824" s="41">
        <f>SUBTOTAL(9,E823)</f>
        <v>21217.62</v>
      </c>
      <c r="F824" s="41">
        <f>SUBTOTAL(9,F823)</f>
        <v>4694.932857142857</v>
      </c>
    </row>
    <row r="825" spans="3:6" ht="11.25" customHeight="1" hidden="1" outlineLevel="1">
      <c r="C825" s="45" t="s">
        <v>1172</v>
      </c>
      <c r="D825" s="40"/>
      <c r="E825" s="41">
        <v>187683.45</v>
      </c>
      <c r="F825" s="41">
        <v>585.7457142857144</v>
      </c>
    </row>
    <row r="826" spans="3:6" ht="11.25" customHeight="1" hidden="1" outlineLevel="1">
      <c r="C826" s="45" t="s">
        <v>2339</v>
      </c>
      <c r="D826" s="40"/>
      <c r="E826" s="41">
        <v>1010683.17</v>
      </c>
      <c r="F826" s="41">
        <v>0</v>
      </c>
    </row>
    <row r="827" spans="2:6" ht="11.25" customHeight="1" collapsed="1">
      <c r="B827" s="33">
        <f>MAX(B821:B824)+1</f>
        <v>622</v>
      </c>
      <c r="C827" s="40" t="s">
        <v>1172</v>
      </c>
      <c r="D827" s="40"/>
      <c r="E827" s="41">
        <f>SUBTOTAL(9,E825:E826)</f>
        <v>1198366.62</v>
      </c>
      <c r="F827" s="41">
        <f>SUBTOTAL(9,F825:F826)</f>
        <v>585.7457142857144</v>
      </c>
    </row>
    <row r="828" spans="2:6" ht="11.25" customHeight="1">
      <c r="B828" s="33">
        <f>MAX(B821:B827)+1</f>
        <v>623</v>
      </c>
      <c r="C828" s="40" t="s">
        <v>1173</v>
      </c>
      <c r="D828" s="40"/>
      <c r="E828" s="41">
        <v>1025555</v>
      </c>
      <c r="F828" s="41">
        <v>770.8985714285712</v>
      </c>
    </row>
    <row r="829" spans="2:6" ht="11.25" customHeight="1">
      <c r="B829" s="33">
        <f>MAX(B821:B828)+1</f>
        <v>624</v>
      </c>
      <c r="C829" s="40" t="s">
        <v>1174</v>
      </c>
      <c r="D829" s="40"/>
      <c r="E829" s="41">
        <v>1698054.02</v>
      </c>
      <c r="F829" s="41">
        <v>4783.8099999999995</v>
      </c>
    </row>
    <row r="830" spans="2:6" ht="11.25" customHeight="1">
      <c r="B830" s="33">
        <f>MAX(B822:B829)+1</f>
        <v>625</v>
      </c>
      <c r="C830" s="40" t="s">
        <v>1175</v>
      </c>
      <c r="D830" s="40"/>
      <c r="E830" s="41">
        <v>477053.26999999996</v>
      </c>
      <c r="F830" s="41">
        <v>953.8171428571429</v>
      </c>
    </row>
    <row r="831" spans="2:6" ht="11.25" customHeight="1">
      <c r="B831" s="33">
        <f>MAX(B824:B830)+1</f>
        <v>626</v>
      </c>
      <c r="C831" s="40" t="s">
        <v>1176</v>
      </c>
      <c r="D831" s="40"/>
      <c r="E831" s="41">
        <v>2763766.313</v>
      </c>
      <c r="F831" s="41">
        <v>3955.5914285714284</v>
      </c>
    </row>
    <row r="832" spans="2:6" ht="11.25" customHeight="1">
      <c r="B832" s="33">
        <f t="shared" si="14"/>
        <v>627</v>
      </c>
      <c r="C832" s="40" t="s">
        <v>1177</v>
      </c>
      <c r="D832" s="40"/>
      <c r="E832" s="41">
        <v>702769</v>
      </c>
      <c r="F832" s="41">
        <v>8894.691428571428</v>
      </c>
    </row>
    <row r="833" spans="2:6" ht="11.25" customHeight="1">
      <c r="B833" s="33">
        <f t="shared" si="14"/>
        <v>628</v>
      </c>
      <c r="C833" s="40" t="s">
        <v>1178</v>
      </c>
      <c r="D833" s="40"/>
      <c r="E833" s="41">
        <v>76075</v>
      </c>
      <c r="F833" s="41">
        <v>3924.761428571429</v>
      </c>
    </row>
    <row r="834" spans="2:9" ht="13.5" thickBot="1">
      <c r="B834" s="33">
        <f>MAX(B830:B833)+1</f>
        <v>629</v>
      </c>
      <c r="C834" s="34" t="s">
        <v>626</v>
      </c>
      <c r="D834" s="34"/>
      <c r="E834" s="42">
        <f>SUBTOTAL(9,E107:E833)</f>
        <v>2645758048.5149336</v>
      </c>
      <c r="F834" s="42">
        <f>SUBTOTAL(9,F107:F833)</f>
        <v>6598519.994098907</v>
      </c>
      <c r="H834" s="41">
        <f>ROUND(E834-'T2 - Investment'!E26,3)</f>
        <v>0</v>
      </c>
      <c r="I834" s="41">
        <f>F834-'T4.1 - OperMaint'!E20</f>
        <v>0</v>
      </c>
    </row>
    <row r="835" spans="3:6" ht="13.5" thickTop="1">
      <c r="C835" s="34"/>
      <c r="D835" s="34"/>
      <c r="E835" s="35"/>
      <c r="F835" s="35"/>
    </row>
    <row r="836" spans="3:7" ht="12.75">
      <c r="C836" s="37" t="s">
        <v>574</v>
      </c>
      <c r="D836" s="37" t="s">
        <v>2164</v>
      </c>
      <c r="E836" s="38" t="s">
        <v>1549</v>
      </c>
      <c r="F836" s="38" t="s">
        <v>1550</v>
      </c>
      <c r="G836" s="39" t="s">
        <v>580</v>
      </c>
    </row>
    <row r="837" spans="2:6" ht="11.25" customHeight="1">
      <c r="B837" s="33">
        <f>MAX(B834:B836)+1</f>
        <v>630</v>
      </c>
      <c r="C837" s="7" t="s">
        <v>1180</v>
      </c>
      <c r="E837" s="41">
        <v>5979530.370000001</v>
      </c>
      <c r="F837" s="41">
        <v>117051.1942857143</v>
      </c>
    </row>
    <row r="838" spans="2:6" ht="11.25" customHeight="1">
      <c r="B838" s="33">
        <f aca="true" t="shared" si="17" ref="B838:B840">MAX(B832:B837)+1</f>
        <v>631</v>
      </c>
      <c r="C838" s="7" t="s">
        <v>2127</v>
      </c>
      <c r="E838" s="41">
        <v>22142.08</v>
      </c>
      <c r="F838" s="41">
        <v>0</v>
      </c>
    </row>
    <row r="839" spans="2:7" ht="11.25" customHeight="1">
      <c r="B839" s="33">
        <f t="shared" si="17"/>
        <v>632</v>
      </c>
      <c r="C839" s="7" t="s">
        <v>254</v>
      </c>
      <c r="E839" s="41">
        <v>136198.18</v>
      </c>
      <c r="F839" s="41">
        <v>9351.997194597769</v>
      </c>
      <c r="G839" s="36">
        <v>0.7304450228731028</v>
      </c>
    </row>
    <row r="840" spans="2:6" ht="11.25" customHeight="1">
      <c r="B840" s="33">
        <f t="shared" si="17"/>
        <v>633</v>
      </c>
      <c r="C840" s="7" t="s">
        <v>1858</v>
      </c>
      <c r="E840" s="41">
        <v>771250.89</v>
      </c>
      <c r="F840" s="41">
        <v>23646.829999999998</v>
      </c>
    </row>
    <row r="841" spans="2:7" ht="11.25" customHeight="1">
      <c r="B841" s="33">
        <f>MAX(B835:B840)+1</f>
        <v>634</v>
      </c>
      <c r="C841" s="7" t="s">
        <v>1181</v>
      </c>
      <c r="E841" s="41">
        <v>10446951.951999996</v>
      </c>
      <c r="F841" s="41">
        <v>77621.83181780031</v>
      </c>
      <c r="G841" s="36">
        <v>0.895617781894875</v>
      </c>
    </row>
    <row r="842" spans="2:6" ht="11.25" customHeight="1">
      <c r="B842" s="33">
        <f>MAX(B836:B841)+1</f>
        <v>635</v>
      </c>
      <c r="C842" s="7" t="s">
        <v>1182</v>
      </c>
      <c r="E842" s="41">
        <v>8654</v>
      </c>
      <c r="F842" s="41">
        <v>0</v>
      </c>
    </row>
    <row r="843" spans="2:6" ht="11.25" customHeight="1">
      <c r="B843" s="33">
        <f>MAX(B837:B842)+1</f>
        <v>636</v>
      </c>
      <c r="C843" s="7" t="s">
        <v>1183</v>
      </c>
      <c r="D843" s="7" t="s">
        <v>2130</v>
      </c>
      <c r="E843" s="41">
        <v>22139</v>
      </c>
      <c r="F843" s="41">
        <v>968.2957142857143</v>
      </c>
    </row>
    <row r="844" spans="2:6" ht="11.25" customHeight="1">
      <c r="B844" s="33">
        <f>MAX(B838:B843)+1</f>
        <v>637</v>
      </c>
      <c r="C844" s="7" t="s">
        <v>1184</v>
      </c>
      <c r="D844" s="7" t="s">
        <v>2131</v>
      </c>
      <c r="E844" s="41">
        <v>27894</v>
      </c>
      <c r="F844" s="41">
        <v>315.2471428571429</v>
      </c>
    </row>
    <row r="845" spans="2:7" ht="11.25" customHeight="1">
      <c r="B845" s="33">
        <f aca="true" t="shared" si="18" ref="B845:B904">MAX(B840:B844)+1</f>
        <v>638</v>
      </c>
      <c r="C845" s="7" t="s">
        <v>1185</v>
      </c>
      <c r="E845" s="41">
        <v>12173126.149999999</v>
      </c>
      <c r="F845" s="41">
        <v>107981.16007634581</v>
      </c>
      <c r="G845" s="36">
        <v>0.932173622784469</v>
      </c>
    </row>
    <row r="846" spans="2:7" ht="11.25" customHeight="1">
      <c r="B846" s="33">
        <f t="shared" si="18"/>
        <v>639</v>
      </c>
      <c r="C846" s="7" t="s">
        <v>627</v>
      </c>
      <c r="E846" s="41">
        <v>1096931.6175</v>
      </c>
      <c r="F846" s="41">
        <v>19166.58107142857</v>
      </c>
      <c r="G846" s="36">
        <v>0.75</v>
      </c>
    </row>
    <row r="847" spans="2:7" ht="11.25" customHeight="1">
      <c r="B847" s="33">
        <f t="shared" si="18"/>
        <v>640</v>
      </c>
      <c r="C847" s="7" t="s">
        <v>1186</v>
      </c>
      <c r="E847" s="41">
        <v>8350470.42</v>
      </c>
      <c r="F847" s="41">
        <v>161147.7865531727</v>
      </c>
      <c r="G847" s="36">
        <v>0.9457366538944217</v>
      </c>
    </row>
    <row r="848" spans="2:6" ht="11.25" customHeight="1">
      <c r="B848" s="33">
        <f t="shared" si="18"/>
        <v>641</v>
      </c>
      <c r="C848" s="7" t="s">
        <v>1187</v>
      </c>
      <c r="D848" s="7" t="s">
        <v>2132</v>
      </c>
      <c r="E848" s="41">
        <v>27765</v>
      </c>
      <c r="F848" s="41">
        <v>223.01142857142858</v>
      </c>
    </row>
    <row r="849" spans="2:7" ht="11.25" customHeight="1">
      <c r="B849" s="33">
        <f t="shared" si="18"/>
        <v>642</v>
      </c>
      <c r="C849" s="7" t="s">
        <v>255</v>
      </c>
      <c r="E849" s="41">
        <v>323276.96</v>
      </c>
      <c r="F849" s="41">
        <v>4547.471490683483</v>
      </c>
      <c r="G849" s="36">
        <v>0.4770436942960514</v>
      </c>
    </row>
    <row r="850" spans="2:6" ht="11.25" customHeight="1">
      <c r="B850" s="33">
        <f t="shared" si="18"/>
        <v>643</v>
      </c>
      <c r="C850" s="7" t="s">
        <v>1188</v>
      </c>
      <c r="E850" s="41">
        <v>1787280.15</v>
      </c>
      <c r="F850" s="41">
        <v>24062.498571428576</v>
      </c>
    </row>
    <row r="851" spans="2:6" ht="11.25" customHeight="1">
      <c r="B851" s="33">
        <f t="shared" si="18"/>
        <v>644</v>
      </c>
      <c r="C851" s="7" t="s">
        <v>1189</v>
      </c>
      <c r="D851" s="7" t="s">
        <v>2133</v>
      </c>
      <c r="E851" s="41">
        <v>61691.74</v>
      </c>
      <c r="F851" s="41">
        <v>253.03285714285715</v>
      </c>
    </row>
    <row r="852" spans="2:6" ht="11.25" customHeight="1">
      <c r="B852" s="33">
        <f>MAX(B846:B851)+1</f>
        <v>645</v>
      </c>
      <c r="C852" s="7" t="s">
        <v>1190</v>
      </c>
      <c r="E852" s="41">
        <v>50722215.06000001</v>
      </c>
      <c r="F852" s="41">
        <v>584947.2828571427</v>
      </c>
    </row>
    <row r="853" spans="2:6" ht="11.25" customHeight="1">
      <c r="B853" s="33">
        <f>MAX(B847:B852)+1</f>
        <v>646</v>
      </c>
      <c r="C853" s="7" t="s">
        <v>1191</v>
      </c>
      <c r="D853" s="7" t="s">
        <v>2134</v>
      </c>
      <c r="E853" s="41">
        <v>21364</v>
      </c>
      <c r="F853" s="41">
        <v>328.0257142857143</v>
      </c>
    </row>
    <row r="854" spans="2:7" ht="11.25" customHeight="1">
      <c r="B854" s="33">
        <f>MAX(B848:B853)+1</f>
        <v>647</v>
      </c>
      <c r="C854" s="7" t="s">
        <v>1192</v>
      </c>
      <c r="E854" s="41">
        <v>27439677.016033657</v>
      </c>
      <c r="F854" s="41">
        <v>226843.49862491092</v>
      </c>
      <c r="G854" s="36">
        <v>0.781420356869557</v>
      </c>
    </row>
    <row r="855" spans="2:6" ht="11.25" customHeight="1">
      <c r="B855" s="33">
        <f t="shared" si="18"/>
        <v>648</v>
      </c>
      <c r="C855" s="7" t="s">
        <v>1193</v>
      </c>
      <c r="D855" s="7" t="s">
        <v>2135</v>
      </c>
      <c r="E855" s="41">
        <v>30075</v>
      </c>
      <c r="F855" s="41">
        <v>849.5542857142856</v>
      </c>
    </row>
    <row r="856" spans="2:6" ht="11.25" customHeight="1">
      <c r="B856" s="33">
        <f t="shared" si="18"/>
        <v>649</v>
      </c>
      <c r="C856" s="7" t="s">
        <v>1194</v>
      </c>
      <c r="E856" s="41">
        <v>3797414.63</v>
      </c>
      <c r="F856" s="41">
        <v>85605.08428571429</v>
      </c>
    </row>
    <row r="857" spans="2:6" ht="11.25" customHeight="1">
      <c r="B857" s="33">
        <f t="shared" si="18"/>
        <v>650</v>
      </c>
      <c r="C857" s="7" t="s">
        <v>1859</v>
      </c>
      <c r="E857" s="41">
        <v>15475</v>
      </c>
      <c r="F857" s="41">
        <v>328.8742857142857</v>
      </c>
    </row>
    <row r="858" spans="2:6" ht="11.25" customHeight="1">
      <c r="B858" s="33">
        <f t="shared" si="18"/>
        <v>651</v>
      </c>
      <c r="C858" s="7" t="s">
        <v>1195</v>
      </c>
      <c r="D858" s="7" t="s">
        <v>2131</v>
      </c>
      <c r="E858" s="41">
        <v>18816</v>
      </c>
      <c r="F858" s="41">
        <v>402.5042857142857</v>
      </c>
    </row>
    <row r="859" spans="3:6" ht="11.25" customHeight="1" hidden="1" outlineLevel="1">
      <c r="C859" s="46" t="s">
        <v>1860</v>
      </c>
      <c r="E859" s="41">
        <v>32413</v>
      </c>
      <c r="F859" s="41">
        <v>690.6471428571427</v>
      </c>
    </row>
    <row r="860" spans="2:6" ht="11.25" customHeight="1" collapsed="1">
      <c r="B860" s="33">
        <f>MAX(B854:B858)+1</f>
        <v>652</v>
      </c>
      <c r="C860" s="7" t="s">
        <v>2129</v>
      </c>
      <c r="E860" s="41">
        <f aca="true" t="shared" si="19" ref="E860:F860">SUBTOTAL(9,E859)</f>
        <v>32413</v>
      </c>
      <c r="F860" s="41">
        <f t="shared" si="19"/>
        <v>690.6471428571427</v>
      </c>
    </row>
    <row r="861" spans="2:6" ht="11.25" customHeight="1">
      <c r="B861" s="33">
        <f>MAX(B855:B860)+1</f>
        <v>653</v>
      </c>
      <c r="C861" s="7" t="s">
        <v>1196</v>
      </c>
      <c r="D861" s="7" t="s">
        <v>2136</v>
      </c>
      <c r="E861" s="41">
        <v>35332</v>
      </c>
      <c r="F861" s="41">
        <v>362.6928571428571</v>
      </c>
    </row>
    <row r="862" spans="2:6" ht="11.25" customHeight="1">
      <c r="B862" s="33">
        <f>MAX(B856:B861)+1</f>
        <v>654</v>
      </c>
      <c r="C862" s="7" t="s">
        <v>1565</v>
      </c>
      <c r="D862" s="7" t="s">
        <v>2131</v>
      </c>
      <c r="E862" s="41">
        <v>8899.900000000001</v>
      </c>
      <c r="F862" s="41">
        <v>0</v>
      </c>
    </row>
    <row r="863" spans="2:6" ht="11.25" customHeight="1">
      <c r="B863" s="33">
        <f>MAX(B857:B862)+1</f>
        <v>655</v>
      </c>
      <c r="C863" s="7" t="s">
        <v>1861</v>
      </c>
      <c r="E863" s="41">
        <v>8286</v>
      </c>
      <c r="F863" s="41">
        <v>486.70428571428573</v>
      </c>
    </row>
    <row r="864" spans="2:6" ht="11.25" customHeight="1">
      <c r="B864" s="33">
        <f>MAX(B858:B863)+1</f>
        <v>656</v>
      </c>
      <c r="C864" s="7" t="s">
        <v>1197</v>
      </c>
      <c r="D864" s="7" t="s">
        <v>2137</v>
      </c>
      <c r="E864" s="41">
        <v>88106.09</v>
      </c>
      <c r="F864" s="41">
        <v>1871.1414285714288</v>
      </c>
    </row>
    <row r="865" spans="2:7" ht="11.25" customHeight="1">
      <c r="B865" s="33">
        <f t="shared" si="18"/>
        <v>657</v>
      </c>
      <c r="C865" s="7" t="s">
        <v>628</v>
      </c>
      <c r="E865" s="41">
        <v>39562731.81291015</v>
      </c>
      <c r="F865" s="41">
        <v>402749.0866623249</v>
      </c>
      <c r="G865" s="36">
        <v>0.8802532890398868</v>
      </c>
    </row>
    <row r="866" spans="2:6" ht="11.25" customHeight="1">
      <c r="B866" s="33">
        <f t="shared" si="18"/>
        <v>658</v>
      </c>
      <c r="C866" s="7" t="s">
        <v>1198</v>
      </c>
      <c r="D866" s="7" t="s">
        <v>2134</v>
      </c>
      <c r="E866" s="41">
        <v>85217</v>
      </c>
      <c r="F866" s="41">
        <v>0</v>
      </c>
    </row>
    <row r="867" spans="2:6" ht="11.25" customHeight="1">
      <c r="B867" s="33">
        <f t="shared" si="18"/>
        <v>659</v>
      </c>
      <c r="C867" s="7" t="s">
        <v>1862</v>
      </c>
      <c r="D867" s="7" t="s">
        <v>2138</v>
      </c>
      <c r="E867" s="41">
        <v>44937</v>
      </c>
      <c r="F867" s="41">
        <v>1423.28</v>
      </c>
    </row>
    <row r="868" spans="2:6" ht="11.25" customHeight="1">
      <c r="B868" s="33">
        <f t="shared" si="18"/>
        <v>660</v>
      </c>
      <c r="C868" s="7" t="s">
        <v>1199</v>
      </c>
      <c r="D868" s="7" t="s">
        <v>2139</v>
      </c>
      <c r="E868" s="41">
        <v>13635</v>
      </c>
      <c r="F868" s="41">
        <v>1088.6528571428573</v>
      </c>
    </row>
    <row r="869" spans="2:6" ht="11.25" customHeight="1">
      <c r="B869" s="33">
        <f t="shared" si="18"/>
        <v>661</v>
      </c>
      <c r="C869" s="7" t="s">
        <v>1200</v>
      </c>
      <c r="E869" s="41">
        <v>2163129.2399999998</v>
      </c>
      <c r="F869" s="41">
        <v>33574.438571428575</v>
      </c>
    </row>
    <row r="870" spans="2:6" ht="11.25" customHeight="1">
      <c r="B870" s="33">
        <f t="shared" si="18"/>
        <v>662</v>
      </c>
      <c r="C870" s="7" t="s">
        <v>1201</v>
      </c>
      <c r="E870" s="41">
        <v>4080029.49</v>
      </c>
      <c r="F870" s="41">
        <v>33922.602857142854</v>
      </c>
    </row>
    <row r="871" spans="2:7" ht="11.25" customHeight="1">
      <c r="B871" s="33">
        <f t="shared" si="18"/>
        <v>663</v>
      </c>
      <c r="C871" s="7" t="s">
        <v>1202</v>
      </c>
      <c r="E871" s="41">
        <v>4654717.2</v>
      </c>
      <c r="F871" s="41">
        <v>66578.72013767343</v>
      </c>
      <c r="G871" s="36">
        <v>0.9533165984531125</v>
      </c>
    </row>
    <row r="872" spans="2:6" ht="11.25" customHeight="1">
      <c r="B872" s="33">
        <f t="shared" si="18"/>
        <v>664</v>
      </c>
      <c r="C872" s="7" t="s">
        <v>1203</v>
      </c>
      <c r="D872" s="7" t="s">
        <v>2140</v>
      </c>
      <c r="E872" s="41">
        <v>67320.78</v>
      </c>
      <c r="F872" s="41">
        <v>1237.5842857142857</v>
      </c>
    </row>
    <row r="873" spans="2:6" ht="11.25" customHeight="1">
      <c r="B873" s="33">
        <f t="shared" si="18"/>
        <v>665</v>
      </c>
      <c r="C873" s="7" t="s">
        <v>1204</v>
      </c>
      <c r="D873" s="7" t="s">
        <v>2141</v>
      </c>
      <c r="E873" s="41">
        <v>109109.66</v>
      </c>
      <c r="F873" s="41">
        <v>1028.912857142857</v>
      </c>
    </row>
    <row r="874" spans="2:6" ht="11.25" customHeight="1">
      <c r="B874" s="33">
        <f t="shared" si="18"/>
        <v>666</v>
      </c>
      <c r="C874" s="7" t="s">
        <v>1863</v>
      </c>
      <c r="D874" s="7" t="s">
        <v>2141</v>
      </c>
      <c r="E874" s="41">
        <v>28520</v>
      </c>
      <c r="F874" s="41">
        <v>0</v>
      </c>
    </row>
    <row r="875" spans="3:6" ht="11.25" customHeight="1" hidden="1" outlineLevel="1">
      <c r="C875" s="46" t="s">
        <v>1864</v>
      </c>
      <c r="E875" s="41">
        <v>15519</v>
      </c>
      <c r="F875" s="41">
        <v>803.7471428571428</v>
      </c>
    </row>
    <row r="876" spans="2:6" ht="11.25" customHeight="1" collapsed="1">
      <c r="B876" s="33">
        <f>MAX(B870:B874)+1</f>
        <v>667</v>
      </c>
      <c r="C876" s="7" t="s">
        <v>2128</v>
      </c>
      <c r="D876" s="7" t="s">
        <v>2142</v>
      </c>
      <c r="E876" s="41">
        <f>SUBTOTAL(9,E875)</f>
        <v>15519</v>
      </c>
      <c r="F876" s="41">
        <f>SUBTOTAL(9,F875)</f>
        <v>803.7471428571428</v>
      </c>
    </row>
    <row r="877" spans="2:6" ht="11.25" customHeight="1">
      <c r="B877" s="33">
        <f>MAX(B871:B876)+1</f>
        <v>668</v>
      </c>
      <c r="C877" s="7" t="s">
        <v>1205</v>
      </c>
      <c r="D877" s="7" t="s">
        <v>2131</v>
      </c>
      <c r="E877" s="41">
        <v>1931</v>
      </c>
      <c r="F877" s="41">
        <v>0</v>
      </c>
    </row>
    <row r="878" spans="2:6" ht="11.25" customHeight="1">
      <c r="B878" s="33">
        <f>MAX(B872:B877)+1</f>
        <v>669</v>
      </c>
      <c r="C878" s="7" t="s">
        <v>1865</v>
      </c>
      <c r="E878" s="41">
        <v>24843.03</v>
      </c>
      <c r="F878" s="41">
        <v>226.3057142857143</v>
      </c>
    </row>
    <row r="879" spans="2:6" ht="11.25" customHeight="1">
      <c r="B879" s="33">
        <f>MAX(B873:B878)+1</f>
        <v>670</v>
      </c>
      <c r="C879" s="7" t="s">
        <v>1206</v>
      </c>
      <c r="E879" s="41">
        <v>46143.19</v>
      </c>
      <c r="F879" s="41">
        <v>2773.27</v>
      </c>
    </row>
    <row r="880" spans="2:6" ht="11.25" customHeight="1">
      <c r="B880" s="33">
        <f>MAX(B874:B879)+1</f>
        <v>671</v>
      </c>
      <c r="C880" s="7" t="s">
        <v>1866</v>
      </c>
      <c r="E880" s="41">
        <v>61093.47</v>
      </c>
      <c r="F880" s="41">
        <v>4416.355714285714</v>
      </c>
    </row>
    <row r="881" spans="2:6" ht="11.25" customHeight="1">
      <c r="B881" s="33">
        <f t="shared" si="18"/>
        <v>672</v>
      </c>
      <c r="C881" s="7" t="s">
        <v>1207</v>
      </c>
      <c r="E881" s="41">
        <v>75534729.57800002</v>
      </c>
      <c r="F881" s="41">
        <v>1094512.8457142857</v>
      </c>
    </row>
    <row r="882" spans="2:6" ht="11.25" customHeight="1">
      <c r="B882" s="33">
        <f t="shared" si="18"/>
        <v>673</v>
      </c>
      <c r="C882" s="7" t="s">
        <v>1867</v>
      </c>
      <c r="E882" s="41">
        <v>12569847.579999994</v>
      </c>
      <c r="F882" s="41">
        <v>36124.46142857143</v>
      </c>
    </row>
    <row r="883" spans="2:6" ht="11.25" customHeight="1">
      <c r="B883" s="33">
        <f t="shared" si="18"/>
        <v>674</v>
      </c>
      <c r="C883" s="7" t="s">
        <v>1868</v>
      </c>
      <c r="E883" s="41">
        <v>2432</v>
      </c>
      <c r="F883" s="41">
        <v>593.8728571428572</v>
      </c>
    </row>
    <row r="884" spans="2:6" ht="11.25" customHeight="1">
      <c r="B884" s="33">
        <f t="shared" si="18"/>
        <v>675</v>
      </c>
      <c r="C884" s="7" t="s">
        <v>1869</v>
      </c>
      <c r="E884" s="41">
        <v>15267</v>
      </c>
      <c r="F884" s="41">
        <v>337.31142857142856</v>
      </c>
    </row>
    <row r="885" spans="2:6" ht="11.25" customHeight="1">
      <c r="B885" s="33">
        <f t="shared" si="18"/>
        <v>676</v>
      </c>
      <c r="C885" s="7" t="s">
        <v>1208</v>
      </c>
      <c r="E885" s="41">
        <v>7772464.78</v>
      </c>
      <c r="F885" s="41">
        <v>83649.49</v>
      </c>
    </row>
    <row r="886" spans="2:6" ht="11.25" customHeight="1">
      <c r="B886" s="33">
        <f t="shared" si="18"/>
        <v>677</v>
      </c>
      <c r="C886" s="7" t="s">
        <v>1209</v>
      </c>
      <c r="D886" s="7" t="s">
        <v>2143</v>
      </c>
      <c r="E886" s="41">
        <v>25904.34</v>
      </c>
      <c r="F886" s="41">
        <v>183.19571428571427</v>
      </c>
    </row>
    <row r="887" spans="2:6" ht="11.25" customHeight="1">
      <c r="B887" s="33">
        <f t="shared" si="18"/>
        <v>678</v>
      </c>
      <c r="C887" s="7" t="s">
        <v>1870</v>
      </c>
      <c r="E887" s="41">
        <v>36800.63</v>
      </c>
      <c r="F887" s="41">
        <v>338.4628571428571</v>
      </c>
    </row>
    <row r="888" spans="2:6" ht="11.25" customHeight="1">
      <c r="B888" s="33">
        <f t="shared" si="18"/>
        <v>679</v>
      </c>
      <c r="C888" s="7" t="s">
        <v>1210</v>
      </c>
      <c r="D888" s="7" t="s">
        <v>2144</v>
      </c>
      <c r="E888" s="41">
        <v>59276.83</v>
      </c>
      <c r="F888" s="41">
        <v>151.92428571428573</v>
      </c>
    </row>
    <row r="889" spans="2:6" ht="11.25" customHeight="1">
      <c r="B889" s="33">
        <f t="shared" si="18"/>
        <v>680</v>
      </c>
      <c r="C889" s="7" t="s">
        <v>1211</v>
      </c>
      <c r="D889" s="7" t="s">
        <v>2145</v>
      </c>
      <c r="E889" s="41">
        <v>12410</v>
      </c>
      <c r="F889" s="41">
        <v>221.72428571428574</v>
      </c>
    </row>
    <row r="890" spans="2:6" ht="11.25" customHeight="1">
      <c r="B890" s="33">
        <f t="shared" si="18"/>
        <v>681</v>
      </c>
      <c r="C890" s="7" t="s">
        <v>1212</v>
      </c>
      <c r="E890" s="41">
        <v>5183108.359999999</v>
      </c>
      <c r="F890" s="41">
        <v>21109.374285714286</v>
      </c>
    </row>
    <row r="891" spans="2:6" ht="11.25" customHeight="1">
      <c r="B891" s="33">
        <f t="shared" si="18"/>
        <v>682</v>
      </c>
      <c r="C891" s="7" t="s">
        <v>1213</v>
      </c>
      <c r="D891" s="7" t="s">
        <v>2146</v>
      </c>
      <c r="E891" s="41">
        <v>86701.86</v>
      </c>
      <c r="F891" s="41">
        <v>1636.01</v>
      </c>
    </row>
    <row r="892" spans="2:7" ht="11.25" customHeight="1">
      <c r="B892" s="33">
        <f t="shared" si="18"/>
        <v>683</v>
      </c>
      <c r="C892" s="7" t="s">
        <v>629</v>
      </c>
      <c r="E892" s="41">
        <v>11067524.72809451</v>
      </c>
      <c r="F892" s="41">
        <v>91650.98840020865</v>
      </c>
      <c r="G892" s="36">
        <v>0.1449554054947234</v>
      </c>
    </row>
    <row r="893" spans="2:6" ht="11.25" customHeight="1">
      <c r="B893" s="33">
        <f t="shared" si="18"/>
        <v>684</v>
      </c>
      <c r="C893" s="7" t="s">
        <v>1871</v>
      </c>
      <c r="E893" s="41">
        <v>6086.63</v>
      </c>
      <c r="F893" s="41">
        <v>0</v>
      </c>
    </row>
    <row r="894" spans="2:6" ht="11.25" customHeight="1">
      <c r="B894" s="33">
        <f t="shared" si="18"/>
        <v>685</v>
      </c>
      <c r="C894" s="7" t="s">
        <v>1872</v>
      </c>
      <c r="E894" s="41">
        <v>19557.72</v>
      </c>
      <c r="F894" s="41">
        <v>4246.792857142857</v>
      </c>
    </row>
    <row r="895" spans="2:6" ht="11.25" customHeight="1">
      <c r="B895" s="33">
        <f t="shared" si="18"/>
        <v>686</v>
      </c>
      <c r="C895" s="7" t="s">
        <v>1214</v>
      </c>
      <c r="D895" s="7" t="s">
        <v>2147</v>
      </c>
      <c r="E895" s="41">
        <v>13215</v>
      </c>
      <c r="F895" s="41">
        <v>239.6257142857143</v>
      </c>
    </row>
    <row r="896" spans="2:6" ht="11.25" customHeight="1">
      <c r="B896" s="33">
        <f t="shared" si="18"/>
        <v>687</v>
      </c>
      <c r="C896" s="7" t="s">
        <v>1566</v>
      </c>
      <c r="D896" s="7" t="s">
        <v>2145</v>
      </c>
      <c r="E896" s="41">
        <v>61573.49</v>
      </c>
      <c r="F896" s="41">
        <v>3882.824285714286</v>
      </c>
    </row>
    <row r="897" spans="2:6" ht="11.25" customHeight="1">
      <c r="B897" s="33">
        <f t="shared" si="18"/>
        <v>688</v>
      </c>
      <c r="C897" s="7" t="s">
        <v>1873</v>
      </c>
      <c r="E897" s="41">
        <v>32116.04</v>
      </c>
      <c r="F897" s="41">
        <v>526.1442857142857</v>
      </c>
    </row>
    <row r="898" spans="2:6" ht="11.25" customHeight="1">
      <c r="B898" s="33">
        <f t="shared" si="18"/>
        <v>689</v>
      </c>
      <c r="C898" s="7" t="s">
        <v>1215</v>
      </c>
      <c r="D898" s="7" t="s">
        <v>2148</v>
      </c>
      <c r="E898" s="41">
        <v>10803</v>
      </c>
      <c r="F898" s="41">
        <v>1656.2014285714288</v>
      </c>
    </row>
    <row r="899" spans="2:6" ht="11.25" customHeight="1">
      <c r="B899" s="33">
        <f t="shared" si="18"/>
        <v>690</v>
      </c>
      <c r="C899" s="7" t="s">
        <v>1216</v>
      </c>
      <c r="D899" s="7" t="s">
        <v>2149</v>
      </c>
      <c r="E899" s="41">
        <v>128593</v>
      </c>
      <c r="F899" s="41">
        <v>702.2414285714286</v>
      </c>
    </row>
    <row r="900" spans="2:6" ht="11.25" customHeight="1">
      <c r="B900" s="33">
        <f t="shared" si="18"/>
        <v>691</v>
      </c>
      <c r="C900" s="7" t="s">
        <v>1217</v>
      </c>
      <c r="E900" s="41">
        <v>1082385.3</v>
      </c>
      <c r="F900" s="41">
        <v>0</v>
      </c>
    </row>
    <row r="901" spans="2:6" ht="11.25" customHeight="1">
      <c r="B901" s="33">
        <f t="shared" si="18"/>
        <v>692</v>
      </c>
      <c r="C901" s="7" t="s">
        <v>1218</v>
      </c>
      <c r="D901" s="7" t="s">
        <v>2147</v>
      </c>
      <c r="E901" s="41">
        <v>22796</v>
      </c>
      <c r="F901" s="41">
        <v>134.98714285714286</v>
      </c>
    </row>
    <row r="902" spans="2:6" ht="11.25" customHeight="1">
      <c r="B902" s="33">
        <f t="shared" si="18"/>
        <v>693</v>
      </c>
      <c r="C902" s="7" t="s">
        <v>1219</v>
      </c>
      <c r="E902" s="41">
        <v>7391701.413000002</v>
      </c>
      <c r="F902" s="41">
        <v>59517.79428571429</v>
      </c>
    </row>
    <row r="903" spans="2:6" ht="11.25" customHeight="1">
      <c r="B903" s="33">
        <f t="shared" si="18"/>
        <v>694</v>
      </c>
      <c r="C903" s="7" t="s">
        <v>1220</v>
      </c>
      <c r="D903" s="7" t="s">
        <v>2150</v>
      </c>
      <c r="E903" s="41">
        <v>49904.34</v>
      </c>
      <c r="F903" s="41">
        <v>751.0299999999999</v>
      </c>
    </row>
    <row r="904" spans="2:7" ht="11.25" customHeight="1">
      <c r="B904" s="33">
        <f t="shared" si="18"/>
        <v>695</v>
      </c>
      <c r="C904" s="7" t="s">
        <v>1221</v>
      </c>
      <c r="E904" s="41">
        <v>1974212.028</v>
      </c>
      <c r="F904" s="41">
        <v>40595.054260270816</v>
      </c>
      <c r="G904" s="36">
        <v>0.8558096719114908</v>
      </c>
    </row>
    <row r="905" spans="2:6" ht="11.25" customHeight="1">
      <c r="B905" s="33">
        <f aca="true" t="shared" si="20" ref="B905:B968">MAX(B900:B904)+1</f>
        <v>696</v>
      </c>
      <c r="C905" s="7" t="s">
        <v>1222</v>
      </c>
      <c r="D905" s="7" t="s">
        <v>2151</v>
      </c>
      <c r="E905" s="41">
        <v>11060</v>
      </c>
      <c r="F905" s="41">
        <v>653.6128571428571</v>
      </c>
    </row>
    <row r="906" spans="2:6" ht="11.25" customHeight="1">
      <c r="B906" s="33">
        <f t="shared" si="20"/>
        <v>697</v>
      </c>
      <c r="C906" s="7" t="s">
        <v>1223</v>
      </c>
      <c r="E906" s="41">
        <v>4116280.869999999</v>
      </c>
      <c r="F906" s="41">
        <v>98458.17142857143</v>
      </c>
    </row>
    <row r="907" spans="2:6" ht="11.25" customHeight="1">
      <c r="B907" s="33">
        <f t="shared" si="20"/>
        <v>698</v>
      </c>
      <c r="C907" s="7" t="s">
        <v>1224</v>
      </c>
      <c r="D907" s="7" t="s">
        <v>2152</v>
      </c>
      <c r="E907" s="41">
        <v>56157</v>
      </c>
      <c r="F907" s="41">
        <v>410.59857142857146</v>
      </c>
    </row>
    <row r="908" spans="2:6" ht="11.25" customHeight="1">
      <c r="B908" s="33">
        <f t="shared" si="20"/>
        <v>699</v>
      </c>
      <c r="C908" s="7" t="s">
        <v>1225</v>
      </c>
      <c r="D908" s="7" t="s">
        <v>2134</v>
      </c>
      <c r="E908" s="41">
        <v>21947.46</v>
      </c>
      <c r="F908" s="41">
        <v>4477.885714285714</v>
      </c>
    </row>
    <row r="909" spans="2:6" ht="11.25" customHeight="1">
      <c r="B909" s="33">
        <f t="shared" si="20"/>
        <v>700</v>
      </c>
      <c r="C909" s="7" t="s">
        <v>1874</v>
      </c>
      <c r="E909" s="41">
        <v>492476.06</v>
      </c>
      <c r="F909" s="41">
        <v>18086.16714285714</v>
      </c>
    </row>
    <row r="910" spans="2:6" ht="11.25" customHeight="1">
      <c r="B910" s="33">
        <f t="shared" si="20"/>
        <v>701</v>
      </c>
      <c r="C910" s="7" t="s">
        <v>1875</v>
      </c>
      <c r="E910" s="41">
        <v>57828</v>
      </c>
      <c r="F910" s="41">
        <v>139.22</v>
      </c>
    </row>
    <row r="911" spans="2:6" ht="11.25" customHeight="1">
      <c r="B911" s="33">
        <f t="shared" si="20"/>
        <v>702</v>
      </c>
      <c r="C911" s="7" t="s">
        <v>1226</v>
      </c>
      <c r="D911" s="7" t="s">
        <v>2153</v>
      </c>
      <c r="E911" s="41">
        <v>36031.45</v>
      </c>
      <c r="F911" s="41">
        <v>312.9814285714286</v>
      </c>
    </row>
    <row r="912" spans="2:6" ht="11.25" customHeight="1">
      <c r="B912" s="33">
        <f t="shared" si="20"/>
        <v>703</v>
      </c>
      <c r="C912" s="7" t="s">
        <v>1227</v>
      </c>
      <c r="E912" s="41">
        <v>4925792.23</v>
      </c>
      <c r="F912" s="41">
        <v>52521.979999999996</v>
      </c>
    </row>
    <row r="913" spans="3:6" ht="11.25" customHeight="1" hidden="1" outlineLevel="1">
      <c r="C913" s="46" t="s">
        <v>1876</v>
      </c>
      <c r="E913" s="41">
        <v>7651</v>
      </c>
      <c r="F913" s="41">
        <v>642.5342857142857</v>
      </c>
    </row>
    <row r="914" spans="3:6" ht="11.25" customHeight="1" hidden="1" outlineLevel="1">
      <c r="C914" s="46" t="s">
        <v>1877</v>
      </c>
      <c r="E914" s="41">
        <v>8356</v>
      </c>
      <c r="F914" s="41">
        <v>0</v>
      </c>
    </row>
    <row r="915" spans="2:6" ht="11.25" customHeight="1" collapsed="1">
      <c r="B915" s="33">
        <f>MAX(B908:B912)+1</f>
        <v>704</v>
      </c>
      <c r="C915" s="7" t="s">
        <v>1744</v>
      </c>
      <c r="D915" s="7" t="s">
        <v>2154</v>
      </c>
      <c r="E915" s="41">
        <f>SUBTOTAL(9,E913:E914)</f>
        <v>16007</v>
      </c>
      <c r="F915" s="41">
        <f>SUBTOTAL(9,F913:F914)</f>
        <v>642.5342857142857</v>
      </c>
    </row>
    <row r="916" spans="2:6" ht="11.25" customHeight="1">
      <c r="B916" s="33">
        <f>MAX(B910:B915)+1</f>
        <v>705</v>
      </c>
      <c r="C916" s="7" t="s">
        <v>1228</v>
      </c>
      <c r="E916" s="41">
        <v>922405.47</v>
      </c>
      <c r="F916" s="41">
        <v>14037.26</v>
      </c>
    </row>
    <row r="917" spans="2:6" ht="11.25" customHeight="1">
      <c r="B917" s="33">
        <f>MAX(B911:B916)+1</f>
        <v>706</v>
      </c>
      <c r="C917" s="7" t="s">
        <v>1229</v>
      </c>
      <c r="D917" s="7" t="s">
        <v>2155</v>
      </c>
      <c r="E917" s="41">
        <v>57307.65</v>
      </c>
      <c r="F917" s="41">
        <v>322.4057142857143</v>
      </c>
    </row>
    <row r="918" spans="2:6" ht="11.25" customHeight="1">
      <c r="B918" s="33">
        <f>MAX(B912:B917)+1</f>
        <v>707</v>
      </c>
      <c r="C918" s="7" t="s">
        <v>1230</v>
      </c>
      <c r="D918" s="7" t="s">
        <v>2156</v>
      </c>
      <c r="E918" s="41">
        <v>123479</v>
      </c>
      <c r="F918" s="41">
        <v>691.7985714285714</v>
      </c>
    </row>
    <row r="919" spans="2:6" ht="11.25" customHeight="1">
      <c r="B919" s="33">
        <f>MAX(B915:B918)+1</f>
        <v>708</v>
      </c>
      <c r="C919" s="7" t="s">
        <v>1878</v>
      </c>
      <c r="E919" s="41">
        <v>82391.8</v>
      </c>
      <c r="F919" s="41">
        <v>1218.4228571428573</v>
      </c>
    </row>
    <row r="920" spans="2:6" ht="11.25" customHeight="1">
      <c r="B920" s="33">
        <f>MAX(B916:B919)+1</f>
        <v>709</v>
      </c>
      <c r="C920" s="7" t="s">
        <v>1879</v>
      </c>
      <c r="E920" s="41">
        <v>43391</v>
      </c>
      <c r="F920" s="41">
        <v>0</v>
      </c>
    </row>
    <row r="921" spans="2:7" ht="11.25" customHeight="1">
      <c r="B921" s="33">
        <f t="shared" si="20"/>
        <v>710</v>
      </c>
      <c r="C921" s="7" t="s">
        <v>1231</v>
      </c>
      <c r="E921" s="41">
        <v>3489219.559416667</v>
      </c>
      <c r="F921" s="41">
        <v>36641.95805952382</v>
      </c>
      <c r="G921" s="36">
        <v>0.3583333333333334</v>
      </c>
    </row>
    <row r="922" spans="2:6" ht="11.25" customHeight="1">
      <c r="B922" s="33">
        <f t="shared" si="20"/>
        <v>711</v>
      </c>
      <c r="C922" s="7" t="s">
        <v>1232</v>
      </c>
      <c r="D922" s="7" t="s">
        <v>2157</v>
      </c>
      <c r="E922" s="41">
        <v>10339.5</v>
      </c>
      <c r="F922" s="41">
        <v>0</v>
      </c>
    </row>
    <row r="923" spans="2:6" ht="11.25" customHeight="1">
      <c r="B923" s="33">
        <f t="shared" si="20"/>
        <v>712</v>
      </c>
      <c r="C923" s="7" t="s">
        <v>1233</v>
      </c>
      <c r="D923" s="7" t="s">
        <v>2157</v>
      </c>
      <c r="E923" s="41">
        <v>9282.27</v>
      </c>
      <c r="F923" s="41">
        <v>0</v>
      </c>
    </row>
    <row r="924" spans="2:7" ht="11.25" customHeight="1">
      <c r="B924" s="33">
        <f t="shared" si="20"/>
        <v>713</v>
      </c>
      <c r="C924" s="7" t="s">
        <v>256</v>
      </c>
      <c r="E924" s="41">
        <v>426472.8518835917</v>
      </c>
      <c r="F924" s="41">
        <v>8672.01245505018</v>
      </c>
      <c r="G924" s="36">
        <v>0.6884101222061306</v>
      </c>
    </row>
    <row r="925" spans="2:6" ht="11.25" customHeight="1">
      <c r="B925" s="33">
        <f t="shared" si="20"/>
        <v>714</v>
      </c>
      <c r="C925" s="7" t="s">
        <v>1880</v>
      </c>
      <c r="E925" s="41">
        <v>8862</v>
      </c>
      <c r="F925" s="41">
        <v>415.71857142857147</v>
      </c>
    </row>
    <row r="926" spans="2:7" ht="11.25" customHeight="1">
      <c r="B926" s="33">
        <f t="shared" si="20"/>
        <v>715</v>
      </c>
      <c r="C926" s="7" t="s">
        <v>257</v>
      </c>
      <c r="E926" s="41">
        <v>178450.92</v>
      </c>
      <c r="F926" s="41">
        <v>9613.541080017383</v>
      </c>
      <c r="G926" s="36">
        <v>0.5583973961573947</v>
      </c>
    </row>
    <row r="927" spans="2:6" ht="11.25" customHeight="1">
      <c r="B927" s="33">
        <f t="shared" si="20"/>
        <v>716</v>
      </c>
      <c r="C927" s="7" t="s">
        <v>1234</v>
      </c>
      <c r="D927" s="7" t="s">
        <v>2131</v>
      </c>
      <c r="E927" s="41">
        <v>51098</v>
      </c>
      <c r="F927" s="41">
        <v>630.6957142857143</v>
      </c>
    </row>
    <row r="928" spans="2:6" ht="11.25" customHeight="1">
      <c r="B928" s="33">
        <f t="shared" si="20"/>
        <v>717</v>
      </c>
      <c r="C928" s="7" t="s">
        <v>1235</v>
      </c>
      <c r="D928" s="7" t="s">
        <v>2158</v>
      </c>
      <c r="E928" s="41">
        <v>25548.46</v>
      </c>
      <c r="F928" s="41">
        <v>13224.245714285715</v>
      </c>
    </row>
    <row r="929" spans="2:6" ht="11.25" customHeight="1">
      <c r="B929" s="33">
        <f>MAX(B922:B928)+1</f>
        <v>718</v>
      </c>
      <c r="C929" s="7" t="s">
        <v>1236</v>
      </c>
      <c r="E929" s="41">
        <v>1819347.17</v>
      </c>
      <c r="F929" s="41">
        <v>22911.575714285715</v>
      </c>
    </row>
    <row r="930" spans="2:6" ht="11.25" customHeight="1">
      <c r="B930" s="33">
        <f>MAX(B923:B929)+1</f>
        <v>719</v>
      </c>
      <c r="C930" s="7" t="s">
        <v>1881</v>
      </c>
      <c r="E930" s="41">
        <v>1636563.01</v>
      </c>
      <c r="F930" s="41">
        <v>25807.121428571427</v>
      </c>
    </row>
    <row r="931" spans="2:6" ht="11.25" customHeight="1">
      <c r="B931" s="33">
        <f>MAX(B925:B930)+1</f>
        <v>720</v>
      </c>
      <c r="C931" s="7" t="s">
        <v>1882</v>
      </c>
      <c r="E931" s="41">
        <v>28591</v>
      </c>
      <c r="F931" s="41">
        <v>647.3314285714285</v>
      </c>
    </row>
    <row r="932" spans="2:6" ht="11.25" customHeight="1">
      <c r="B932" s="33">
        <f t="shared" si="20"/>
        <v>721</v>
      </c>
      <c r="C932" s="7" t="s">
        <v>1883</v>
      </c>
      <c r="E932" s="41">
        <v>84531</v>
      </c>
      <c r="F932" s="41">
        <v>3097.918571428571</v>
      </c>
    </row>
    <row r="933" spans="2:6" ht="11.25" customHeight="1">
      <c r="B933" s="33">
        <f t="shared" si="20"/>
        <v>722</v>
      </c>
      <c r="C933" s="7" t="s">
        <v>1237</v>
      </c>
      <c r="D933" s="7" t="s">
        <v>2159</v>
      </c>
      <c r="E933" s="41">
        <v>28175</v>
      </c>
      <c r="F933" s="41">
        <v>1794.8442857142857</v>
      </c>
    </row>
    <row r="934" spans="2:6" ht="11.25" customHeight="1">
      <c r="B934" s="33">
        <f t="shared" si="20"/>
        <v>723</v>
      </c>
      <c r="C934" s="7" t="s">
        <v>1238</v>
      </c>
      <c r="E934" s="41">
        <v>2286790.2299999995</v>
      </c>
      <c r="F934" s="41">
        <v>53898.67428571429</v>
      </c>
    </row>
    <row r="935" spans="2:6" ht="11.25" customHeight="1">
      <c r="B935" s="33">
        <f t="shared" si="20"/>
        <v>724</v>
      </c>
      <c r="C935" s="7" t="s">
        <v>1239</v>
      </c>
      <c r="D935" s="7" t="s">
        <v>2160</v>
      </c>
      <c r="E935" s="41">
        <v>7918</v>
      </c>
      <c r="F935" s="41">
        <v>185.50285714285715</v>
      </c>
    </row>
    <row r="936" spans="2:6" ht="11.25" customHeight="1">
      <c r="B936" s="33">
        <f t="shared" si="20"/>
        <v>725</v>
      </c>
      <c r="C936" s="7" t="s">
        <v>1240</v>
      </c>
      <c r="D936" s="7" t="s">
        <v>2141</v>
      </c>
      <c r="E936" s="41">
        <v>29249</v>
      </c>
      <c r="F936" s="41">
        <v>0</v>
      </c>
    </row>
    <row r="937" spans="2:6" ht="11.25" customHeight="1">
      <c r="B937" s="33">
        <f t="shared" si="20"/>
        <v>726</v>
      </c>
      <c r="C937" s="7" t="s">
        <v>1241</v>
      </c>
      <c r="E937" s="41">
        <v>6294326.069999999</v>
      </c>
      <c r="F937" s="41">
        <v>86913.72428571428</v>
      </c>
    </row>
    <row r="938" spans="2:6" ht="11.25" customHeight="1">
      <c r="B938" s="33">
        <f t="shared" si="20"/>
        <v>727</v>
      </c>
      <c r="C938" s="7" t="s">
        <v>1242</v>
      </c>
      <c r="D938" s="7" t="s">
        <v>2144</v>
      </c>
      <c r="E938" s="41">
        <v>31287</v>
      </c>
      <c r="F938" s="41">
        <v>304.04857142857145</v>
      </c>
    </row>
    <row r="939" spans="2:6" ht="11.25" customHeight="1">
      <c r="B939" s="33">
        <f t="shared" si="20"/>
        <v>728</v>
      </c>
      <c r="C939" s="7" t="s">
        <v>1243</v>
      </c>
      <c r="D939" s="7" t="s">
        <v>2159</v>
      </c>
      <c r="E939" s="41">
        <v>2593</v>
      </c>
      <c r="F939" s="41">
        <v>1282.5042857142857</v>
      </c>
    </row>
    <row r="940" spans="2:7" ht="11.25" customHeight="1">
      <c r="B940" s="33">
        <f t="shared" si="20"/>
        <v>729</v>
      </c>
      <c r="C940" s="7" t="s">
        <v>258</v>
      </c>
      <c r="E940" s="41">
        <v>377377.0100000001</v>
      </c>
      <c r="F940" s="41">
        <v>9847.692147252765</v>
      </c>
      <c r="G940" s="36">
        <v>0.615654626666168</v>
      </c>
    </row>
    <row r="941" spans="2:6" ht="11.25" customHeight="1">
      <c r="B941" s="33">
        <f t="shared" si="20"/>
        <v>730</v>
      </c>
      <c r="C941" s="7" t="s">
        <v>1244</v>
      </c>
      <c r="D941" s="7" t="s">
        <v>2151</v>
      </c>
      <c r="E941" s="41">
        <v>87356.04</v>
      </c>
      <c r="F941" s="41">
        <v>1074.2885714285715</v>
      </c>
    </row>
    <row r="942" spans="2:6" ht="11.25" customHeight="1">
      <c r="B942" s="33">
        <f t="shared" si="20"/>
        <v>731</v>
      </c>
      <c r="C942" s="7" t="s">
        <v>1245</v>
      </c>
      <c r="D942" s="7" t="s">
        <v>2161</v>
      </c>
      <c r="E942" s="41">
        <v>101017.88</v>
      </c>
      <c r="F942" s="41">
        <v>2487.3442857142863</v>
      </c>
    </row>
    <row r="943" spans="2:6" ht="11.25" customHeight="1">
      <c r="B943" s="33">
        <f>MAX(B937:B942)+1</f>
        <v>732</v>
      </c>
      <c r="C943" s="7" t="s">
        <v>1246</v>
      </c>
      <c r="D943" s="7" t="s">
        <v>2139</v>
      </c>
      <c r="E943" s="41">
        <v>22896.1</v>
      </c>
      <c r="F943" s="41">
        <v>0</v>
      </c>
    </row>
    <row r="944" spans="2:6" ht="11.25" customHeight="1">
      <c r="B944" s="33">
        <f>MAX(B938:B943)+1</f>
        <v>733</v>
      </c>
      <c r="C944" s="7" t="s">
        <v>1247</v>
      </c>
      <c r="E944" s="41">
        <v>731274</v>
      </c>
      <c r="F944" s="41">
        <v>42552.224285714285</v>
      </c>
    </row>
    <row r="945" spans="2:6" ht="11.25" customHeight="1">
      <c r="B945" s="33">
        <f>MAX(B939:B944)+1</f>
        <v>734</v>
      </c>
      <c r="C945" s="7" t="s">
        <v>1567</v>
      </c>
      <c r="E945" s="41">
        <v>1352130.8900000001</v>
      </c>
      <c r="F945" s="41">
        <v>44152.41428571428</v>
      </c>
    </row>
    <row r="946" spans="2:6" ht="11.25" customHeight="1">
      <c r="B946" s="33">
        <f t="shared" si="20"/>
        <v>735</v>
      </c>
      <c r="C946" s="7" t="s">
        <v>1248</v>
      </c>
      <c r="D946" s="7" t="s">
        <v>2162</v>
      </c>
      <c r="E946" s="41">
        <v>5778</v>
      </c>
      <c r="F946" s="41">
        <v>0</v>
      </c>
    </row>
    <row r="947" spans="2:6" ht="11.25" customHeight="1">
      <c r="B947" s="33">
        <f t="shared" si="20"/>
        <v>736</v>
      </c>
      <c r="C947" s="7" t="s">
        <v>1249</v>
      </c>
      <c r="E947" s="41">
        <v>1680623.79</v>
      </c>
      <c r="F947" s="41">
        <v>31072.522857142852</v>
      </c>
    </row>
    <row r="948" spans="2:6" ht="11.25" customHeight="1">
      <c r="B948" s="33">
        <f t="shared" si="20"/>
        <v>737</v>
      </c>
      <c r="C948" s="7" t="s">
        <v>1250</v>
      </c>
      <c r="D948" s="7" t="s">
        <v>2162</v>
      </c>
      <c r="E948" s="41">
        <v>176971.86</v>
      </c>
      <c r="F948" s="41">
        <v>1365.345714285714</v>
      </c>
    </row>
    <row r="949" spans="2:6" ht="11.25" customHeight="1">
      <c r="B949" s="33">
        <f t="shared" si="20"/>
        <v>738</v>
      </c>
      <c r="C949" s="7" t="s">
        <v>1251</v>
      </c>
      <c r="D949" s="7" t="s">
        <v>2134</v>
      </c>
      <c r="E949" s="41">
        <v>15230.1</v>
      </c>
      <c r="F949" s="41">
        <v>380.7842857142858</v>
      </c>
    </row>
    <row r="950" spans="2:6" ht="11.25" customHeight="1">
      <c r="B950" s="33">
        <f t="shared" si="20"/>
        <v>739</v>
      </c>
      <c r="C950" s="7" t="s">
        <v>1252</v>
      </c>
      <c r="D950" s="7" t="s">
        <v>2163</v>
      </c>
      <c r="E950" s="41">
        <v>65342.92</v>
      </c>
      <c r="F950" s="41">
        <v>0</v>
      </c>
    </row>
    <row r="951" spans="2:6" ht="11.25" customHeight="1">
      <c r="B951" s="33">
        <f t="shared" si="20"/>
        <v>740</v>
      </c>
      <c r="C951" s="7" t="s">
        <v>1253</v>
      </c>
      <c r="E951" s="41">
        <v>16260553.116</v>
      </c>
      <c r="F951" s="41">
        <v>308610.2542857143</v>
      </c>
    </row>
    <row r="952" spans="2:6" ht="11.25" customHeight="1">
      <c r="B952" s="33">
        <f t="shared" si="20"/>
        <v>741</v>
      </c>
      <c r="C952" s="7" t="s">
        <v>1254</v>
      </c>
      <c r="D952" s="7" t="s">
        <v>2166</v>
      </c>
      <c r="E952" s="41">
        <v>17442</v>
      </c>
      <c r="F952" s="41">
        <v>230.4657142857143</v>
      </c>
    </row>
    <row r="953" spans="2:6" ht="11.25" customHeight="1">
      <c r="B953" s="33">
        <f t="shared" si="20"/>
        <v>742</v>
      </c>
      <c r="C953" s="7" t="s">
        <v>1255</v>
      </c>
      <c r="E953" s="41">
        <v>16845810.129999995</v>
      </c>
      <c r="F953" s="41">
        <v>387127.03714285715</v>
      </c>
    </row>
    <row r="954" spans="2:6" ht="11.25" customHeight="1">
      <c r="B954" s="33">
        <f t="shared" si="20"/>
        <v>743</v>
      </c>
      <c r="C954" s="7" t="s">
        <v>1256</v>
      </c>
      <c r="D954" s="7" t="s">
        <v>2136</v>
      </c>
      <c r="E954" s="41">
        <v>127756.21999999997</v>
      </c>
      <c r="F954" s="41">
        <v>0</v>
      </c>
    </row>
    <row r="955" spans="2:6" ht="11.25" customHeight="1">
      <c r="B955" s="33">
        <f t="shared" si="20"/>
        <v>744</v>
      </c>
      <c r="C955" s="7" t="s">
        <v>1257</v>
      </c>
      <c r="D955" s="7" t="s">
        <v>2167</v>
      </c>
      <c r="E955" s="41">
        <v>338981.19999999995</v>
      </c>
      <c r="F955" s="41">
        <v>1508.6257142857146</v>
      </c>
    </row>
    <row r="956" spans="2:6" ht="11.25" customHeight="1">
      <c r="B956" s="33">
        <f t="shared" si="20"/>
        <v>745</v>
      </c>
      <c r="C956" s="7" t="s">
        <v>1258</v>
      </c>
      <c r="E956" s="41">
        <v>7752689.622</v>
      </c>
      <c r="F956" s="41">
        <v>54601.47857142858</v>
      </c>
    </row>
    <row r="957" spans="2:6" ht="11.25" customHeight="1">
      <c r="B957" s="33">
        <f t="shared" si="20"/>
        <v>746</v>
      </c>
      <c r="C957" s="7" t="s">
        <v>1259</v>
      </c>
      <c r="D957" s="7" t="s">
        <v>2156</v>
      </c>
      <c r="E957" s="41">
        <v>8426</v>
      </c>
      <c r="F957" s="41">
        <v>1825.6271428571429</v>
      </c>
    </row>
    <row r="958" spans="2:6" ht="11.25" customHeight="1">
      <c r="B958" s="33">
        <f t="shared" si="20"/>
        <v>747</v>
      </c>
      <c r="C958" s="7" t="s">
        <v>1884</v>
      </c>
      <c r="D958" s="7" t="s">
        <v>2168</v>
      </c>
      <c r="E958" s="41">
        <v>104113</v>
      </c>
      <c r="F958" s="41">
        <v>605.6</v>
      </c>
    </row>
    <row r="959" spans="2:6" ht="11.25" customHeight="1">
      <c r="B959" s="33">
        <f t="shared" si="20"/>
        <v>748</v>
      </c>
      <c r="C959" s="7" t="s">
        <v>1260</v>
      </c>
      <c r="D959" s="7" t="s">
        <v>2143</v>
      </c>
      <c r="E959" s="41">
        <v>34270.98</v>
      </c>
      <c r="F959" s="41">
        <v>594.5385714285715</v>
      </c>
    </row>
    <row r="960" spans="2:6" ht="11.25" customHeight="1">
      <c r="B960" s="33">
        <f t="shared" si="20"/>
        <v>749</v>
      </c>
      <c r="C960" s="7" t="s">
        <v>1261</v>
      </c>
      <c r="D960" s="7" t="s">
        <v>2131</v>
      </c>
      <c r="E960" s="41">
        <v>26994</v>
      </c>
      <c r="F960" s="41">
        <v>710.34</v>
      </c>
    </row>
    <row r="961" spans="2:7" ht="11.25" customHeight="1">
      <c r="B961" s="33">
        <f t="shared" si="20"/>
        <v>750</v>
      </c>
      <c r="C961" s="7" t="s">
        <v>632</v>
      </c>
      <c r="E961" s="41">
        <v>25227509.36920552</v>
      </c>
      <c r="F961" s="41">
        <v>521808.068061544</v>
      </c>
      <c r="G961" s="36">
        <v>0.7200637331182045</v>
      </c>
    </row>
    <row r="962" spans="2:6" ht="11.25" customHeight="1">
      <c r="B962" s="33">
        <f t="shared" si="20"/>
        <v>751</v>
      </c>
      <c r="C962" s="7" t="s">
        <v>1262</v>
      </c>
      <c r="D962" s="7" t="s">
        <v>2169</v>
      </c>
      <c r="E962" s="41">
        <v>36342</v>
      </c>
      <c r="F962" s="41">
        <v>2324.804285714286</v>
      </c>
    </row>
    <row r="963" spans="2:6" ht="11.25" customHeight="1">
      <c r="B963" s="33">
        <f t="shared" si="20"/>
        <v>752</v>
      </c>
      <c r="C963" s="7" t="s">
        <v>1263</v>
      </c>
      <c r="D963" s="7" t="s">
        <v>2170</v>
      </c>
      <c r="E963" s="41">
        <v>29453.4</v>
      </c>
      <c r="F963" s="41">
        <v>558.3871428571429</v>
      </c>
    </row>
    <row r="964" spans="2:6" ht="11.25" customHeight="1">
      <c r="B964" s="33">
        <f t="shared" si="20"/>
        <v>753</v>
      </c>
      <c r="C964" s="7" t="s">
        <v>1264</v>
      </c>
      <c r="D964" s="7" t="s">
        <v>2166</v>
      </c>
      <c r="E964" s="41">
        <v>21851</v>
      </c>
      <c r="F964" s="41">
        <v>0</v>
      </c>
    </row>
    <row r="965" spans="2:6" ht="11.25" customHeight="1">
      <c r="B965" s="33">
        <f t="shared" si="20"/>
        <v>754</v>
      </c>
      <c r="C965" s="7" t="s">
        <v>1265</v>
      </c>
      <c r="E965" s="41">
        <v>532251.7</v>
      </c>
      <c r="F965" s="41">
        <v>18410.079999999998</v>
      </c>
    </row>
    <row r="966" spans="2:6" ht="11.25" customHeight="1">
      <c r="B966" s="33">
        <f t="shared" si="20"/>
        <v>755</v>
      </c>
      <c r="C966" s="7" t="s">
        <v>1885</v>
      </c>
      <c r="D966" s="7" t="s">
        <v>2171</v>
      </c>
      <c r="E966" s="41">
        <v>12340</v>
      </c>
      <c r="F966" s="41">
        <v>1819.1742857142854</v>
      </c>
    </row>
    <row r="967" spans="2:6" ht="11.25" customHeight="1">
      <c r="B967" s="33">
        <f t="shared" si="20"/>
        <v>756</v>
      </c>
      <c r="C967" s="7" t="s">
        <v>1266</v>
      </c>
      <c r="E967" s="41">
        <v>3040424.08</v>
      </c>
      <c r="F967" s="41">
        <v>135452.71142857143</v>
      </c>
    </row>
    <row r="968" spans="2:6" ht="11.25" customHeight="1">
      <c r="B968" s="33">
        <f t="shared" si="20"/>
        <v>757</v>
      </c>
      <c r="C968" s="7" t="s">
        <v>1267</v>
      </c>
      <c r="D968" s="7" t="s">
        <v>2172</v>
      </c>
      <c r="E968" s="41">
        <v>28441.04</v>
      </c>
      <c r="F968" s="41">
        <v>960.6314285714287</v>
      </c>
    </row>
    <row r="969" spans="3:6" ht="11.25" customHeight="1" hidden="1" outlineLevel="1">
      <c r="C969" s="46" t="s">
        <v>1886</v>
      </c>
      <c r="D969" s="46"/>
      <c r="E969" s="41">
        <v>5411</v>
      </c>
      <c r="F969" s="41">
        <v>970.1457142857143</v>
      </c>
    </row>
    <row r="970" spans="2:6" ht="11.25" customHeight="1" collapsed="1">
      <c r="B970" s="33">
        <f>MAX(B964:B968)+1</f>
        <v>758</v>
      </c>
      <c r="C970" s="7" t="s">
        <v>2047</v>
      </c>
      <c r="D970" s="7" t="s">
        <v>2150</v>
      </c>
      <c r="E970" s="41">
        <f>SUBTOTAL(9,E969)</f>
        <v>5411</v>
      </c>
      <c r="F970" s="41">
        <f>SUBTOTAL(9,F969)</f>
        <v>970.1457142857143</v>
      </c>
    </row>
    <row r="971" spans="2:6" ht="11.25" customHeight="1">
      <c r="B971" s="33">
        <f>MAX(B965:B970)+1</f>
        <v>759</v>
      </c>
      <c r="C971" s="7" t="s">
        <v>1568</v>
      </c>
      <c r="D971" s="7" t="s">
        <v>2173</v>
      </c>
      <c r="E971" s="41">
        <v>10370.87</v>
      </c>
      <c r="F971" s="41">
        <v>2049.0385714285712</v>
      </c>
    </row>
    <row r="972" spans="2:6" ht="11.25" customHeight="1">
      <c r="B972" s="33">
        <f aca="true" t="shared" si="21" ref="B972:B974">MAX(B966:B971)+1</f>
        <v>760</v>
      </c>
      <c r="C972" s="7" t="s">
        <v>2349</v>
      </c>
      <c r="E972" s="41">
        <v>57919.43</v>
      </c>
      <c r="F972" s="41">
        <v>121.77142857142857</v>
      </c>
    </row>
    <row r="973" spans="2:6" ht="11.25" customHeight="1">
      <c r="B973" s="33">
        <f t="shared" si="21"/>
        <v>761</v>
      </c>
      <c r="C973" s="7" t="s">
        <v>1268</v>
      </c>
      <c r="D973" s="7" t="s">
        <v>2131</v>
      </c>
      <c r="E973" s="41">
        <v>37103</v>
      </c>
      <c r="F973" s="41">
        <v>146.96142857142857</v>
      </c>
    </row>
    <row r="974" spans="2:6" ht="11.25" customHeight="1">
      <c r="B974" s="33">
        <f t="shared" si="21"/>
        <v>762</v>
      </c>
      <c r="C974" s="7" t="s">
        <v>1569</v>
      </c>
      <c r="D974" s="7" t="s">
        <v>2174</v>
      </c>
      <c r="E974" s="41">
        <v>10272.55</v>
      </c>
      <c r="F974" s="41">
        <v>1175.4342857142858</v>
      </c>
    </row>
    <row r="975" spans="2:6" ht="11.25" customHeight="1">
      <c r="B975" s="33">
        <f>MAX(B968:B974)+1</f>
        <v>763</v>
      </c>
      <c r="C975" s="7" t="s">
        <v>1269</v>
      </c>
      <c r="D975" s="7" t="s">
        <v>2143</v>
      </c>
      <c r="E975" s="41">
        <v>41821.13</v>
      </c>
      <c r="F975" s="41">
        <v>1508.6371428571426</v>
      </c>
    </row>
    <row r="976" spans="2:6" ht="11.25" customHeight="1">
      <c r="B976" s="33">
        <f>MAX(B970:B975)+1</f>
        <v>764</v>
      </c>
      <c r="C976" s="7" t="s">
        <v>1270</v>
      </c>
      <c r="D976" s="7" t="s">
        <v>2175</v>
      </c>
      <c r="E976" s="41">
        <v>15858</v>
      </c>
      <c r="F976" s="41">
        <v>0</v>
      </c>
    </row>
    <row r="977" spans="2:6" ht="11.25" customHeight="1">
      <c r="B977" s="33">
        <f>MAX(B971:B976)+1</f>
        <v>765</v>
      </c>
      <c r="C977" s="7" t="s">
        <v>1271</v>
      </c>
      <c r="D977" s="7" t="s">
        <v>2176</v>
      </c>
      <c r="E977" s="41">
        <v>18227.84</v>
      </c>
      <c r="F977" s="41">
        <v>398.2314285714286</v>
      </c>
    </row>
    <row r="978" spans="2:6" ht="11.25" customHeight="1">
      <c r="B978" s="33">
        <f aca="true" t="shared" si="22" ref="B978:B1041">MAX(B973:B977)+1</f>
        <v>766</v>
      </c>
      <c r="C978" s="7" t="s">
        <v>1272</v>
      </c>
      <c r="D978" s="7" t="s">
        <v>2148</v>
      </c>
      <c r="E978" s="41">
        <v>15608</v>
      </c>
      <c r="F978" s="41">
        <v>372.5</v>
      </c>
    </row>
    <row r="979" spans="2:6" ht="11.25" customHeight="1">
      <c r="B979" s="33">
        <f t="shared" si="22"/>
        <v>767</v>
      </c>
      <c r="C979" s="7" t="s">
        <v>1273</v>
      </c>
      <c r="E979" s="41">
        <v>3436192.6319999998</v>
      </c>
      <c r="F979" s="41">
        <v>120854.72999999998</v>
      </c>
    </row>
    <row r="980" spans="2:6" ht="11.25" customHeight="1">
      <c r="B980" s="33">
        <f t="shared" si="22"/>
        <v>768</v>
      </c>
      <c r="C980" s="7" t="s">
        <v>1274</v>
      </c>
      <c r="E980" s="41">
        <v>14837779.59</v>
      </c>
      <c r="F980" s="41">
        <v>34725.83428571429</v>
      </c>
    </row>
    <row r="981" spans="2:6" ht="11.25" customHeight="1">
      <c r="B981" s="33">
        <f t="shared" si="22"/>
        <v>769</v>
      </c>
      <c r="C981" s="7" t="s">
        <v>1275</v>
      </c>
      <c r="E981" s="41">
        <v>25497882.408</v>
      </c>
      <c r="F981" s="41">
        <v>319979.9628571429</v>
      </c>
    </row>
    <row r="982" spans="2:6" ht="11.25" customHeight="1">
      <c r="B982" s="33">
        <f t="shared" si="22"/>
        <v>770</v>
      </c>
      <c r="C982" s="7" t="s">
        <v>1276</v>
      </c>
      <c r="E982" s="41">
        <v>4151056.16</v>
      </c>
      <c r="F982" s="41">
        <v>64021.77999999999</v>
      </c>
    </row>
    <row r="983" spans="2:6" ht="11.25" customHeight="1">
      <c r="B983" s="33">
        <f t="shared" si="22"/>
        <v>771</v>
      </c>
      <c r="C983" s="7" t="s">
        <v>1887</v>
      </c>
      <c r="D983" s="7" t="s">
        <v>2177</v>
      </c>
      <c r="E983" s="41">
        <v>47137.65</v>
      </c>
      <c r="F983" s="41">
        <v>2652.9199999999996</v>
      </c>
    </row>
    <row r="984" spans="2:6" ht="11.25" customHeight="1">
      <c r="B984" s="33">
        <f t="shared" si="22"/>
        <v>772</v>
      </c>
      <c r="C984" s="7" t="s">
        <v>1277</v>
      </c>
      <c r="D984" s="7" t="s">
        <v>2133</v>
      </c>
      <c r="E984" s="41">
        <v>41086</v>
      </c>
      <c r="F984" s="41">
        <v>672.3342857142858</v>
      </c>
    </row>
    <row r="985" spans="2:6" ht="11.25" customHeight="1">
      <c r="B985" s="33">
        <f t="shared" si="22"/>
        <v>773</v>
      </c>
      <c r="C985" s="7" t="s">
        <v>1888</v>
      </c>
      <c r="D985" s="7" t="s">
        <v>2178</v>
      </c>
      <c r="E985" s="41">
        <v>72793.3</v>
      </c>
      <c r="F985" s="41">
        <v>9762.434285714287</v>
      </c>
    </row>
    <row r="986" spans="2:7" ht="11.25" customHeight="1">
      <c r="B986" s="33">
        <f t="shared" si="22"/>
        <v>774</v>
      </c>
      <c r="C986" s="7" t="s">
        <v>1278</v>
      </c>
      <c r="E986" s="41">
        <v>9125433.389999997</v>
      </c>
      <c r="F986" s="41">
        <v>163911.39713178773</v>
      </c>
      <c r="G986" s="36">
        <v>0.8008197707519232</v>
      </c>
    </row>
    <row r="987" spans="2:6" ht="11.25" customHeight="1">
      <c r="B987" s="33">
        <f t="shared" si="22"/>
        <v>775</v>
      </c>
      <c r="C987" s="7" t="s">
        <v>1279</v>
      </c>
      <c r="D987" s="7" t="s">
        <v>2179</v>
      </c>
      <c r="E987" s="41">
        <v>746800.5699999998</v>
      </c>
      <c r="F987" s="41">
        <v>7532.26</v>
      </c>
    </row>
    <row r="988" spans="2:6" ht="11.25" customHeight="1">
      <c r="B988" s="33">
        <f t="shared" si="22"/>
        <v>776</v>
      </c>
      <c r="C988" s="7" t="s">
        <v>1280</v>
      </c>
      <c r="D988" s="7" t="s">
        <v>2180</v>
      </c>
      <c r="E988" s="41">
        <v>14452</v>
      </c>
      <c r="F988" s="41">
        <v>486.47428571428566</v>
      </c>
    </row>
    <row r="989" spans="2:6" ht="11.25" customHeight="1">
      <c r="B989" s="33">
        <f t="shared" si="22"/>
        <v>777</v>
      </c>
      <c r="C989" s="7" t="s">
        <v>1281</v>
      </c>
      <c r="E989" s="41">
        <v>1392400.4400000002</v>
      </c>
      <c r="F989" s="41">
        <v>51744.59285714286</v>
      </c>
    </row>
    <row r="990" spans="2:6" ht="11.25" customHeight="1">
      <c r="B990" s="33">
        <f t="shared" si="22"/>
        <v>778</v>
      </c>
      <c r="C990" s="7" t="s">
        <v>1889</v>
      </c>
      <c r="D990" s="7" t="s">
        <v>2131</v>
      </c>
      <c r="E990" s="41">
        <v>54681</v>
      </c>
      <c r="F990" s="41">
        <v>480.21000000000004</v>
      </c>
    </row>
    <row r="991" spans="2:6" ht="11.25" customHeight="1">
      <c r="B991" s="33">
        <f t="shared" si="22"/>
        <v>779</v>
      </c>
      <c r="C991" s="7" t="s">
        <v>1282</v>
      </c>
      <c r="E991" s="41">
        <v>36950342.923</v>
      </c>
      <c r="F991" s="41">
        <v>1050592.6285714286</v>
      </c>
    </row>
    <row r="992" spans="2:6" ht="11.25" customHeight="1">
      <c r="B992" s="33">
        <f t="shared" si="22"/>
        <v>780</v>
      </c>
      <c r="C992" s="7" t="s">
        <v>1890</v>
      </c>
      <c r="D992" s="7" t="s">
        <v>2181</v>
      </c>
      <c r="E992" s="41">
        <v>14830.48</v>
      </c>
      <c r="F992" s="41">
        <v>416.50999999999993</v>
      </c>
    </row>
    <row r="993" spans="2:6" ht="11.25" customHeight="1">
      <c r="B993" s="33">
        <f t="shared" si="22"/>
        <v>781</v>
      </c>
      <c r="C993" s="7" t="s">
        <v>1283</v>
      </c>
      <c r="D993" s="7" t="s">
        <v>2182</v>
      </c>
      <c r="E993" s="41">
        <v>72665</v>
      </c>
      <c r="F993" s="41">
        <v>1746.1399999999999</v>
      </c>
    </row>
    <row r="994" spans="2:6" ht="11.25" customHeight="1">
      <c r="B994" s="33">
        <f t="shared" si="22"/>
        <v>782</v>
      </c>
      <c r="C994" s="7" t="s">
        <v>1891</v>
      </c>
      <c r="D994" s="7" t="s">
        <v>2132</v>
      </c>
      <c r="E994" s="41">
        <v>368188.04</v>
      </c>
      <c r="F994" s="41">
        <v>1416.0157142857145</v>
      </c>
    </row>
    <row r="995" spans="2:6" ht="11.25" customHeight="1">
      <c r="B995" s="33">
        <f t="shared" si="22"/>
        <v>783</v>
      </c>
      <c r="C995" s="7" t="s">
        <v>1892</v>
      </c>
      <c r="E995" s="41">
        <v>2701463.0399999996</v>
      </c>
      <c r="F995" s="41">
        <v>36497.39714285714</v>
      </c>
    </row>
    <row r="996" spans="2:6" ht="11.25" customHeight="1">
      <c r="B996" s="33">
        <f t="shared" si="22"/>
        <v>784</v>
      </c>
      <c r="C996" s="7" t="s">
        <v>1284</v>
      </c>
      <c r="D996" s="7" t="s">
        <v>2145</v>
      </c>
      <c r="E996" s="41">
        <v>4532740.88</v>
      </c>
      <c r="F996" s="41">
        <v>26375.5</v>
      </c>
    </row>
    <row r="997" spans="2:6" ht="11.25" customHeight="1">
      <c r="B997" s="33">
        <f t="shared" si="22"/>
        <v>785</v>
      </c>
      <c r="C997" s="7" t="s">
        <v>1285</v>
      </c>
      <c r="D997" s="7" t="s">
        <v>2131</v>
      </c>
      <c r="E997" s="41">
        <v>56389.94</v>
      </c>
      <c r="F997" s="41">
        <v>817.2071428571428</v>
      </c>
    </row>
    <row r="998" spans="2:6" ht="11.25" customHeight="1">
      <c r="B998" s="33">
        <f t="shared" si="22"/>
        <v>786</v>
      </c>
      <c r="C998" s="7" t="s">
        <v>1893</v>
      </c>
      <c r="D998" s="7" t="s">
        <v>2183</v>
      </c>
      <c r="E998" s="41">
        <v>1579537.31</v>
      </c>
      <c r="F998" s="41">
        <v>31398.028571428575</v>
      </c>
    </row>
    <row r="999" spans="2:6" ht="11.25" customHeight="1">
      <c r="B999" s="33">
        <f t="shared" si="22"/>
        <v>787</v>
      </c>
      <c r="C999" s="7" t="s">
        <v>1286</v>
      </c>
      <c r="D999" s="7" t="s">
        <v>2168</v>
      </c>
      <c r="E999" s="41">
        <v>31203.690000000002</v>
      </c>
      <c r="F999" s="41">
        <v>706.5471428571428</v>
      </c>
    </row>
    <row r="1000" spans="2:6" ht="11.25" customHeight="1">
      <c r="B1000" s="33">
        <f t="shared" si="22"/>
        <v>788</v>
      </c>
      <c r="C1000" s="7" t="s">
        <v>1287</v>
      </c>
      <c r="D1000" s="7" t="s">
        <v>2184</v>
      </c>
      <c r="E1000" s="41">
        <v>10717</v>
      </c>
      <c r="F1000" s="41">
        <v>563.9942857142858</v>
      </c>
    </row>
    <row r="1001" spans="2:6" ht="11.25" customHeight="1">
      <c r="B1001" s="33">
        <f t="shared" si="22"/>
        <v>789</v>
      </c>
      <c r="C1001" s="7" t="s">
        <v>1288</v>
      </c>
      <c r="E1001" s="41">
        <v>1806563.84</v>
      </c>
      <c r="F1001" s="41">
        <v>24505.038571428573</v>
      </c>
    </row>
    <row r="1002" spans="2:6" ht="11.25" customHeight="1">
      <c r="B1002" s="33">
        <f t="shared" si="22"/>
        <v>790</v>
      </c>
      <c r="C1002" s="7" t="s">
        <v>1289</v>
      </c>
      <c r="E1002" s="41">
        <v>39194983.09800001</v>
      </c>
      <c r="F1002" s="41">
        <v>802682.3628571428</v>
      </c>
    </row>
    <row r="1003" spans="2:6" ht="11.25" customHeight="1">
      <c r="B1003" s="33">
        <f t="shared" si="22"/>
        <v>791</v>
      </c>
      <c r="C1003" s="7" t="s">
        <v>1290</v>
      </c>
      <c r="D1003" s="7" t="s">
        <v>2180</v>
      </c>
      <c r="E1003" s="41">
        <v>23882</v>
      </c>
      <c r="F1003" s="41">
        <v>648.0457142857142</v>
      </c>
    </row>
    <row r="1004" spans="2:7" ht="11.25" customHeight="1">
      <c r="B1004" s="33">
        <f t="shared" si="22"/>
        <v>792</v>
      </c>
      <c r="C1004" s="7" t="s">
        <v>259</v>
      </c>
      <c r="E1004" s="41">
        <v>73631.89700000003</v>
      </c>
      <c r="F1004" s="41">
        <v>1763.9519029220774</v>
      </c>
      <c r="G1004" s="36">
        <v>0.13504967455022454</v>
      </c>
    </row>
    <row r="1005" spans="2:6" ht="11.25" customHeight="1">
      <c r="B1005" s="33">
        <f t="shared" si="22"/>
        <v>793</v>
      </c>
      <c r="C1005" s="7" t="s">
        <v>1700</v>
      </c>
      <c r="D1005" s="7" t="s">
        <v>2172</v>
      </c>
      <c r="E1005" s="41">
        <v>17107.92</v>
      </c>
      <c r="F1005" s="41">
        <v>317.47428571428566</v>
      </c>
    </row>
    <row r="1006" spans="2:6" ht="11.25" customHeight="1">
      <c r="B1006" s="33">
        <f t="shared" si="22"/>
        <v>794</v>
      </c>
      <c r="C1006" s="7" t="s">
        <v>1894</v>
      </c>
      <c r="D1006" s="7" t="s">
        <v>2185</v>
      </c>
      <c r="E1006" s="41">
        <v>103535.5</v>
      </c>
      <c r="F1006" s="41">
        <v>4684.784285714287</v>
      </c>
    </row>
    <row r="1007" spans="2:6" ht="11.25" customHeight="1">
      <c r="B1007" s="33">
        <f>MAX(B1001:B1006)+1</f>
        <v>795</v>
      </c>
      <c r="C1007" s="7" t="s">
        <v>1895</v>
      </c>
      <c r="D1007" s="7" t="s">
        <v>2175</v>
      </c>
      <c r="E1007" s="41">
        <v>42516</v>
      </c>
      <c r="F1007" s="41">
        <v>619.4485714285714</v>
      </c>
    </row>
    <row r="1008" spans="2:6" ht="11.25" customHeight="1">
      <c r="B1008" s="33">
        <f>MAX(B1002:B1007)+1</f>
        <v>796</v>
      </c>
      <c r="C1008" s="7" t="s">
        <v>1896</v>
      </c>
      <c r="E1008" s="41">
        <v>9053981.51</v>
      </c>
      <c r="F1008" s="41">
        <v>52013.43142857142</v>
      </c>
    </row>
    <row r="1009" spans="2:6" ht="11.25" customHeight="1">
      <c r="B1009" s="33">
        <f>MAX(B1003:B1008)+1</f>
        <v>797</v>
      </c>
      <c r="C1009" s="7" t="s">
        <v>1570</v>
      </c>
      <c r="D1009" s="7" t="s">
        <v>2186</v>
      </c>
      <c r="E1009" s="41">
        <v>43494</v>
      </c>
      <c r="F1009" s="41">
        <v>892.8914285714285</v>
      </c>
    </row>
    <row r="1010" spans="2:6" ht="11.25" customHeight="1">
      <c r="B1010" s="33">
        <f t="shared" si="22"/>
        <v>798</v>
      </c>
      <c r="C1010" s="7" t="s">
        <v>1291</v>
      </c>
      <c r="D1010" s="7" t="s">
        <v>2187</v>
      </c>
      <c r="E1010" s="41">
        <v>461637.03300000017</v>
      </c>
      <c r="F1010" s="41">
        <v>11827.51</v>
      </c>
    </row>
    <row r="1011" spans="2:6" ht="11.25" customHeight="1">
      <c r="B1011" s="33">
        <f t="shared" si="22"/>
        <v>799</v>
      </c>
      <c r="C1011" s="7" t="s">
        <v>1292</v>
      </c>
      <c r="D1011" s="7" t="s">
        <v>2171</v>
      </c>
      <c r="E1011" s="41">
        <v>60981</v>
      </c>
      <c r="F1011" s="41">
        <v>2096.5514285714285</v>
      </c>
    </row>
    <row r="1012" spans="2:6" ht="11.25" customHeight="1">
      <c r="B1012" s="33">
        <f t="shared" si="22"/>
        <v>800</v>
      </c>
      <c r="C1012" s="7" t="s">
        <v>1293</v>
      </c>
      <c r="D1012" s="7" t="s">
        <v>2142</v>
      </c>
      <c r="E1012" s="41">
        <v>34597.04</v>
      </c>
      <c r="F1012" s="41">
        <v>543.3642857142858</v>
      </c>
    </row>
    <row r="1013" spans="2:6" ht="11.25" customHeight="1">
      <c r="B1013" s="33">
        <f t="shared" si="22"/>
        <v>801</v>
      </c>
      <c r="C1013" s="7" t="s">
        <v>1294</v>
      </c>
      <c r="D1013" s="7" t="s">
        <v>2141</v>
      </c>
      <c r="E1013" s="41">
        <v>30156</v>
      </c>
      <c r="F1013" s="41">
        <v>1057.2228571428573</v>
      </c>
    </row>
    <row r="1014" spans="2:6" ht="11.25" customHeight="1">
      <c r="B1014" s="33">
        <f t="shared" si="22"/>
        <v>802</v>
      </c>
      <c r="C1014" s="7" t="s">
        <v>1897</v>
      </c>
      <c r="D1014" s="7" t="s">
        <v>2188</v>
      </c>
      <c r="E1014" s="41">
        <v>24525</v>
      </c>
      <c r="F1014" s="41">
        <v>446.2357142857143</v>
      </c>
    </row>
    <row r="1015" spans="2:6" ht="11.25" customHeight="1">
      <c r="B1015" s="33">
        <f t="shared" si="22"/>
        <v>803</v>
      </c>
      <c r="C1015" s="7" t="s">
        <v>1295</v>
      </c>
      <c r="D1015" s="7" t="s">
        <v>2144</v>
      </c>
      <c r="E1015" s="41">
        <v>17335</v>
      </c>
      <c r="F1015" s="41">
        <v>313.22142857142853</v>
      </c>
    </row>
    <row r="1016" spans="2:6" ht="11.25" customHeight="1">
      <c r="B1016" s="33">
        <f t="shared" si="22"/>
        <v>804</v>
      </c>
      <c r="C1016" s="7" t="s">
        <v>1296</v>
      </c>
      <c r="D1016" s="7" t="s">
        <v>2141</v>
      </c>
      <c r="E1016" s="41">
        <v>28985</v>
      </c>
      <c r="F1016" s="41">
        <v>599.802857142857</v>
      </c>
    </row>
    <row r="1017" spans="2:6" ht="11.25" customHeight="1">
      <c r="B1017" s="33">
        <f t="shared" si="22"/>
        <v>805</v>
      </c>
      <c r="C1017" s="7" t="s">
        <v>1297</v>
      </c>
      <c r="D1017" s="7" t="s">
        <v>2156</v>
      </c>
      <c r="E1017" s="41">
        <v>110343</v>
      </c>
      <c r="F1017" s="41">
        <v>575.1842857142858</v>
      </c>
    </row>
    <row r="1018" spans="2:6" ht="11.25" customHeight="1">
      <c r="B1018" s="33">
        <f t="shared" si="22"/>
        <v>806</v>
      </c>
      <c r="C1018" s="7" t="s">
        <v>1298</v>
      </c>
      <c r="D1018" s="7" t="s">
        <v>2189</v>
      </c>
      <c r="E1018" s="41">
        <v>54873.85</v>
      </c>
      <c r="F1018" s="41">
        <v>283.8728571428572</v>
      </c>
    </row>
    <row r="1019" spans="2:6" ht="11.25" customHeight="1">
      <c r="B1019" s="33">
        <f t="shared" si="22"/>
        <v>807</v>
      </c>
      <c r="C1019" s="7" t="s">
        <v>1898</v>
      </c>
      <c r="D1019" s="7" t="s">
        <v>2190</v>
      </c>
      <c r="E1019" s="41">
        <v>124218.68900000001</v>
      </c>
      <c r="F1019" s="41">
        <v>5714.337142857143</v>
      </c>
    </row>
    <row r="1020" spans="2:6" ht="11.25" customHeight="1">
      <c r="B1020" s="33">
        <f t="shared" si="22"/>
        <v>808</v>
      </c>
      <c r="C1020" s="7" t="s">
        <v>1299</v>
      </c>
      <c r="D1020" s="7" t="s">
        <v>2141</v>
      </c>
      <c r="E1020" s="41">
        <v>22748</v>
      </c>
      <c r="F1020" s="41">
        <v>253.66428571428574</v>
      </c>
    </row>
    <row r="1021" spans="2:7" ht="11.25" customHeight="1">
      <c r="B1021" s="33">
        <f t="shared" si="22"/>
        <v>809</v>
      </c>
      <c r="C1021" s="7" t="s">
        <v>260</v>
      </c>
      <c r="E1021" s="41">
        <v>405201.8199999999</v>
      </c>
      <c r="F1021" s="41">
        <v>9298.863274996522</v>
      </c>
      <c r="G1021" s="36">
        <v>0.5455666987367427</v>
      </c>
    </row>
    <row r="1022" spans="2:6" ht="11.25" customHeight="1">
      <c r="B1022" s="33">
        <f t="shared" si="22"/>
        <v>810</v>
      </c>
      <c r="C1022" s="7" t="s">
        <v>1300</v>
      </c>
      <c r="E1022" s="41">
        <v>3481862.37</v>
      </c>
      <c r="F1022" s="41">
        <v>26867.632857142857</v>
      </c>
    </row>
    <row r="1023" spans="2:6" ht="11.25" customHeight="1">
      <c r="B1023" s="33">
        <f t="shared" si="22"/>
        <v>811</v>
      </c>
      <c r="C1023" s="7" t="s">
        <v>1301</v>
      </c>
      <c r="D1023" s="7" t="s">
        <v>2191</v>
      </c>
      <c r="E1023" s="41">
        <v>12982</v>
      </c>
      <c r="F1023" s="41">
        <v>236.5614285714286</v>
      </c>
    </row>
    <row r="1024" spans="2:6" ht="11.25" customHeight="1">
      <c r="B1024" s="33">
        <f>MAX(B1018:B1023)+1</f>
        <v>812</v>
      </c>
      <c r="C1024" s="7" t="s">
        <v>1302</v>
      </c>
      <c r="D1024" s="7" t="s">
        <v>2191</v>
      </c>
      <c r="E1024" s="41">
        <v>11839</v>
      </c>
      <c r="F1024" s="41">
        <v>142.4442857142857</v>
      </c>
    </row>
    <row r="1025" spans="2:6" ht="11.25" customHeight="1">
      <c r="B1025" s="33">
        <f>MAX(B1019:B1024)+1</f>
        <v>813</v>
      </c>
      <c r="C1025" s="7" t="s">
        <v>1303</v>
      </c>
      <c r="D1025" s="7" t="s">
        <v>2191</v>
      </c>
      <c r="E1025" s="41">
        <v>21042</v>
      </c>
      <c r="F1025" s="41">
        <v>4713.652857142857</v>
      </c>
    </row>
    <row r="1026" spans="2:6" ht="11.25" customHeight="1">
      <c r="B1026" s="33">
        <f>MAX(B1020:B1025)+1</f>
        <v>814</v>
      </c>
      <c r="C1026" s="7" t="s">
        <v>1304</v>
      </c>
      <c r="D1026" s="7" t="s">
        <v>2192</v>
      </c>
      <c r="E1026" s="41">
        <v>9822.18</v>
      </c>
      <c r="F1026" s="41">
        <v>0</v>
      </c>
    </row>
    <row r="1027" spans="2:6" ht="11.25" customHeight="1">
      <c r="B1027" s="33">
        <f t="shared" si="22"/>
        <v>815</v>
      </c>
      <c r="C1027" s="7" t="s">
        <v>1899</v>
      </c>
      <c r="D1027" s="7" t="s">
        <v>2193</v>
      </c>
      <c r="E1027" s="41">
        <v>164758.87</v>
      </c>
      <c r="F1027" s="41">
        <v>4995.488571428571</v>
      </c>
    </row>
    <row r="1028" spans="2:6" ht="11.25" customHeight="1">
      <c r="B1028" s="33">
        <f t="shared" si="22"/>
        <v>816</v>
      </c>
      <c r="C1028" s="7" t="s">
        <v>1305</v>
      </c>
      <c r="E1028" s="41">
        <v>257465.13</v>
      </c>
      <c r="F1028" s="41">
        <v>12266.954285714286</v>
      </c>
    </row>
    <row r="1029" spans="2:6" ht="11.25" customHeight="1">
      <c r="B1029" s="33">
        <f t="shared" si="22"/>
        <v>817</v>
      </c>
      <c r="C1029" s="7" t="s">
        <v>1306</v>
      </c>
      <c r="D1029" s="7" t="s">
        <v>2194</v>
      </c>
      <c r="E1029" s="41">
        <v>18324.31</v>
      </c>
      <c r="F1029" s="41">
        <v>172.07571428571427</v>
      </c>
    </row>
    <row r="1030" spans="2:6" ht="11.25" customHeight="1">
      <c r="B1030" s="33">
        <f t="shared" si="22"/>
        <v>818</v>
      </c>
      <c r="C1030" s="7" t="s">
        <v>1307</v>
      </c>
      <c r="D1030" s="7" t="s">
        <v>2195</v>
      </c>
      <c r="E1030" s="41">
        <v>1569.96</v>
      </c>
      <c r="F1030" s="41">
        <v>140.44285714285715</v>
      </c>
    </row>
    <row r="1031" spans="2:7" ht="11.25" customHeight="1">
      <c r="B1031" s="33">
        <f t="shared" si="22"/>
        <v>819</v>
      </c>
      <c r="C1031" s="7" t="s">
        <v>1308</v>
      </c>
      <c r="E1031" s="41">
        <v>2658929.0800000005</v>
      </c>
      <c r="F1031" s="41">
        <v>35117.11555007636</v>
      </c>
      <c r="G1031" s="36">
        <v>0.9036514238220174</v>
      </c>
    </row>
    <row r="1032" spans="2:6" ht="11.25" customHeight="1">
      <c r="B1032" s="33">
        <f t="shared" si="22"/>
        <v>820</v>
      </c>
      <c r="C1032" s="7" t="s">
        <v>1900</v>
      </c>
      <c r="D1032" s="7" t="s">
        <v>2196</v>
      </c>
      <c r="E1032" s="41">
        <v>6038.86</v>
      </c>
      <c r="F1032" s="41">
        <v>937.2942857142856</v>
      </c>
    </row>
    <row r="1033" spans="2:6" ht="11.25" customHeight="1">
      <c r="B1033" s="33">
        <f t="shared" si="22"/>
        <v>821</v>
      </c>
      <c r="C1033" s="7" t="s">
        <v>1309</v>
      </c>
      <c r="E1033" s="41">
        <v>6534477.339999999</v>
      </c>
      <c r="F1033" s="41">
        <v>76484.81571428572</v>
      </c>
    </row>
    <row r="1034" spans="2:6" ht="11.25" customHeight="1">
      <c r="B1034" s="33">
        <f t="shared" si="22"/>
        <v>822</v>
      </c>
      <c r="C1034" s="7" t="s">
        <v>1310</v>
      </c>
      <c r="D1034" s="7" t="s">
        <v>2197</v>
      </c>
      <c r="E1034" s="41">
        <v>8779</v>
      </c>
      <c r="F1034" s="41">
        <v>0</v>
      </c>
    </row>
    <row r="1035" spans="2:6" ht="11.25" customHeight="1">
      <c r="B1035" s="33">
        <f t="shared" si="22"/>
        <v>823</v>
      </c>
      <c r="C1035" s="7" t="s">
        <v>1311</v>
      </c>
      <c r="D1035" s="7" t="s">
        <v>2156</v>
      </c>
      <c r="E1035" s="41">
        <v>4352</v>
      </c>
      <c r="F1035" s="41">
        <v>0</v>
      </c>
    </row>
    <row r="1036" spans="2:6" ht="11.25" customHeight="1">
      <c r="B1036" s="33">
        <f t="shared" si="22"/>
        <v>824</v>
      </c>
      <c r="C1036" s="7" t="s">
        <v>1312</v>
      </c>
      <c r="D1036" s="7" t="s">
        <v>2198</v>
      </c>
      <c r="E1036" s="41">
        <v>10960332.770000001</v>
      </c>
      <c r="F1036" s="41">
        <v>179278.86142857143</v>
      </c>
    </row>
    <row r="1037" spans="2:6" ht="11.25" customHeight="1">
      <c r="B1037" s="33">
        <f t="shared" si="22"/>
        <v>825</v>
      </c>
      <c r="C1037" s="7" t="s">
        <v>1313</v>
      </c>
      <c r="D1037" s="7" t="s">
        <v>2199</v>
      </c>
      <c r="E1037" s="41">
        <v>37560.09999999992</v>
      </c>
      <c r="F1037" s="41">
        <v>2395.8528571428574</v>
      </c>
    </row>
    <row r="1038" spans="2:6" ht="11.25" customHeight="1">
      <c r="B1038" s="33">
        <f t="shared" si="22"/>
        <v>826</v>
      </c>
      <c r="C1038" s="7" t="s">
        <v>1314</v>
      </c>
      <c r="D1038" s="7" t="s">
        <v>2192</v>
      </c>
      <c r="E1038" s="41">
        <v>15946.96</v>
      </c>
      <c r="F1038" s="41">
        <v>0</v>
      </c>
    </row>
    <row r="1039" spans="2:7" ht="11.25" customHeight="1">
      <c r="B1039" s="33">
        <f t="shared" si="22"/>
        <v>827</v>
      </c>
      <c r="C1039" s="7" t="s">
        <v>636</v>
      </c>
      <c r="E1039" s="41">
        <v>20299283.651522182</v>
      </c>
      <c r="F1039" s="41">
        <v>125938.05858628132</v>
      </c>
      <c r="G1039" s="36">
        <v>0.8184560498201456</v>
      </c>
    </row>
    <row r="1040" spans="2:7" ht="11.25" customHeight="1">
      <c r="B1040" s="33">
        <f t="shared" si="22"/>
        <v>828</v>
      </c>
      <c r="C1040" s="7" t="s">
        <v>261</v>
      </c>
      <c r="E1040" s="41">
        <v>197482.32583421702</v>
      </c>
      <c r="F1040" s="41">
        <v>6970.824692558886</v>
      </c>
      <c r="G1040" s="36">
        <v>0.43986555577691944</v>
      </c>
    </row>
    <row r="1041" spans="2:6" ht="11.25" customHeight="1">
      <c r="B1041" s="33">
        <f t="shared" si="22"/>
        <v>829</v>
      </c>
      <c r="C1041" s="7" t="s">
        <v>1315</v>
      </c>
      <c r="D1041" s="7" t="s">
        <v>2151</v>
      </c>
      <c r="E1041" s="41">
        <v>23907.28</v>
      </c>
      <c r="F1041" s="41">
        <v>176.30428571428573</v>
      </c>
    </row>
    <row r="1042" spans="2:6" ht="11.25" customHeight="1">
      <c r="B1042" s="33">
        <f aca="true" t="shared" si="23" ref="B1042:B1043">MAX(B1037:B1041)+1</f>
        <v>830</v>
      </c>
      <c r="C1042" s="7" t="s">
        <v>1316</v>
      </c>
      <c r="D1042" s="7" t="s">
        <v>2141</v>
      </c>
      <c r="E1042" s="41">
        <v>29447</v>
      </c>
      <c r="F1042" s="41">
        <v>477.2457142857143</v>
      </c>
    </row>
    <row r="1043" spans="2:6" ht="11.25" customHeight="1">
      <c r="B1043" s="33">
        <f t="shared" si="23"/>
        <v>831</v>
      </c>
      <c r="C1043" s="7" t="s">
        <v>1317</v>
      </c>
      <c r="D1043" s="7" t="s">
        <v>2131</v>
      </c>
      <c r="E1043" s="41">
        <v>6054</v>
      </c>
      <c r="F1043" s="41">
        <v>588.4128571428572</v>
      </c>
    </row>
    <row r="1044" spans="2:6" ht="11.25" customHeight="1">
      <c r="B1044" s="33">
        <f>MAX(B1038:B1043)+1</f>
        <v>832</v>
      </c>
      <c r="C1044" s="7" t="s">
        <v>1318</v>
      </c>
      <c r="D1044" s="7" t="s">
        <v>2133</v>
      </c>
      <c r="E1044" s="41">
        <v>50617</v>
      </c>
      <c r="F1044" s="41">
        <v>284.9057142857143</v>
      </c>
    </row>
    <row r="1045" spans="2:6" ht="11.25" customHeight="1">
      <c r="B1045" s="33">
        <f>MAX(B1039:B1044)+1</f>
        <v>833</v>
      </c>
      <c r="C1045" s="7" t="s">
        <v>1319</v>
      </c>
      <c r="D1045" s="7" t="s">
        <v>2195</v>
      </c>
      <c r="E1045" s="41">
        <v>9044.78</v>
      </c>
      <c r="F1045" s="41">
        <v>0</v>
      </c>
    </row>
    <row r="1046" spans="2:6" ht="11.25" customHeight="1">
      <c r="B1046" s="33">
        <f aca="true" t="shared" si="24" ref="B1046:B1105">MAX(B1041:B1045)+1</f>
        <v>834</v>
      </c>
      <c r="C1046" s="7" t="s">
        <v>1320</v>
      </c>
      <c r="D1046" s="7" t="s">
        <v>2131</v>
      </c>
      <c r="E1046" s="41">
        <v>7420.08</v>
      </c>
      <c r="F1046" s="41">
        <v>0</v>
      </c>
    </row>
    <row r="1047" spans="2:6" ht="11.25" customHeight="1">
      <c r="B1047" s="33">
        <f t="shared" si="24"/>
        <v>835</v>
      </c>
      <c r="C1047" s="7" t="s">
        <v>1321</v>
      </c>
      <c r="D1047" s="7" t="s">
        <v>2131</v>
      </c>
      <c r="E1047" s="41">
        <v>8778.38</v>
      </c>
      <c r="F1047" s="41">
        <v>0</v>
      </c>
    </row>
    <row r="1048" spans="2:6" ht="11.25" customHeight="1">
      <c r="B1048" s="33">
        <f t="shared" si="24"/>
        <v>836</v>
      </c>
      <c r="C1048" s="7" t="s">
        <v>1322</v>
      </c>
      <c r="D1048" s="7" t="s">
        <v>2200</v>
      </c>
      <c r="E1048" s="41">
        <v>537847.24</v>
      </c>
      <c r="F1048" s="41">
        <v>9951.745714285713</v>
      </c>
    </row>
    <row r="1049" spans="2:6" ht="11.25" customHeight="1">
      <c r="B1049" s="33">
        <f t="shared" si="24"/>
        <v>837</v>
      </c>
      <c r="C1049" s="7" t="s">
        <v>1323</v>
      </c>
      <c r="E1049" s="41">
        <v>5755108.54</v>
      </c>
      <c r="F1049" s="41">
        <v>83778.63142857143</v>
      </c>
    </row>
    <row r="1050" spans="2:6" ht="11.25" customHeight="1">
      <c r="B1050" s="33">
        <f t="shared" si="24"/>
        <v>838</v>
      </c>
      <c r="C1050" s="7" t="s">
        <v>1324</v>
      </c>
      <c r="D1050" s="7" t="s">
        <v>2201</v>
      </c>
      <c r="E1050" s="41">
        <v>19963</v>
      </c>
      <c r="F1050" s="41">
        <v>0</v>
      </c>
    </row>
    <row r="1051" spans="2:6" ht="11.25" customHeight="1">
      <c r="B1051" s="33">
        <f t="shared" si="24"/>
        <v>839</v>
      </c>
      <c r="C1051" s="7" t="s">
        <v>1325</v>
      </c>
      <c r="D1051" s="7" t="s">
        <v>2202</v>
      </c>
      <c r="E1051" s="41">
        <v>4388</v>
      </c>
      <c r="F1051" s="41">
        <v>0</v>
      </c>
    </row>
    <row r="1052" spans="2:6" ht="11.25" customHeight="1">
      <c r="B1052" s="33">
        <f t="shared" si="24"/>
        <v>840</v>
      </c>
      <c r="C1052" s="7" t="s">
        <v>1326</v>
      </c>
      <c r="E1052" s="41">
        <v>32667627.100000005</v>
      </c>
      <c r="F1052" s="41">
        <v>112607.47857142855</v>
      </c>
    </row>
    <row r="1053" spans="2:6" ht="11.25" customHeight="1">
      <c r="B1053" s="33">
        <f t="shared" si="24"/>
        <v>841</v>
      </c>
      <c r="C1053" s="7" t="s">
        <v>1327</v>
      </c>
      <c r="D1053" s="7" t="s">
        <v>2172</v>
      </c>
      <c r="E1053" s="41">
        <v>29691.12</v>
      </c>
      <c r="F1053" s="41">
        <v>205.90285714285713</v>
      </c>
    </row>
    <row r="1054" spans="2:6" ht="11.25" customHeight="1">
      <c r="B1054" s="33">
        <f t="shared" si="24"/>
        <v>842</v>
      </c>
      <c r="C1054" s="7" t="s">
        <v>1328</v>
      </c>
      <c r="D1054" s="7" t="s">
        <v>2160</v>
      </c>
      <c r="E1054" s="41">
        <v>229192</v>
      </c>
      <c r="F1054" s="41">
        <v>0</v>
      </c>
    </row>
    <row r="1055" spans="2:6" ht="11.25" customHeight="1">
      <c r="B1055" s="33">
        <f t="shared" si="24"/>
        <v>843</v>
      </c>
      <c r="C1055" s="7" t="s">
        <v>1329</v>
      </c>
      <c r="D1055" s="7" t="s">
        <v>2182</v>
      </c>
      <c r="E1055" s="41">
        <v>27620</v>
      </c>
      <c r="F1055" s="41">
        <v>1326.0557142857142</v>
      </c>
    </row>
    <row r="1056" spans="2:6" ht="11.25" customHeight="1">
      <c r="B1056" s="33">
        <f t="shared" si="24"/>
        <v>844</v>
      </c>
      <c r="C1056" s="7" t="s">
        <v>1330</v>
      </c>
      <c r="D1056" s="7" t="s">
        <v>2203</v>
      </c>
      <c r="E1056" s="41">
        <v>1339007.0799999996</v>
      </c>
      <c r="F1056" s="41">
        <v>107487.15714285716</v>
      </c>
    </row>
    <row r="1057" spans="2:6" ht="11.25" customHeight="1">
      <c r="B1057" s="33">
        <f t="shared" si="24"/>
        <v>845</v>
      </c>
      <c r="C1057" s="7" t="s">
        <v>1331</v>
      </c>
      <c r="D1057" s="7" t="s">
        <v>2204</v>
      </c>
      <c r="E1057" s="41">
        <v>14495.52</v>
      </c>
      <c r="F1057" s="41">
        <v>1290.0357142857144</v>
      </c>
    </row>
    <row r="1058" spans="2:6" ht="11.25" customHeight="1">
      <c r="B1058" s="33">
        <f t="shared" si="24"/>
        <v>846</v>
      </c>
      <c r="C1058" s="7" t="s">
        <v>1332</v>
      </c>
      <c r="D1058" s="7" t="s">
        <v>2205</v>
      </c>
      <c r="E1058" s="41">
        <v>686902.23</v>
      </c>
      <c r="F1058" s="41">
        <v>19156.778571428575</v>
      </c>
    </row>
    <row r="1059" spans="2:6" ht="11.25" customHeight="1">
      <c r="B1059" s="33">
        <f t="shared" si="24"/>
        <v>847</v>
      </c>
      <c r="C1059" s="7" t="s">
        <v>1333</v>
      </c>
      <c r="D1059" s="7" t="s">
        <v>2150</v>
      </c>
      <c r="E1059" s="41">
        <v>33016</v>
      </c>
      <c r="F1059" s="41">
        <v>422.9571428571429</v>
      </c>
    </row>
    <row r="1060" spans="2:6" ht="11.25" customHeight="1">
      <c r="B1060" s="33">
        <f t="shared" si="24"/>
        <v>848</v>
      </c>
      <c r="C1060" s="7" t="s">
        <v>1901</v>
      </c>
      <c r="D1060" s="7" t="s">
        <v>2206</v>
      </c>
      <c r="E1060" s="41">
        <v>48586</v>
      </c>
      <c r="F1060" s="41">
        <v>496.54285714285714</v>
      </c>
    </row>
    <row r="1061" spans="2:6" ht="11.25" customHeight="1">
      <c r="B1061" s="33">
        <f t="shared" si="24"/>
        <v>849</v>
      </c>
      <c r="C1061" s="7" t="s">
        <v>1334</v>
      </c>
      <c r="D1061" s="7" t="s">
        <v>2207</v>
      </c>
      <c r="E1061" s="41">
        <v>14336</v>
      </c>
      <c r="F1061" s="41">
        <v>219.99571428571429</v>
      </c>
    </row>
    <row r="1062" spans="3:6" ht="11.25" customHeight="1" hidden="1" outlineLevel="1">
      <c r="C1062" s="46" t="s">
        <v>1902</v>
      </c>
      <c r="D1062" s="46"/>
      <c r="E1062" s="41">
        <v>24589.98999999999</v>
      </c>
      <c r="F1062" s="41">
        <v>254.75714285714284</v>
      </c>
    </row>
    <row r="1063" spans="2:6" ht="11.25" customHeight="1" collapsed="1">
      <c r="B1063" s="33">
        <f>MAX(B1057:B1061)+1</f>
        <v>850</v>
      </c>
      <c r="C1063" s="7" t="s">
        <v>2048</v>
      </c>
      <c r="D1063" s="7" t="s">
        <v>2142</v>
      </c>
      <c r="E1063" s="41">
        <f>SUBTOTAL(9,E1062)</f>
        <v>24589.98999999999</v>
      </c>
      <c r="F1063" s="41">
        <f>SUBTOTAL(9,F1062)</f>
        <v>254.75714285714284</v>
      </c>
    </row>
    <row r="1064" spans="2:6" ht="11.25" customHeight="1">
      <c r="B1064" s="33">
        <f>MAX(B1058:B1063)+1</f>
        <v>851</v>
      </c>
      <c r="C1064" s="7" t="s">
        <v>1335</v>
      </c>
      <c r="D1064" s="7" t="s">
        <v>2143</v>
      </c>
      <c r="E1064" s="41">
        <v>35905</v>
      </c>
      <c r="F1064" s="41">
        <v>323.5457142857143</v>
      </c>
    </row>
    <row r="1065" spans="2:6" ht="11.25" customHeight="1">
      <c r="B1065" s="33">
        <f>MAX(B1059:B1064)+1</f>
        <v>852</v>
      </c>
      <c r="C1065" s="7" t="s">
        <v>1336</v>
      </c>
      <c r="D1065" s="7" t="s">
        <v>2165</v>
      </c>
      <c r="E1065" s="41">
        <v>44194</v>
      </c>
      <c r="F1065" s="41">
        <v>3228.871428571429</v>
      </c>
    </row>
    <row r="1066" spans="2:6" ht="11.25" customHeight="1">
      <c r="B1066" s="33">
        <f>MAX(B1060:B1065)+1</f>
        <v>853</v>
      </c>
      <c r="C1066" s="7" t="s">
        <v>1337</v>
      </c>
      <c r="D1066" s="7" t="s">
        <v>2208</v>
      </c>
      <c r="E1066" s="41">
        <v>9310.64</v>
      </c>
      <c r="F1066" s="41">
        <v>1284.197142857143</v>
      </c>
    </row>
    <row r="1067" spans="2:6" ht="11.25" customHeight="1">
      <c r="B1067" s="33">
        <f>MAX(B1061:B1066)+1</f>
        <v>854</v>
      </c>
      <c r="C1067" s="7" t="s">
        <v>1903</v>
      </c>
      <c r="D1067" s="7" t="s">
        <v>2176</v>
      </c>
      <c r="E1067" s="41">
        <v>147358.51</v>
      </c>
      <c r="F1067" s="41">
        <v>6519.975714285715</v>
      </c>
    </row>
    <row r="1068" spans="2:6" ht="11.25" customHeight="1">
      <c r="B1068" s="33">
        <f t="shared" si="24"/>
        <v>855</v>
      </c>
      <c r="C1068" s="7" t="s">
        <v>1338</v>
      </c>
      <c r="D1068" s="7" t="s">
        <v>2209</v>
      </c>
      <c r="E1068" s="41">
        <v>21193</v>
      </c>
      <c r="F1068" s="41">
        <v>663.9785714285715</v>
      </c>
    </row>
    <row r="1069" spans="2:6" ht="11.25" customHeight="1">
      <c r="B1069" s="33">
        <f t="shared" si="24"/>
        <v>856</v>
      </c>
      <c r="C1069" s="7" t="s">
        <v>1339</v>
      </c>
      <c r="E1069" s="41">
        <v>6100238.630000001</v>
      </c>
      <c r="F1069" s="41">
        <v>66184.89571428571</v>
      </c>
    </row>
    <row r="1070" spans="2:6" ht="11.25" customHeight="1">
      <c r="B1070" s="33">
        <f t="shared" si="24"/>
        <v>857</v>
      </c>
      <c r="C1070" s="7" t="s">
        <v>1904</v>
      </c>
      <c r="D1070" s="7" t="s">
        <v>2210</v>
      </c>
      <c r="E1070" s="41">
        <v>37496.82</v>
      </c>
      <c r="F1070" s="41">
        <v>1296.067142857143</v>
      </c>
    </row>
    <row r="1071" spans="2:6" ht="11.25" customHeight="1">
      <c r="B1071" s="33">
        <f t="shared" si="24"/>
        <v>858</v>
      </c>
      <c r="C1071" s="7" t="s">
        <v>1340</v>
      </c>
      <c r="D1071" s="7" t="s">
        <v>2211</v>
      </c>
      <c r="E1071" s="41">
        <v>24922.61</v>
      </c>
      <c r="F1071" s="41">
        <v>692.3771428571428</v>
      </c>
    </row>
    <row r="1072" spans="2:6" ht="11.25" customHeight="1">
      <c r="B1072" s="33">
        <f t="shared" si="24"/>
        <v>859</v>
      </c>
      <c r="C1072" s="7" t="s">
        <v>1341</v>
      </c>
      <c r="D1072" s="7" t="s">
        <v>2131</v>
      </c>
      <c r="E1072" s="41">
        <v>8238</v>
      </c>
      <c r="F1072" s="41">
        <v>20.364285714285717</v>
      </c>
    </row>
    <row r="1073" spans="2:6" ht="11.25" customHeight="1">
      <c r="B1073" s="33">
        <f t="shared" si="24"/>
        <v>860</v>
      </c>
      <c r="C1073" s="7" t="s">
        <v>1342</v>
      </c>
      <c r="D1073" s="7" t="s">
        <v>2212</v>
      </c>
      <c r="E1073" s="41">
        <v>25054.5</v>
      </c>
      <c r="F1073" s="41">
        <v>655.7285714285715</v>
      </c>
    </row>
    <row r="1074" spans="2:6" ht="11.25" customHeight="1">
      <c r="B1074" s="33">
        <f t="shared" si="24"/>
        <v>861</v>
      </c>
      <c r="C1074" s="7" t="s">
        <v>1343</v>
      </c>
      <c r="D1074" s="7" t="s">
        <v>2212</v>
      </c>
      <c r="E1074" s="41">
        <v>34733.5</v>
      </c>
      <c r="F1074" s="41">
        <v>1074.4914285714285</v>
      </c>
    </row>
    <row r="1075" spans="2:6" ht="11.25" customHeight="1">
      <c r="B1075" s="33">
        <f t="shared" si="24"/>
        <v>862</v>
      </c>
      <c r="C1075" s="7" t="s">
        <v>1344</v>
      </c>
      <c r="D1075" s="7" t="s">
        <v>2196</v>
      </c>
      <c r="E1075" s="41">
        <v>22634</v>
      </c>
      <c r="F1075" s="41">
        <v>0</v>
      </c>
    </row>
    <row r="1076" spans="2:6" ht="11.25" customHeight="1">
      <c r="B1076" s="33">
        <f t="shared" si="24"/>
        <v>863</v>
      </c>
      <c r="C1076" s="7" t="s">
        <v>1345</v>
      </c>
      <c r="E1076" s="41">
        <v>16113564.05</v>
      </c>
      <c r="F1076" s="41">
        <v>136767.98285714287</v>
      </c>
    </row>
    <row r="1077" spans="2:6" ht="11.25" customHeight="1">
      <c r="B1077" s="33">
        <f t="shared" si="24"/>
        <v>864</v>
      </c>
      <c r="C1077" s="7" t="s">
        <v>1905</v>
      </c>
      <c r="E1077" s="41">
        <v>11888795.657</v>
      </c>
      <c r="F1077" s="41">
        <v>211788.03285714285</v>
      </c>
    </row>
    <row r="1078" spans="2:6" ht="11.25" customHeight="1">
      <c r="B1078" s="33">
        <f t="shared" si="24"/>
        <v>865</v>
      </c>
      <c r="C1078" s="7" t="s">
        <v>1906</v>
      </c>
      <c r="D1078" s="7" t="s">
        <v>2213</v>
      </c>
      <c r="E1078" s="41">
        <v>6547.62</v>
      </c>
      <c r="F1078" s="41">
        <v>901.9</v>
      </c>
    </row>
    <row r="1079" spans="2:6" ht="11.25" customHeight="1">
      <c r="B1079" s="33">
        <f t="shared" si="24"/>
        <v>866</v>
      </c>
      <c r="C1079" s="7" t="s">
        <v>1346</v>
      </c>
      <c r="D1079" s="7" t="s">
        <v>2134</v>
      </c>
      <c r="E1079" s="41">
        <v>13666</v>
      </c>
      <c r="F1079" s="41">
        <v>524.9228571428572</v>
      </c>
    </row>
    <row r="1080" spans="2:6" ht="11.25" customHeight="1">
      <c r="B1080" s="33">
        <f t="shared" si="24"/>
        <v>867</v>
      </c>
      <c r="C1080" s="7" t="s">
        <v>1907</v>
      </c>
      <c r="D1080" s="7" t="s">
        <v>2188</v>
      </c>
      <c r="E1080" s="41">
        <v>16530</v>
      </c>
      <c r="F1080" s="41">
        <v>755.4071428571427</v>
      </c>
    </row>
    <row r="1081" spans="2:6" ht="11.25" customHeight="1">
      <c r="B1081" s="33">
        <f t="shared" si="24"/>
        <v>868</v>
      </c>
      <c r="C1081" s="7" t="s">
        <v>1347</v>
      </c>
      <c r="D1081" s="7" t="s">
        <v>2209</v>
      </c>
      <c r="E1081" s="41">
        <v>17315</v>
      </c>
      <c r="F1081" s="41">
        <v>404.1457142857143</v>
      </c>
    </row>
    <row r="1082" spans="2:6" ht="11.25" customHeight="1">
      <c r="B1082" s="33">
        <f t="shared" si="24"/>
        <v>869</v>
      </c>
      <c r="C1082" s="7" t="s">
        <v>1348</v>
      </c>
      <c r="E1082" s="41">
        <v>4976265.75</v>
      </c>
      <c r="F1082" s="41">
        <v>59169.92142857142</v>
      </c>
    </row>
    <row r="1083" spans="2:6" ht="11.25" customHeight="1">
      <c r="B1083" s="33">
        <f t="shared" si="24"/>
        <v>870</v>
      </c>
      <c r="C1083" s="7" t="s">
        <v>1908</v>
      </c>
      <c r="D1083" s="7" t="s">
        <v>2214</v>
      </c>
      <c r="E1083" s="41">
        <v>15622</v>
      </c>
      <c r="F1083" s="41">
        <v>199.3442857142857</v>
      </c>
    </row>
    <row r="1084" spans="2:6" ht="11.25" customHeight="1">
      <c r="B1084" s="33">
        <f t="shared" si="24"/>
        <v>871</v>
      </c>
      <c r="C1084" s="7" t="s">
        <v>1909</v>
      </c>
      <c r="D1084" s="7" t="s">
        <v>2143</v>
      </c>
      <c r="E1084" s="41">
        <v>11011.39</v>
      </c>
      <c r="F1084" s="41">
        <v>1383.9414285714286</v>
      </c>
    </row>
    <row r="1085" spans="2:6" ht="11.25" customHeight="1">
      <c r="B1085" s="33">
        <f t="shared" si="24"/>
        <v>872</v>
      </c>
      <c r="C1085" s="7" t="s">
        <v>1349</v>
      </c>
      <c r="E1085" s="41">
        <v>28131</v>
      </c>
      <c r="F1085" s="41">
        <v>0</v>
      </c>
    </row>
    <row r="1086" spans="2:6" ht="11.25" customHeight="1">
      <c r="B1086" s="33">
        <f t="shared" si="24"/>
        <v>873</v>
      </c>
      <c r="C1086" s="7" t="s">
        <v>1350</v>
      </c>
      <c r="D1086" s="7" t="s">
        <v>2170</v>
      </c>
      <c r="E1086" s="41">
        <v>69550.07</v>
      </c>
      <c r="F1086" s="41">
        <v>1270.6385714285714</v>
      </c>
    </row>
    <row r="1087" spans="2:6" ht="11.25" customHeight="1">
      <c r="B1087" s="33">
        <f t="shared" si="24"/>
        <v>874</v>
      </c>
      <c r="C1087" s="7" t="s">
        <v>1351</v>
      </c>
      <c r="D1087" s="7" t="s">
        <v>2166</v>
      </c>
      <c r="E1087" s="41">
        <v>6861</v>
      </c>
      <c r="F1087" s="41">
        <v>0</v>
      </c>
    </row>
    <row r="1088" spans="2:6" ht="11.25" customHeight="1">
      <c r="B1088" s="33">
        <f t="shared" si="24"/>
        <v>875</v>
      </c>
      <c r="C1088" s="7" t="s">
        <v>1910</v>
      </c>
      <c r="D1088" s="7" t="s">
        <v>2215</v>
      </c>
      <c r="E1088" s="41">
        <v>5621981.041</v>
      </c>
      <c r="F1088" s="41">
        <v>44788.18714285714</v>
      </c>
    </row>
    <row r="1089" spans="2:6" ht="11.25" customHeight="1">
      <c r="B1089" s="33">
        <f t="shared" si="24"/>
        <v>876</v>
      </c>
      <c r="C1089" s="7" t="s">
        <v>1911</v>
      </c>
      <c r="D1089" s="7" t="s">
        <v>2216</v>
      </c>
      <c r="E1089" s="41">
        <v>17351.079999999958</v>
      </c>
      <c r="F1089" s="41">
        <v>540.5014285714285</v>
      </c>
    </row>
    <row r="1090" spans="2:6" ht="11.25" customHeight="1">
      <c r="B1090" s="33">
        <f t="shared" si="24"/>
        <v>877</v>
      </c>
      <c r="C1090" s="7" t="s">
        <v>1912</v>
      </c>
      <c r="D1090" s="7" t="s">
        <v>2217</v>
      </c>
      <c r="E1090" s="41">
        <v>38554.6</v>
      </c>
      <c r="F1090" s="41">
        <v>386.9042857142857</v>
      </c>
    </row>
    <row r="1091" spans="2:6" ht="11.25" customHeight="1">
      <c r="B1091" s="33">
        <f t="shared" si="24"/>
        <v>878</v>
      </c>
      <c r="C1091" s="7" t="s">
        <v>1913</v>
      </c>
      <c r="D1091" s="7" t="s">
        <v>2182</v>
      </c>
      <c r="E1091" s="41">
        <v>25993</v>
      </c>
      <c r="F1091" s="41">
        <v>793.3657142857143</v>
      </c>
    </row>
    <row r="1092" spans="2:6" ht="11.25" customHeight="1">
      <c r="B1092" s="33">
        <f t="shared" si="24"/>
        <v>879</v>
      </c>
      <c r="C1092" s="7" t="s">
        <v>1352</v>
      </c>
      <c r="D1092" s="7" t="s">
        <v>2218</v>
      </c>
      <c r="E1092" s="41">
        <v>5137437.111</v>
      </c>
      <c r="F1092" s="41">
        <v>53335.532857142854</v>
      </c>
    </row>
    <row r="1093" spans="2:6" ht="11.25" customHeight="1">
      <c r="B1093" s="33">
        <f t="shared" si="24"/>
        <v>880</v>
      </c>
      <c r="C1093" s="7" t="s">
        <v>1353</v>
      </c>
      <c r="D1093" s="7" t="s">
        <v>2197</v>
      </c>
      <c r="E1093" s="41">
        <v>23768.07</v>
      </c>
      <c r="F1093" s="41">
        <v>237.48714285714283</v>
      </c>
    </row>
    <row r="1094" spans="2:6" ht="11.25" customHeight="1">
      <c r="B1094" s="33">
        <f t="shared" si="24"/>
        <v>881</v>
      </c>
      <c r="C1094" s="7" t="s">
        <v>1914</v>
      </c>
      <c r="D1094" s="7" t="s">
        <v>2150</v>
      </c>
      <c r="E1094" s="41">
        <v>2580.32</v>
      </c>
      <c r="F1094" s="41">
        <v>0</v>
      </c>
    </row>
    <row r="1095" spans="2:6" ht="11.25" customHeight="1">
      <c r="B1095" s="33">
        <f t="shared" si="24"/>
        <v>882</v>
      </c>
      <c r="C1095" s="7" t="s">
        <v>1354</v>
      </c>
      <c r="E1095" s="41">
        <v>5987276.61</v>
      </c>
      <c r="F1095" s="41">
        <v>49399.44285714285</v>
      </c>
    </row>
    <row r="1096" spans="2:6" ht="11.25" customHeight="1">
      <c r="B1096" s="33">
        <f t="shared" si="24"/>
        <v>883</v>
      </c>
      <c r="C1096" s="7" t="s">
        <v>1915</v>
      </c>
      <c r="D1096" s="7" t="s">
        <v>2219</v>
      </c>
      <c r="E1096" s="41">
        <v>56093.399999999994</v>
      </c>
      <c r="F1096" s="41">
        <v>3019.6428571428564</v>
      </c>
    </row>
    <row r="1097" spans="2:6" ht="11.25" customHeight="1">
      <c r="B1097" s="33">
        <f t="shared" si="24"/>
        <v>884</v>
      </c>
      <c r="C1097" s="7" t="s">
        <v>1916</v>
      </c>
      <c r="D1097" s="7" t="s">
        <v>2220</v>
      </c>
      <c r="E1097" s="41">
        <v>33214</v>
      </c>
      <c r="F1097" s="41">
        <v>0</v>
      </c>
    </row>
    <row r="1098" spans="2:6" ht="11.25" customHeight="1">
      <c r="B1098" s="33">
        <f t="shared" si="24"/>
        <v>885</v>
      </c>
      <c r="C1098" s="7" t="s">
        <v>1355</v>
      </c>
      <c r="D1098" s="7" t="s">
        <v>2147</v>
      </c>
      <c r="E1098" s="41">
        <v>87711.37000000001</v>
      </c>
      <c r="F1098" s="41">
        <v>608.9428571428572</v>
      </c>
    </row>
    <row r="1099" spans="2:6" ht="11.25" customHeight="1">
      <c r="B1099" s="33">
        <f t="shared" si="24"/>
        <v>886</v>
      </c>
      <c r="C1099" s="7" t="s">
        <v>1356</v>
      </c>
      <c r="D1099" s="7" t="s">
        <v>2167</v>
      </c>
      <c r="E1099" s="41">
        <v>67720.09999999998</v>
      </c>
      <c r="F1099" s="41">
        <v>3244.0128571428577</v>
      </c>
    </row>
    <row r="1100" spans="2:6" ht="11.25" customHeight="1">
      <c r="B1100" s="33">
        <f t="shared" si="24"/>
        <v>887</v>
      </c>
      <c r="C1100" s="7" t="s">
        <v>1357</v>
      </c>
      <c r="D1100" s="7" t="s">
        <v>2131</v>
      </c>
      <c r="E1100" s="41">
        <v>18003</v>
      </c>
      <c r="F1100" s="41">
        <v>0</v>
      </c>
    </row>
    <row r="1101" spans="2:7" ht="11.25" customHeight="1">
      <c r="B1101" s="33">
        <f t="shared" si="24"/>
        <v>888</v>
      </c>
      <c r="C1101" s="7" t="s">
        <v>638</v>
      </c>
      <c r="D1101" s="7" t="s">
        <v>2179</v>
      </c>
      <c r="E1101" s="41">
        <v>14092918.759735</v>
      </c>
      <c r="F1101" s="41">
        <v>304116.2423792035</v>
      </c>
      <c r="G1101" s="36">
        <v>0.883564051925799</v>
      </c>
    </row>
    <row r="1102" spans="2:6" ht="11.25" customHeight="1">
      <c r="B1102" s="33">
        <f t="shared" si="24"/>
        <v>889</v>
      </c>
      <c r="C1102" s="7" t="s">
        <v>1358</v>
      </c>
      <c r="D1102" s="7" t="s">
        <v>2221</v>
      </c>
      <c r="E1102" s="41">
        <v>152953.74</v>
      </c>
      <c r="F1102" s="41">
        <v>570.2414285714286</v>
      </c>
    </row>
    <row r="1103" spans="2:6" ht="11.25" customHeight="1">
      <c r="B1103" s="33">
        <f t="shared" si="24"/>
        <v>890</v>
      </c>
      <c r="C1103" s="7" t="s">
        <v>1917</v>
      </c>
      <c r="D1103" s="7" t="s">
        <v>2222</v>
      </c>
      <c r="E1103" s="41">
        <v>1737783.9600000004</v>
      </c>
      <c r="F1103" s="41">
        <v>9867.198571428571</v>
      </c>
    </row>
    <row r="1104" spans="2:6" ht="11.25" customHeight="1">
      <c r="B1104" s="33">
        <f t="shared" si="24"/>
        <v>891</v>
      </c>
      <c r="C1104" s="7" t="s">
        <v>1359</v>
      </c>
      <c r="D1104" s="7" t="s">
        <v>2223</v>
      </c>
      <c r="E1104" s="41">
        <v>14787.89</v>
      </c>
      <c r="F1104" s="41">
        <v>266.4685714285714</v>
      </c>
    </row>
    <row r="1105" spans="2:6" ht="11.25" customHeight="1">
      <c r="B1105" s="33">
        <f t="shared" si="24"/>
        <v>892</v>
      </c>
      <c r="C1105" s="7" t="s">
        <v>1360</v>
      </c>
      <c r="D1105" s="7" t="s">
        <v>2223</v>
      </c>
      <c r="E1105" s="41">
        <v>19285.35</v>
      </c>
      <c r="F1105" s="41">
        <v>541.3128571428572</v>
      </c>
    </row>
    <row r="1106" spans="3:6" ht="11.25" customHeight="1" hidden="1" outlineLevel="1">
      <c r="C1106" s="46" t="s">
        <v>1918</v>
      </c>
      <c r="D1106" s="46"/>
      <c r="E1106" s="41">
        <v>24770.099999999977</v>
      </c>
      <c r="F1106" s="41">
        <v>573.9614285714287</v>
      </c>
    </row>
    <row r="1107" spans="2:6" ht="11.25" customHeight="1" collapsed="1">
      <c r="B1107" s="33">
        <f>MAX(B1101:B1105)+1</f>
        <v>893</v>
      </c>
      <c r="C1107" s="7" t="s">
        <v>2049</v>
      </c>
      <c r="D1107" s="7" t="s">
        <v>2150</v>
      </c>
      <c r="E1107" s="41">
        <f>SUBTOTAL(9,E1106)</f>
        <v>24770.099999999977</v>
      </c>
      <c r="F1107" s="41">
        <f>SUBTOTAL(9,F1106)</f>
        <v>573.9614285714287</v>
      </c>
    </row>
    <row r="1108" spans="2:6" ht="11.25" customHeight="1">
      <c r="B1108" s="33">
        <f>MAX(B1102:B1107)+1</f>
        <v>894</v>
      </c>
      <c r="C1108" s="7" t="s">
        <v>1361</v>
      </c>
      <c r="D1108" s="7" t="s">
        <v>2224</v>
      </c>
      <c r="E1108" s="41">
        <v>10025.100000000006</v>
      </c>
      <c r="F1108" s="41">
        <v>386.5814285714286</v>
      </c>
    </row>
    <row r="1109" spans="2:7" ht="11.25" customHeight="1">
      <c r="B1109" s="33">
        <f aca="true" t="shared" si="25" ref="B1109:B1112">MAX(B1103:B1108)+1</f>
        <v>895</v>
      </c>
      <c r="C1109" s="7" t="s">
        <v>263</v>
      </c>
      <c r="E1109" s="41">
        <v>544752.28</v>
      </c>
      <c r="F1109" s="41">
        <v>21997.05663306634</v>
      </c>
      <c r="G1109" s="36">
        <v>0.6344263659017293</v>
      </c>
    </row>
    <row r="1110" spans="2:6" ht="11.25" customHeight="1">
      <c r="B1110" s="33">
        <f t="shared" si="25"/>
        <v>896</v>
      </c>
      <c r="C1110" s="7" t="s">
        <v>1919</v>
      </c>
      <c r="D1110" s="7" t="s">
        <v>2202</v>
      </c>
      <c r="E1110" s="41">
        <v>350237</v>
      </c>
      <c r="F1110" s="41">
        <v>2187.6114285714284</v>
      </c>
    </row>
    <row r="1111" spans="2:7" ht="11.25" customHeight="1">
      <c r="B1111" s="33">
        <f t="shared" si="25"/>
        <v>897</v>
      </c>
      <c r="C1111" s="7" t="s">
        <v>1362</v>
      </c>
      <c r="E1111" s="41">
        <v>51261183.202098005</v>
      </c>
      <c r="F1111" s="41">
        <v>387447.4450874019</v>
      </c>
      <c r="G1111" s="36">
        <v>0.6966835380828071</v>
      </c>
    </row>
    <row r="1112" spans="2:6" ht="11.25" customHeight="1">
      <c r="B1112" s="33">
        <f t="shared" si="25"/>
        <v>898</v>
      </c>
      <c r="C1112" s="7" t="s">
        <v>1363</v>
      </c>
      <c r="D1112" s="7" t="s">
        <v>2156</v>
      </c>
      <c r="E1112" s="41">
        <v>7949</v>
      </c>
      <c r="F1112" s="41">
        <v>1017.2457142857141</v>
      </c>
    </row>
    <row r="1113" spans="2:6" ht="11.25" customHeight="1">
      <c r="B1113" s="33">
        <f>MAX(B1107:B1112)+1</f>
        <v>899</v>
      </c>
      <c r="C1113" s="7" t="s">
        <v>1364</v>
      </c>
      <c r="D1113" s="7" t="s">
        <v>2225</v>
      </c>
      <c r="E1113" s="41">
        <v>37685</v>
      </c>
      <c r="F1113" s="41">
        <v>187.23000000000002</v>
      </c>
    </row>
    <row r="1114" spans="2:6" ht="11.25" customHeight="1">
      <c r="B1114" s="33">
        <f>MAX(B1108:B1113)+1</f>
        <v>900</v>
      </c>
      <c r="C1114" s="7" t="s">
        <v>1365</v>
      </c>
      <c r="D1114" s="7" t="s">
        <v>2226</v>
      </c>
      <c r="E1114" s="41">
        <v>10421</v>
      </c>
      <c r="F1114" s="41">
        <v>53.43857142857143</v>
      </c>
    </row>
    <row r="1115" spans="2:6" ht="11.25" customHeight="1">
      <c r="B1115" s="33">
        <f aca="true" t="shared" si="26" ref="B1115:B1178">MAX(B1110:B1114)+1</f>
        <v>901</v>
      </c>
      <c r="C1115" s="7" t="s">
        <v>1920</v>
      </c>
      <c r="D1115" s="7" t="s">
        <v>2149</v>
      </c>
      <c r="E1115" s="41">
        <v>69838</v>
      </c>
      <c r="F1115" s="41">
        <v>64.23142857142857</v>
      </c>
    </row>
    <row r="1116" spans="2:6" ht="11.25" customHeight="1">
      <c r="B1116" s="33">
        <f t="shared" si="26"/>
        <v>902</v>
      </c>
      <c r="C1116" s="7" t="s">
        <v>1366</v>
      </c>
      <c r="D1116" s="7" t="s">
        <v>2132</v>
      </c>
      <c r="E1116" s="41">
        <v>59166.7</v>
      </c>
      <c r="F1116" s="41">
        <v>962.0285714285714</v>
      </c>
    </row>
    <row r="1117" spans="2:6" ht="11.25" customHeight="1">
      <c r="B1117" s="33">
        <f t="shared" si="26"/>
        <v>903</v>
      </c>
      <c r="C1117" s="7" t="s">
        <v>1921</v>
      </c>
      <c r="D1117" s="7" t="s">
        <v>2176</v>
      </c>
      <c r="E1117" s="41">
        <v>22504</v>
      </c>
      <c r="F1117" s="41">
        <v>322.4742857142857</v>
      </c>
    </row>
    <row r="1118" spans="2:7" ht="11.25" customHeight="1">
      <c r="B1118" s="33">
        <f t="shared" si="26"/>
        <v>904</v>
      </c>
      <c r="C1118" s="7" t="s">
        <v>264</v>
      </c>
      <c r="E1118" s="41">
        <v>154870.8221149625</v>
      </c>
      <c r="F1118" s="41">
        <v>3333.6283500529494</v>
      </c>
      <c r="G1118" s="36">
        <v>0.31112839950965143</v>
      </c>
    </row>
    <row r="1119" spans="2:6" ht="11.25" customHeight="1">
      <c r="B1119" s="33">
        <f t="shared" si="26"/>
        <v>905</v>
      </c>
      <c r="C1119" s="7" t="s">
        <v>1367</v>
      </c>
      <c r="D1119" s="7" t="s">
        <v>2216</v>
      </c>
      <c r="E1119" s="41">
        <v>30939</v>
      </c>
      <c r="F1119" s="41">
        <v>471.4614285714285</v>
      </c>
    </row>
    <row r="1120" spans="2:6" ht="11.25" customHeight="1">
      <c r="B1120" s="33">
        <f t="shared" si="26"/>
        <v>906</v>
      </c>
      <c r="C1120" s="7" t="s">
        <v>1368</v>
      </c>
      <c r="D1120" s="7" t="s">
        <v>2182</v>
      </c>
      <c r="E1120" s="41">
        <v>52158</v>
      </c>
      <c r="F1120" s="41">
        <v>379.2728571428571</v>
      </c>
    </row>
    <row r="1121" spans="2:6" ht="11.25" customHeight="1">
      <c r="B1121" s="33">
        <f>MAX(B1115:B1120)+1</f>
        <v>907</v>
      </c>
      <c r="C1121" s="7" t="s">
        <v>1369</v>
      </c>
      <c r="D1121" s="7" t="s">
        <v>2176</v>
      </c>
      <c r="E1121" s="41">
        <v>40100</v>
      </c>
      <c r="F1121" s="41">
        <v>531.6228571428572</v>
      </c>
    </row>
    <row r="1122" spans="2:6" ht="11.25" customHeight="1">
      <c r="B1122" s="33">
        <f>MAX(B1116:B1121)+1</f>
        <v>908</v>
      </c>
      <c r="C1122" s="7" t="s">
        <v>1370</v>
      </c>
      <c r="D1122" s="7" t="s">
        <v>2192</v>
      </c>
      <c r="E1122" s="41">
        <v>29349</v>
      </c>
      <c r="F1122" s="41">
        <v>393.53285714285715</v>
      </c>
    </row>
    <row r="1123" spans="2:6" ht="11.25" customHeight="1">
      <c r="B1123" s="33">
        <f>MAX(B1117:B1122)+1</f>
        <v>909</v>
      </c>
      <c r="C1123" s="7" t="s">
        <v>1571</v>
      </c>
      <c r="D1123" s="7" t="s">
        <v>2227</v>
      </c>
      <c r="E1123" s="41">
        <v>20053</v>
      </c>
      <c r="F1123" s="41">
        <v>391.47857142857146</v>
      </c>
    </row>
    <row r="1124" spans="2:6" ht="11.25" customHeight="1">
      <c r="B1124" s="33">
        <f t="shared" si="26"/>
        <v>910</v>
      </c>
      <c r="C1124" s="7" t="s">
        <v>1371</v>
      </c>
      <c r="E1124" s="41">
        <v>129528.09</v>
      </c>
      <c r="F1124" s="41">
        <v>6231.051428571429</v>
      </c>
    </row>
    <row r="1125" spans="2:6" ht="11.25" customHeight="1">
      <c r="B1125" s="33">
        <f t="shared" si="26"/>
        <v>911</v>
      </c>
      <c r="C1125" s="7" t="s">
        <v>1922</v>
      </c>
      <c r="E1125" s="41">
        <v>1220929.8599999999</v>
      </c>
      <c r="F1125" s="41">
        <v>25174.99571428571</v>
      </c>
    </row>
    <row r="1126" spans="2:6" ht="11.25" customHeight="1">
      <c r="B1126" s="33">
        <f t="shared" si="26"/>
        <v>912</v>
      </c>
      <c r="C1126" s="7" t="s">
        <v>1923</v>
      </c>
      <c r="D1126" s="7" t="s">
        <v>2219</v>
      </c>
      <c r="E1126" s="41">
        <v>6433</v>
      </c>
      <c r="F1126" s="41">
        <v>990.5814285714285</v>
      </c>
    </row>
    <row r="1127" spans="2:6" ht="11.25" customHeight="1">
      <c r="B1127" s="33">
        <f t="shared" si="26"/>
        <v>913</v>
      </c>
      <c r="C1127" s="7" t="s">
        <v>1924</v>
      </c>
      <c r="D1127" s="7" t="s">
        <v>2151</v>
      </c>
      <c r="E1127" s="41">
        <v>47377.77</v>
      </c>
      <c r="F1127" s="41">
        <v>0</v>
      </c>
    </row>
    <row r="1128" spans="2:6" ht="11.25" customHeight="1">
      <c r="B1128" s="33">
        <f aca="true" t="shared" si="27" ref="B1128:B1129">MAX(B1122:B1125)+1</f>
        <v>912</v>
      </c>
      <c r="C1128" s="46" t="s">
        <v>1925</v>
      </c>
      <c r="D1128" s="46" t="s">
        <v>2134</v>
      </c>
      <c r="E1128" s="41">
        <v>2375647.23</v>
      </c>
      <c r="F1128" s="41">
        <v>0</v>
      </c>
    </row>
    <row r="1129" spans="2:6" ht="11.25" customHeight="1">
      <c r="B1129" s="33">
        <f t="shared" si="27"/>
        <v>913</v>
      </c>
      <c r="C1129" s="46" t="s">
        <v>1926</v>
      </c>
      <c r="D1129" s="46" t="s">
        <v>2134</v>
      </c>
      <c r="E1129" s="41">
        <v>5909498.790000001</v>
      </c>
      <c r="F1129" s="41">
        <v>109523.17142857143</v>
      </c>
    </row>
    <row r="1130" spans="2:6" ht="11.25" customHeight="1">
      <c r="B1130" s="33">
        <f>MAX(B1125:B1129)+1</f>
        <v>914</v>
      </c>
      <c r="C1130" s="7" t="s">
        <v>1372</v>
      </c>
      <c r="D1130" s="7" t="s">
        <v>2157</v>
      </c>
      <c r="E1130" s="41">
        <v>10704.89</v>
      </c>
      <c r="F1130" s="41">
        <v>1145.4857142857143</v>
      </c>
    </row>
    <row r="1131" spans="2:6" ht="11.25" customHeight="1">
      <c r="B1131" s="33">
        <f>MAX(B1126:B1130)+1</f>
        <v>915</v>
      </c>
      <c r="C1131" s="7" t="s">
        <v>1373</v>
      </c>
      <c r="D1131" s="7" t="s">
        <v>2157</v>
      </c>
      <c r="E1131" s="41">
        <v>1099412.2600000002</v>
      </c>
      <c r="F1131" s="41">
        <v>1539.5357142857142</v>
      </c>
    </row>
    <row r="1132" spans="2:6" ht="11.25" customHeight="1">
      <c r="B1132" s="33">
        <f>MAX(B1127:B1131)+1</f>
        <v>916</v>
      </c>
      <c r="C1132" s="7" t="s">
        <v>1374</v>
      </c>
      <c r="D1132" s="7" t="s">
        <v>2145</v>
      </c>
      <c r="E1132" s="41">
        <v>31005</v>
      </c>
      <c r="F1132" s="41">
        <v>352.25714285714287</v>
      </c>
    </row>
    <row r="1133" spans="2:6" ht="11.25" customHeight="1">
      <c r="B1133" s="33">
        <f>MAX(B1130:B1132)+1</f>
        <v>917</v>
      </c>
      <c r="C1133" s="7" t="s">
        <v>1375</v>
      </c>
      <c r="D1133" s="7" t="s">
        <v>2228</v>
      </c>
      <c r="E1133" s="41">
        <v>3490379.25</v>
      </c>
      <c r="F1133" s="41">
        <v>62161.434285714284</v>
      </c>
    </row>
    <row r="1134" spans="2:6" ht="11.25" customHeight="1">
      <c r="B1134" s="33">
        <f>MAX(B1130:B1133)+1</f>
        <v>918</v>
      </c>
      <c r="C1134" s="7" t="s">
        <v>1376</v>
      </c>
      <c r="D1134" s="7" t="s">
        <v>2131</v>
      </c>
      <c r="E1134" s="41">
        <v>1434</v>
      </c>
      <c r="F1134" s="41">
        <v>0</v>
      </c>
    </row>
    <row r="1135" spans="2:6" ht="11.25" customHeight="1">
      <c r="B1135" s="33">
        <f t="shared" si="26"/>
        <v>919</v>
      </c>
      <c r="C1135" s="7" t="s">
        <v>1377</v>
      </c>
      <c r="D1135" s="7" t="s">
        <v>2180</v>
      </c>
      <c r="E1135" s="41">
        <v>5648</v>
      </c>
      <c r="F1135" s="41">
        <v>469.92</v>
      </c>
    </row>
    <row r="1136" spans="2:6" ht="11.25" customHeight="1">
      <c r="B1136" s="33">
        <f t="shared" si="26"/>
        <v>920</v>
      </c>
      <c r="C1136" s="7" t="s">
        <v>1927</v>
      </c>
      <c r="D1136" s="7" t="s">
        <v>2229</v>
      </c>
      <c r="E1136" s="41">
        <v>11251.51</v>
      </c>
      <c r="F1136" s="41">
        <v>4494.2300000000005</v>
      </c>
    </row>
    <row r="1137" spans="2:6" ht="11.25" customHeight="1">
      <c r="B1137" s="33">
        <f t="shared" si="26"/>
        <v>921</v>
      </c>
      <c r="C1137" s="7" t="s">
        <v>1378</v>
      </c>
      <c r="D1137" s="7" t="s">
        <v>2161</v>
      </c>
      <c r="E1137" s="41">
        <v>61344.00000000004</v>
      </c>
      <c r="F1137" s="41">
        <v>2743.592857142857</v>
      </c>
    </row>
    <row r="1138" spans="2:6" ht="11.25" customHeight="1">
      <c r="B1138" s="33">
        <f t="shared" si="26"/>
        <v>922</v>
      </c>
      <c r="C1138" s="7" t="s">
        <v>1379</v>
      </c>
      <c r="E1138" s="41">
        <v>2734025.16</v>
      </c>
      <c r="F1138" s="41">
        <v>16606.93285714286</v>
      </c>
    </row>
    <row r="1139" spans="2:6" ht="11.25" customHeight="1">
      <c r="B1139" s="33">
        <f t="shared" si="26"/>
        <v>923</v>
      </c>
      <c r="C1139" s="7" t="s">
        <v>1380</v>
      </c>
      <c r="D1139" s="7" t="s">
        <v>2230</v>
      </c>
      <c r="E1139" s="41">
        <v>37716</v>
      </c>
      <c r="F1139" s="41">
        <v>1191.037142857143</v>
      </c>
    </row>
    <row r="1140" spans="2:6" ht="11.25" customHeight="1">
      <c r="B1140" s="33">
        <f t="shared" si="26"/>
        <v>924</v>
      </c>
      <c r="C1140" s="7" t="s">
        <v>1381</v>
      </c>
      <c r="D1140" s="7" t="s">
        <v>2184</v>
      </c>
      <c r="E1140" s="41">
        <v>13002</v>
      </c>
      <c r="F1140" s="41">
        <v>431.0328571428571</v>
      </c>
    </row>
    <row r="1141" spans="2:6" ht="11.25" customHeight="1">
      <c r="B1141" s="33">
        <f t="shared" si="26"/>
        <v>925</v>
      </c>
      <c r="C1141" s="7" t="s">
        <v>1382</v>
      </c>
      <c r="D1141" s="7" t="s">
        <v>2143</v>
      </c>
      <c r="E1141" s="41">
        <v>20554</v>
      </c>
      <c r="F1141" s="41">
        <v>211.20857142857145</v>
      </c>
    </row>
    <row r="1142" spans="2:6" ht="11.25" customHeight="1">
      <c r="B1142" s="33">
        <f t="shared" si="26"/>
        <v>926</v>
      </c>
      <c r="C1142" s="7" t="s">
        <v>1383</v>
      </c>
      <c r="D1142" s="7" t="s">
        <v>2143</v>
      </c>
      <c r="E1142" s="41">
        <v>23866.89</v>
      </c>
      <c r="F1142" s="41">
        <v>277.5457142857143</v>
      </c>
    </row>
    <row r="1143" spans="2:6" ht="11.25" customHeight="1">
      <c r="B1143" s="33">
        <f t="shared" si="26"/>
        <v>927</v>
      </c>
      <c r="C1143" s="7" t="s">
        <v>1384</v>
      </c>
      <c r="D1143" s="7" t="s">
        <v>2221</v>
      </c>
      <c r="E1143" s="41">
        <v>106056.32999999999</v>
      </c>
      <c r="F1143" s="41">
        <v>1084.3685714285714</v>
      </c>
    </row>
    <row r="1144" spans="2:6" ht="11.25" customHeight="1">
      <c r="B1144" s="33">
        <f t="shared" si="26"/>
        <v>928</v>
      </c>
      <c r="C1144" s="7" t="s">
        <v>1385</v>
      </c>
      <c r="D1144" s="7" t="s">
        <v>2231</v>
      </c>
      <c r="E1144" s="41">
        <v>48927</v>
      </c>
      <c r="F1144" s="41">
        <v>329.49000000000007</v>
      </c>
    </row>
    <row r="1145" spans="2:6" ht="11.25" customHeight="1">
      <c r="B1145" s="33">
        <f t="shared" si="26"/>
        <v>929</v>
      </c>
      <c r="C1145" s="7" t="s">
        <v>1928</v>
      </c>
      <c r="D1145" s="7" t="s">
        <v>2172</v>
      </c>
      <c r="E1145" s="41">
        <v>20346</v>
      </c>
      <c r="F1145" s="41">
        <v>160.4714285714286</v>
      </c>
    </row>
    <row r="1146" spans="2:6" ht="11.25" customHeight="1">
      <c r="B1146" s="33">
        <f t="shared" si="26"/>
        <v>930</v>
      </c>
      <c r="C1146" s="7" t="s">
        <v>1386</v>
      </c>
      <c r="D1146" s="7" t="s">
        <v>2232</v>
      </c>
      <c r="E1146" s="41">
        <v>73267.71000000002</v>
      </c>
      <c r="F1146" s="41">
        <v>1716.6585714285716</v>
      </c>
    </row>
    <row r="1147" spans="2:6" ht="11.25" customHeight="1">
      <c r="B1147" s="33">
        <f t="shared" si="26"/>
        <v>931</v>
      </c>
      <c r="C1147" s="7" t="s">
        <v>1387</v>
      </c>
      <c r="E1147" s="41">
        <v>24793044.07</v>
      </c>
      <c r="F1147" s="41">
        <v>204208.31</v>
      </c>
    </row>
    <row r="1148" spans="2:6" ht="11.25" customHeight="1">
      <c r="B1148" s="33">
        <f t="shared" si="26"/>
        <v>932</v>
      </c>
      <c r="C1148" s="7" t="s">
        <v>1929</v>
      </c>
      <c r="D1148" s="7" t="s">
        <v>2233</v>
      </c>
      <c r="E1148" s="41">
        <v>5942</v>
      </c>
      <c r="F1148" s="41">
        <v>0</v>
      </c>
    </row>
    <row r="1149" spans="2:6" ht="11.25" customHeight="1">
      <c r="B1149" s="33">
        <f t="shared" si="26"/>
        <v>933</v>
      </c>
      <c r="C1149" s="7" t="s">
        <v>1388</v>
      </c>
      <c r="E1149" s="41">
        <v>3835998.3720000004</v>
      </c>
      <c r="F1149" s="41">
        <v>33297.317142857144</v>
      </c>
    </row>
    <row r="1150" spans="2:6" ht="11.25" customHeight="1">
      <c r="B1150" s="33">
        <f t="shared" si="26"/>
        <v>934</v>
      </c>
      <c r="C1150" s="7" t="s">
        <v>1930</v>
      </c>
      <c r="E1150" s="41">
        <v>7682298.266000001</v>
      </c>
      <c r="F1150" s="41">
        <v>71215.94857142857</v>
      </c>
    </row>
    <row r="1151" spans="2:7" ht="11.25" customHeight="1">
      <c r="B1151" s="33">
        <f t="shared" si="26"/>
        <v>935</v>
      </c>
      <c r="C1151" s="7" t="s">
        <v>265</v>
      </c>
      <c r="E1151" s="41">
        <v>4893939.520000001</v>
      </c>
      <c r="F1151" s="41">
        <v>17482.613092840802</v>
      </c>
      <c r="G1151" s="36">
        <v>0.962448125735368</v>
      </c>
    </row>
    <row r="1152" spans="2:6" ht="11.25" customHeight="1">
      <c r="B1152" s="33">
        <f t="shared" si="26"/>
        <v>936</v>
      </c>
      <c r="C1152" s="7" t="s">
        <v>1389</v>
      </c>
      <c r="E1152" s="41">
        <v>3172716.7699999996</v>
      </c>
      <c r="F1152" s="41">
        <v>56458.18428571428</v>
      </c>
    </row>
    <row r="1153" spans="2:6" ht="11.25" customHeight="1">
      <c r="B1153" s="33">
        <f t="shared" si="26"/>
        <v>937</v>
      </c>
      <c r="C1153" s="7" t="s">
        <v>1931</v>
      </c>
      <c r="D1153" s="7" t="s">
        <v>2176</v>
      </c>
      <c r="E1153" s="41">
        <v>121495.21</v>
      </c>
      <c r="F1153" s="41">
        <v>5201.2128571428575</v>
      </c>
    </row>
    <row r="1154" spans="2:6" ht="11.25" customHeight="1">
      <c r="B1154" s="33">
        <f>MAX(B1148:B1153)+1</f>
        <v>938</v>
      </c>
      <c r="C1154" s="7" t="s">
        <v>1390</v>
      </c>
      <c r="D1154" s="7" t="s">
        <v>2234</v>
      </c>
      <c r="E1154" s="41">
        <v>292372.17999999993</v>
      </c>
      <c r="F1154" s="41">
        <v>1.5085714285714287</v>
      </c>
    </row>
    <row r="1155" spans="2:6" ht="11.25" customHeight="1">
      <c r="B1155" s="33">
        <f>MAX(B1149:B1154)+1</f>
        <v>939</v>
      </c>
      <c r="C1155" s="7" t="s">
        <v>1391</v>
      </c>
      <c r="D1155" s="7" t="s">
        <v>2235</v>
      </c>
      <c r="E1155" s="41">
        <v>35947.22999999992</v>
      </c>
      <c r="F1155" s="41">
        <v>5897.715714285715</v>
      </c>
    </row>
    <row r="1156" spans="2:6" ht="11.25" customHeight="1">
      <c r="B1156" s="33">
        <f>MAX(B1150:B1155)+1</f>
        <v>940</v>
      </c>
      <c r="C1156" s="7" t="s">
        <v>1392</v>
      </c>
      <c r="D1156" s="7" t="s">
        <v>2236</v>
      </c>
      <c r="E1156" s="41">
        <v>7710</v>
      </c>
      <c r="F1156" s="41">
        <v>637.9628571428572</v>
      </c>
    </row>
    <row r="1157" spans="2:6" ht="11.25" customHeight="1">
      <c r="B1157" s="33">
        <f t="shared" si="26"/>
        <v>941</v>
      </c>
      <c r="C1157" s="7" t="s">
        <v>1393</v>
      </c>
      <c r="E1157" s="41">
        <v>5040308.36</v>
      </c>
      <c r="F1157" s="41">
        <v>28175.135714285716</v>
      </c>
    </row>
    <row r="1158" spans="3:6" ht="11.25" customHeight="1" hidden="1" outlineLevel="1">
      <c r="C1158" s="46" t="s">
        <v>1932</v>
      </c>
      <c r="D1158" s="46"/>
      <c r="E1158" s="41">
        <v>21007</v>
      </c>
      <c r="F1158" s="41">
        <v>556.8085714285714</v>
      </c>
    </row>
    <row r="1159" spans="2:6" ht="11.25" customHeight="1" collapsed="1">
      <c r="B1159" s="33">
        <f>MAX(B1153:B1157)+1</f>
        <v>942</v>
      </c>
      <c r="C1159" s="7" t="s">
        <v>2050</v>
      </c>
      <c r="D1159" s="7" t="s">
        <v>2142</v>
      </c>
      <c r="E1159" s="41">
        <f>SUBTOTAL(9,E1158)</f>
        <v>21007</v>
      </c>
      <c r="F1159" s="41">
        <f>SUBTOTAL(9,F1158)</f>
        <v>556.8085714285714</v>
      </c>
    </row>
    <row r="1160" spans="2:6" ht="11.25" customHeight="1">
      <c r="B1160" s="33">
        <f>MAX(B1154:B1159)+1</f>
        <v>943</v>
      </c>
      <c r="C1160" s="7" t="s">
        <v>1394</v>
      </c>
      <c r="E1160" s="41">
        <v>10839430.259999998</v>
      </c>
      <c r="F1160" s="41">
        <v>227175.7242857143</v>
      </c>
    </row>
    <row r="1161" spans="2:6" ht="11.25" customHeight="1">
      <c r="B1161" s="33">
        <f>MAX(B1155:B1160)+1</f>
        <v>944</v>
      </c>
      <c r="C1161" s="7" t="s">
        <v>1933</v>
      </c>
      <c r="E1161" s="41">
        <v>185541</v>
      </c>
      <c r="F1161" s="41">
        <v>10100.094285714285</v>
      </c>
    </row>
    <row r="1162" spans="2:6" ht="11.25" customHeight="1">
      <c r="B1162" s="33">
        <f>MAX(B1156:B1161)+1</f>
        <v>945</v>
      </c>
      <c r="C1162" s="7" t="s">
        <v>1934</v>
      </c>
      <c r="D1162" s="7" t="s">
        <v>2216</v>
      </c>
      <c r="E1162" s="41">
        <v>27964</v>
      </c>
      <c r="F1162" s="41">
        <v>22.62142857142857</v>
      </c>
    </row>
    <row r="1163" spans="2:6" ht="11.25" customHeight="1">
      <c r="B1163" s="33">
        <f>MAX(B1157:B1162)+1</f>
        <v>946</v>
      </c>
      <c r="C1163" s="7" t="s">
        <v>1395</v>
      </c>
      <c r="D1163" s="7" t="s">
        <v>2197</v>
      </c>
      <c r="E1163" s="41">
        <v>17340.36</v>
      </c>
      <c r="F1163" s="41">
        <v>3735.502857142857</v>
      </c>
    </row>
    <row r="1164" spans="2:6" ht="11.25" customHeight="1">
      <c r="B1164" s="33">
        <f t="shared" si="26"/>
        <v>947</v>
      </c>
      <c r="C1164" s="7" t="s">
        <v>1396</v>
      </c>
      <c r="D1164" s="7" t="s">
        <v>2144</v>
      </c>
      <c r="E1164" s="41">
        <v>10130</v>
      </c>
      <c r="F1164" s="41">
        <v>159.03142857142856</v>
      </c>
    </row>
    <row r="1165" spans="2:6" ht="11.25" customHeight="1">
      <c r="B1165" s="33">
        <f t="shared" si="26"/>
        <v>948</v>
      </c>
      <c r="C1165" s="7" t="s">
        <v>1935</v>
      </c>
      <c r="D1165" s="7" t="s">
        <v>2237</v>
      </c>
      <c r="E1165" s="41">
        <v>130482.92</v>
      </c>
      <c r="F1165" s="41">
        <v>3484.7471428571434</v>
      </c>
    </row>
    <row r="1166" spans="2:6" ht="11.25" customHeight="1">
      <c r="B1166" s="33">
        <f t="shared" si="26"/>
        <v>949</v>
      </c>
      <c r="C1166" s="7" t="s">
        <v>1936</v>
      </c>
      <c r="D1166" s="7" t="s">
        <v>2238</v>
      </c>
      <c r="E1166" s="41">
        <v>228286.03000000003</v>
      </c>
      <c r="F1166" s="41">
        <v>15954.355714285715</v>
      </c>
    </row>
    <row r="1167" spans="2:6" ht="11.25" customHeight="1">
      <c r="B1167" s="33">
        <f t="shared" si="26"/>
        <v>950</v>
      </c>
      <c r="C1167" s="7" t="s">
        <v>1397</v>
      </c>
      <c r="D1167" s="7" t="s">
        <v>2195</v>
      </c>
      <c r="E1167" s="41">
        <v>35419.856</v>
      </c>
      <c r="F1167" s="41">
        <v>122.63285714285715</v>
      </c>
    </row>
    <row r="1168" spans="2:6" ht="11.25" customHeight="1">
      <c r="B1168" s="33">
        <f t="shared" si="26"/>
        <v>951</v>
      </c>
      <c r="C1168" s="7" t="s">
        <v>1937</v>
      </c>
      <c r="D1168" s="7" t="s">
        <v>2172</v>
      </c>
      <c r="E1168" s="41">
        <v>14000</v>
      </c>
      <c r="F1168" s="41">
        <v>222.86999999999995</v>
      </c>
    </row>
    <row r="1169" spans="2:6" ht="11.25" customHeight="1">
      <c r="B1169" s="33">
        <f t="shared" si="26"/>
        <v>952</v>
      </c>
      <c r="C1169" s="7" t="s">
        <v>1398</v>
      </c>
      <c r="D1169" s="7" t="s">
        <v>2239</v>
      </c>
      <c r="E1169" s="41">
        <v>389712.3100000002</v>
      </c>
      <c r="F1169" s="41">
        <v>16198.151428571427</v>
      </c>
    </row>
    <row r="1170" spans="2:6" ht="11.25" customHeight="1">
      <c r="B1170" s="33">
        <f t="shared" si="26"/>
        <v>953</v>
      </c>
      <c r="C1170" s="7" t="s">
        <v>1938</v>
      </c>
      <c r="D1170" s="7" t="s">
        <v>2143</v>
      </c>
      <c r="E1170" s="41">
        <v>14917</v>
      </c>
      <c r="F1170" s="41">
        <v>364.90285714285716</v>
      </c>
    </row>
    <row r="1171" spans="2:6" ht="11.25" customHeight="1">
      <c r="B1171" s="33">
        <f t="shared" si="26"/>
        <v>954</v>
      </c>
      <c r="C1171" s="7" t="s">
        <v>1399</v>
      </c>
      <c r="D1171" s="7" t="s">
        <v>2184</v>
      </c>
      <c r="E1171" s="41">
        <v>34766</v>
      </c>
      <c r="F1171" s="41">
        <v>1646.804285714286</v>
      </c>
    </row>
    <row r="1172" spans="2:6" ht="11.25" customHeight="1">
      <c r="B1172" s="33">
        <f t="shared" si="26"/>
        <v>955</v>
      </c>
      <c r="C1172" s="7" t="s">
        <v>1400</v>
      </c>
      <c r="D1172" s="7" t="s">
        <v>2240</v>
      </c>
      <c r="E1172" s="41">
        <v>37535.340000000004</v>
      </c>
      <c r="F1172" s="41">
        <v>0</v>
      </c>
    </row>
    <row r="1173" spans="2:6" ht="11.25" customHeight="1">
      <c r="B1173" s="33">
        <f t="shared" si="26"/>
        <v>956</v>
      </c>
      <c r="C1173" s="7" t="s">
        <v>1401</v>
      </c>
      <c r="D1173" s="7" t="s">
        <v>2241</v>
      </c>
      <c r="E1173" s="41">
        <v>27447.42</v>
      </c>
      <c r="F1173" s="41">
        <v>0</v>
      </c>
    </row>
    <row r="1174" spans="2:6" ht="11.25" customHeight="1">
      <c r="B1174" s="33">
        <f t="shared" si="26"/>
        <v>957</v>
      </c>
      <c r="C1174" s="7" t="s">
        <v>1939</v>
      </c>
      <c r="D1174" s="7" t="s">
        <v>2213</v>
      </c>
      <c r="E1174" s="41">
        <v>20110.83</v>
      </c>
      <c r="F1174" s="41">
        <v>457.46571428571434</v>
      </c>
    </row>
    <row r="1175" spans="2:6" ht="11.25" customHeight="1">
      <c r="B1175" s="33">
        <f t="shared" si="26"/>
        <v>958</v>
      </c>
      <c r="C1175" s="7" t="s">
        <v>1402</v>
      </c>
      <c r="E1175" s="41">
        <v>9390008.990000002</v>
      </c>
      <c r="F1175" s="41">
        <v>67011.55428571427</v>
      </c>
    </row>
    <row r="1176" spans="2:6" ht="11.25" customHeight="1">
      <c r="B1176" s="33">
        <f t="shared" si="26"/>
        <v>959</v>
      </c>
      <c r="C1176" s="7" t="s">
        <v>1940</v>
      </c>
      <c r="D1176" s="7" t="s">
        <v>2188</v>
      </c>
      <c r="E1176" s="41">
        <v>10025.099999999999</v>
      </c>
      <c r="F1176" s="41">
        <v>349.84142857142854</v>
      </c>
    </row>
    <row r="1177" spans="2:6" ht="11.25" customHeight="1">
      <c r="B1177" s="33">
        <f t="shared" si="26"/>
        <v>960</v>
      </c>
      <c r="C1177" s="7" t="s">
        <v>1941</v>
      </c>
      <c r="D1177" s="7" t="s">
        <v>2143</v>
      </c>
      <c r="E1177" s="41">
        <v>13750</v>
      </c>
      <c r="F1177" s="41">
        <v>559.777142857143</v>
      </c>
    </row>
    <row r="1178" spans="2:6" ht="11.25" customHeight="1">
      <c r="B1178" s="33">
        <f t="shared" si="26"/>
        <v>961</v>
      </c>
      <c r="C1178" s="7" t="s">
        <v>1403</v>
      </c>
      <c r="D1178" s="7" t="s">
        <v>2242</v>
      </c>
      <c r="E1178" s="41">
        <v>1907531.81</v>
      </c>
      <c r="F1178" s="41">
        <v>29385.67285714285</v>
      </c>
    </row>
    <row r="1179" spans="2:6" ht="11.25" customHeight="1">
      <c r="B1179" s="33">
        <f aca="true" t="shared" si="28" ref="B1179:B1244">MAX(B1174:B1178)+1</f>
        <v>962</v>
      </c>
      <c r="C1179" s="7" t="s">
        <v>1404</v>
      </c>
      <c r="D1179" s="7" t="s">
        <v>2227</v>
      </c>
      <c r="E1179" s="41">
        <v>28002.86</v>
      </c>
      <c r="F1179" s="41">
        <v>458.68428571428575</v>
      </c>
    </row>
    <row r="1180" spans="2:6" ht="11.25" customHeight="1">
      <c r="B1180" s="33">
        <f t="shared" si="28"/>
        <v>963</v>
      </c>
      <c r="C1180" s="7" t="s">
        <v>1405</v>
      </c>
      <c r="D1180" s="7" t="s">
        <v>2204</v>
      </c>
      <c r="E1180" s="41">
        <v>32532.53</v>
      </c>
      <c r="F1180" s="41">
        <v>463.57857142857137</v>
      </c>
    </row>
    <row r="1181" spans="2:6" ht="11.25" customHeight="1">
      <c r="B1181" s="33">
        <f t="shared" si="28"/>
        <v>964</v>
      </c>
      <c r="C1181" s="7" t="s">
        <v>1406</v>
      </c>
      <c r="E1181" s="41">
        <v>653607.97</v>
      </c>
      <c r="F1181" s="41">
        <v>28928.487142857142</v>
      </c>
    </row>
    <row r="1182" spans="2:7" ht="11.25" customHeight="1">
      <c r="B1182" s="33">
        <f t="shared" si="28"/>
        <v>965</v>
      </c>
      <c r="C1182" s="7" t="s">
        <v>1407</v>
      </c>
      <c r="E1182" s="41">
        <v>950633.3899999999</v>
      </c>
      <c r="F1182" s="41">
        <v>33343.14537657567</v>
      </c>
      <c r="G1182" s="36">
        <v>0.78886369876682</v>
      </c>
    </row>
    <row r="1183" spans="2:6" ht="11.25" customHeight="1">
      <c r="B1183" s="33">
        <f t="shared" si="28"/>
        <v>966</v>
      </c>
      <c r="C1183" s="7" t="s">
        <v>1408</v>
      </c>
      <c r="D1183" s="7" t="s">
        <v>2172</v>
      </c>
      <c r="E1183" s="41">
        <v>9803</v>
      </c>
      <c r="F1183" s="41">
        <v>240.32142857142858</v>
      </c>
    </row>
    <row r="1184" spans="2:6" ht="11.25" customHeight="1">
      <c r="B1184" s="33">
        <f t="shared" si="28"/>
        <v>967</v>
      </c>
      <c r="C1184" s="7" t="s">
        <v>2345</v>
      </c>
      <c r="E1184" s="41">
        <v>5250784.64</v>
      </c>
      <c r="F1184" s="41">
        <v>0</v>
      </c>
    </row>
    <row r="1185" spans="2:6" ht="11.25" customHeight="1">
      <c r="B1185" s="33">
        <f t="shared" si="28"/>
        <v>968</v>
      </c>
      <c r="C1185" s="7" t="s">
        <v>1409</v>
      </c>
      <c r="D1185" s="7" t="s">
        <v>2211</v>
      </c>
      <c r="E1185" s="41">
        <v>13402.69</v>
      </c>
      <c r="F1185" s="41">
        <v>177.38285714285712</v>
      </c>
    </row>
    <row r="1186" spans="2:6" ht="11.25" customHeight="1">
      <c r="B1186" s="33">
        <f t="shared" si="28"/>
        <v>969</v>
      </c>
      <c r="C1186" s="7" t="s">
        <v>1572</v>
      </c>
      <c r="D1186" s="7" t="s">
        <v>2149</v>
      </c>
      <c r="E1186" s="41">
        <v>30812.64</v>
      </c>
      <c r="F1186" s="41">
        <v>3036.0457142857144</v>
      </c>
    </row>
    <row r="1187" spans="2:6" ht="11.25" customHeight="1">
      <c r="B1187" s="33">
        <f>MAX(B1181:B1186)+1</f>
        <v>970</v>
      </c>
      <c r="C1187" s="7" t="s">
        <v>1942</v>
      </c>
      <c r="D1187" s="7" t="s">
        <v>2243</v>
      </c>
      <c r="E1187" s="41">
        <v>30812.64</v>
      </c>
      <c r="F1187" s="41">
        <v>5051.959999999999</v>
      </c>
    </row>
    <row r="1188" spans="2:6" ht="11.25" customHeight="1">
      <c r="B1188" s="33">
        <f>MAX(B1182:B1187)+1</f>
        <v>971</v>
      </c>
      <c r="C1188" s="7" t="s">
        <v>1410</v>
      </c>
      <c r="D1188" s="7" t="s">
        <v>2148</v>
      </c>
      <c r="E1188" s="41">
        <v>30595</v>
      </c>
      <c r="F1188" s="41">
        <v>1683.0242857142857</v>
      </c>
    </row>
    <row r="1189" spans="2:6" ht="11.25" customHeight="1">
      <c r="B1189" s="33">
        <f>MAX(B1183:B1188)+1</f>
        <v>972</v>
      </c>
      <c r="C1189" s="7" t="s">
        <v>1411</v>
      </c>
      <c r="E1189" s="41">
        <v>2982891.1900000004</v>
      </c>
      <c r="F1189" s="41">
        <v>38552.90571428572</v>
      </c>
    </row>
    <row r="1190" spans="2:6" ht="11.25" customHeight="1">
      <c r="B1190" s="33">
        <f t="shared" si="28"/>
        <v>973</v>
      </c>
      <c r="C1190" s="7" t="s">
        <v>1412</v>
      </c>
      <c r="E1190" s="41">
        <v>18375337.964</v>
      </c>
      <c r="F1190" s="41">
        <v>440811.9571428572</v>
      </c>
    </row>
    <row r="1191" spans="2:6" ht="11.25" customHeight="1">
      <c r="B1191" s="33">
        <f t="shared" si="28"/>
        <v>974</v>
      </c>
      <c r="C1191" s="7" t="s">
        <v>1943</v>
      </c>
      <c r="D1191" s="7" t="s">
        <v>2244</v>
      </c>
      <c r="E1191" s="41">
        <v>40198</v>
      </c>
      <c r="F1191" s="41">
        <v>1344.0528571428572</v>
      </c>
    </row>
    <row r="1192" spans="2:6" ht="11.25" customHeight="1">
      <c r="B1192" s="33">
        <f t="shared" si="28"/>
        <v>975</v>
      </c>
      <c r="C1192" s="7" t="s">
        <v>1413</v>
      </c>
      <c r="D1192" s="7" t="s">
        <v>2134</v>
      </c>
      <c r="E1192" s="41">
        <v>2983</v>
      </c>
      <c r="F1192" s="41">
        <v>2199.608571428572</v>
      </c>
    </row>
    <row r="1193" spans="2:6" ht="11.25" customHeight="1">
      <c r="B1193" s="33">
        <f t="shared" si="28"/>
        <v>976</v>
      </c>
      <c r="C1193" s="7" t="s">
        <v>1414</v>
      </c>
      <c r="E1193" s="41">
        <v>471468.86</v>
      </c>
      <c r="F1193" s="41">
        <v>17792.438571428575</v>
      </c>
    </row>
    <row r="1194" spans="2:6" ht="11.25" customHeight="1">
      <c r="B1194" s="33">
        <f t="shared" si="28"/>
        <v>977</v>
      </c>
      <c r="C1194" s="7" t="s">
        <v>1944</v>
      </c>
      <c r="D1194" s="7" t="s">
        <v>2134</v>
      </c>
      <c r="E1194" s="41">
        <v>29094.16</v>
      </c>
      <c r="F1194" s="41">
        <v>7056.022857142858</v>
      </c>
    </row>
    <row r="1195" spans="2:7" ht="11.25" customHeight="1">
      <c r="B1195" s="33">
        <f t="shared" si="28"/>
        <v>978</v>
      </c>
      <c r="C1195" s="7" t="s">
        <v>1415</v>
      </c>
      <c r="E1195" s="41">
        <v>11435969.05</v>
      </c>
      <c r="F1195" s="41">
        <v>179152.29989226762</v>
      </c>
      <c r="G1195" s="36">
        <v>0.6428044133926056</v>
      </c>
    </row>
    <row r="1196" spans="2:7" ht="11.25" customHeight="1">
      <c r="B1196" s="33">
        <f t="shared" si="28"/>
        <v>979</v>
      </c>
      <c r="C1196" s="7" t="s">
        <v>1416</v>
      </c>
      <c r="E1196" s="41">
        <v>661669.1599999999</v>
      </c>
      <c r="F1196" s="41">
        <v>22951.319076569867</v>
      </c>
      <c r="G1196" s="36">
        <v>0.8345271356679724</v>
      </c>
    </row>
    <row r="1197" spans="2:6" ht="11.25" customHeight="1">
      <c r="B1197" s="33">
        <f t="shared" si="28"/>
        <v>980</v>
      </c>
      <c r="C1197" s="7" t="s">
        <v>1417</v>
      </c>
      <c r="D1197" s="7" t="s">
        <v>2183</v>
      </c>
      <c r="E1197" s="41">
        <v>337734.29</v>
      </c>
      <c r="F1197" s="41">
        <v>8196.951428571429</v>
      </c>
    </row>
    <row r="1198" spans="2:6" ht="11.25" customHeight="1">
      <c r="B1198" s="33">
        <f t="shared" si="28"/>
        <v>981</v>
      </c>
      <c r="C1198" s="7" t="s">
        <v>1418</v>
      </c>
      <c r="D1198" s="7" t="s">
        <v>2143</v>
      </c>
      <c r="E1198" s="41">
        <v>4436</v>
      </c>
      <c r="F1198" s="41">
        <v>0</v>
      </c>
    </row>
    <row r="1199" spans="2:6" ht="11.25" customHeight="1">
      <c r="B1199" s="33">
        <f t="shared" si="28"/>
        <v>982</v>
      </c>
      <c r="C1199" s="7" t="s">
        <v>1419</v>
      </c>
      <c r="D1199" s="7" t="s">
        <v>2245</v>
      </c>
      <c r="E1199" s="41">
        <v>183601</v>
      </c>
      <c r="F1199" s="41">
        <v>533.5371428571428</v>
      </c>
    </row>
    <row r="1200" spans="2:6" ht="11.25" customHeight="1">
      <c r="B1200" s="33">
        <f t="shared" si="28"/>
        <v>983</v>
      </c>
      <c r="C1200" s="7" t="s">
        <v>1420</v>
      </c>
      <c r="D1200" s="7" t="s">
        <v>2157</v>
      </c>
      <c r="E1200" s="41">
        <v>36866.31</v>
      </c>
      <c r="F1200" s="41">
        <v>712.5</v>
      </c>
    </row>
    <row r="1201" spans="2:6" ht="11.25" customHeight="1">
      <c r="B1201" s="33">
        <f t="shared" si="28"/>
        <v>984</v>
      </c>
      <c r="C1201" s="7" t="s">
        <v>1421</v>
      </c>
      <c r="D1201" s="7" t="s">
        <v>2196</v>
      </c>
      <c r="E1201" s="41">
        <v>22773</v>
      </c>
      <c r="F1201" s="41">
        <v>0</v>
      </c>
    </row>
    <row r="1202" spans="2:6" ht="11.25" customHeight="1">
      <c r="B1202" s="33">
        <f t="shared" si="28"/>
        <v>985</v>
      </c>
      <c r="C1202" s="7" t="s">
        <v>1422</v>
      </c>
      <c r="D1202" s="7" t="s">
        <v>2140</v>
      </c>
      <c r="E1202" s="41">
        <v>20733</v>
      </c>
      <c r="F1202" s="41">
        <v>737.472857142857</v>
      </c>
    </row>
    <row r="1203" spans="2:6" ht="11.25" customHeight="1">
      <c r="B1203" s="33">
        <f t="shared" si="28"/>
        <v>986</v>
      </c>
      <c r="C1203" s="7" t="s">
        <v>1423</v>
      </c>
      <c r="D1203" s="7" t="s">
        <v>2246</v>
      </c>
      <c r="E1203" s="41">
        <v>76329.91</v>
      </c>
      <c r="F1203" s="41">
        <v>647.3214285714286</v>
      </c>
    </row>
    <row r="1204" spans="2:6" ht="11.25" customHeight="1">
      <c r="B1204" s="33">
        <f t="shared" si="28"/>
        <v>987</v>
      </c>
      <c r="C1204" s="7" t="s">
        <v>1424</v>
      </c>
      <c r="D1204" s="7" t="s">
        <v>2176</v>
      </c>
      <c r="E1204" s="41">
        <v>38025</v>
      </c>
      <c r="F1204" s="41">
        <v>457.4942857142857</v>
      </c>
    </row>
    <row r="1205" spans="2:7" ht="11.25" customHeight="1">
      <c r="B1205" s="33">
        <f t="shared" si="28"/>
        <v>988</v>
      </c>
      <c r="C1205" s="7" t="s">
        <v>649</v>
      </c>
      <c r="E1205" s="41">
        <v>20419607.033869553</v>
      </c>
      <c r="F1205" s="41">
        <v>144275.7694835266</v>
      </c>
      <c r="G1205" s="36">
        <v>0.44524150211784286</v>
      </c>
    </row>
    <row r="1206" spans="2:6" ht="11.25" customHeight="1">
      <c r="B1206" s="33">
        <f t="shared" si="28"/>
        <v>989</v>
      </c>
      <c r="C1206" s="7" t="s">
        <v>1425</v>
      </c>
      <c r="E1206" s="41">
        <v>28937868.54</v>
      </c>
      <c r="F1206" s="41">
        <v>45525.92142857142</v>
      </c>
    </row>
    <row r="1207" spans="2:6" ht="11.25" customHeight="1">
      <c r="B1207" s="33">
        <f t="shared" si="28"/>
        <v>990</v>
      </c>
      <c r="C1207" s="7" t="s">
        <v>1426</v>
      </c>
      <c r="D1207" s="7" t="s">
        <v>2175</v>
      </c>
      <c r="E1207" s="41">
        <v>36662.2</v>
      </c>
      <c r="F1207" s="41">
        <v>260.7314285714286</v>
      </c>
    </row>
    <row r="1208" spans="2:6" ht="11.25" customHeight="1">
      <c r="B1208" s="33">
        <f t="shared" si="28"/>
        <v>991</v>
      </c>
      <c r="C1208" s="7" t="s">
        <v>1427</v>
      </c>
      <c r="E1208" s="41">
        <v>16712467.500000002</v>
      </c>
      <c r="F1208" s="41">
        <v>42051.27714285714</v>
      </c>
    </row>
    <row r="1209" spans="2:6" ht="11.25" customHeight="1">
      <c r="B1209" s="33">
        <f t="shared" si="28"/>
        <v>992</v>
      </c>
      <c r="C1209" s="7" t="s">
        <v>1428</v>
      </c>
      <c r="D1209" s="7" t="s">
        <v>2141</v>
      </c>
      <c r="E1209" s="41">
        <v>5407</v>
      </c>
      <c r="F1209" s="41">
        <v>113.30285714285715</v>
      </c>
    </row>
    <row r="1210" spans="2:6" ht="11.25" customHeight="1">
      <c r="B1210" s="33">
        <f t="shared" si="28"/>
        <v>993</v>
      </c>
      <c r="C1210" s="7" t="s">
        <v>2345</v>
      </c>
      <c r="E1210" s="41">
        <v>26665.95</v>
      </c>
      <c r="F1210" s="41">
        <v>0</v>
      </c>
    </row>
    <row r="1211" spans="2:6" ht="11.25" customHeight="1">
      <c r="B1211" s="33">
        <f t="shared" si="28"/>
        <v>994</v>
      </c>
      <c r="C1211" s="7" t="s">
        <v>1429</v>
      </c>
      <c r="D1211" s="7" t="s">
        <v>2131</v>
      </c>
      <c r="E1211" s="41">
        <v>11004.85</v>
      </c>
      <c r="F1211" s="41">
        <v>283.2471428571429</v>
      </c>
    </row>
    <row r="1212" spans="2:6" ht="11.25" customHeight="1">
      <c r="B1212" s="33">
        <f t="shared" si="28"/>
        <v>995</v>
      </c>
      <c r="C1212" s="7" t="s">
        <v>1945</v>
      </c>
      <c r="D1212" s="7" t="s">
        <v>2247</v>
      </c>
      <c r="E1212" s="41">
        <v>5106</v>
      </c>
      <c r="F1212" s="41">
        <v>314.86428571428576</v>
      </c>
    </row>
    <row r="1213" spans="2:6" ht="11.25" customHeight="1">
      <c r="B1213" s="33">
        <f t="shared" si="28"/>
        <v>996</v>
      </c>
      <c r="C1213" s="7" t="s">
        <v>1946</v>
      </c>
      <c r="D1213" s="7" t="s">
        <v>2237</v>
      </c>
      <c r="E1213" s="41">
        <v>9144</v>
      </c>
      <c r="F1213" s="41">
        <v>4640.872857142857</v>
      </c>
    </row>
    <row r="1214" spans="2:6" ht="11.25" customHeight="1">
      <c r="B1214" s="33">
        <f t="shared" si="28"/>
        <v>997</v>
      </c>
      <c r="C1214" s="7" t="s">
        <v>1701</v>
      </c>
      <c r="D1214" s="7" t="s">
        <v>2208</v>
      </c>
      <c r="E1214" s="41">
        <v>53560.98</v>
      </c>
      <c r="F1214" s="41">
        <v>727.1357142857142</v>
      </c>
    </row>
    <row r="1215" spans="2:6" ht="11.25" customHeight="1">
      <c r="B1215" s="33">
        <f t="shared" si="28"/>
        <v>998</v>
      </c>
      <c r="C1215" s="7" t="s">
        <v>1947</v>
      </c>
      <c r="E1215" s="41">
        <v>5339068.984999999</v>
      </c>
      <c r="F1215" s="41">
        <v>83390.0257142857</v>
      </c>
    </row>
    <row r="1216" spans="2:6" ht="11.25" customHeight="1">
      <c r="B1216" s="33">
        <f t="shared" si="28"/>
        <v>999</v>
      </c>
      <c r="C1216" s="7" t="s">
        <v>1430</v>
      </c>
      <c r="D1216" s="7" t="s">
        <v>2131</v>
      </c>
      <c r="E1216" s="41">
        <v>19894</v>
      </c>
      <c r="F1216" s="41">
        <v>565.9557142857142</v>
      </c>
    </row>
    <row r="1217" spans="2:6" ht="11.25" customHeight="1">
      <c r="B1217" s="33">
        <f t="shared" si="28"/>
        <v>1000</v>
      </c>
      <c r="C1217" s="7" t="s">
        <v>1431</v>
      </c>
      <c r="E1217" s="41">
        <v>68036147.72899999</v>
      </c>
      <c r="F1217" s="41">
        <v>1118273.087142857</v>
      </c>
    </row>
    <row r="1218" spans="2:6" ht="11.25" customHeight="1">
      <c r="B1218" s="33">
        <f t="shared" si="28"/>
        <v>1001</v>
      </c>
      <c r="C1218" s="7" t="s">
        <v>1432</v>
      </c>
      <c r="E1218" s="41">
        <v>464356.27</v>
      </c>
      <c r="F1218" s="41">
        <v>9505.535714285714</v>
      </c>
    </row>
    <row r="1219" spans="2:6" ht="11.25" customHeight="1">
      <c r="B1219" s="33">
        <f t="shared" si="28"/>
        <v>1002</v>
      </c>
      <c r="C1219" s="7" t="s">
        <v>1433</v>
      </c>
      <c r="D1219" s="7" t="s">
        <v>2184</v>
      </c>
      <c r="E1219" s="41">
        <v>21825</v>
      </c>
      <c r="F1219" s="41">
        <v>1499.8385714285716</v>
      </c>
    </row>
    <row r="1220" spans="2:6" ht="11.25" customHeight="1">
      <c r="B1220" s="33">
        <f t="shared" si="28"/>
        <v>1003</v>
      </c>
      <c r="C1220" s="7" t="s">
        <v>1434</v>
      </c>
      <c r="D1220" s="7" t="s">
        <v>2148</v>
      </c>
      <c r="E1220" s="41">
        <v>34006.69</v>
      </c>
      <c r="F1220" s="41">
        <v>2505.8085714285708</v>
      </c>
    </row>
    <row r="1221" spans="2:6" ht="11.25" customHeight="1">
      <c r="B1221" s="33">
        <f t="shared" si="28"/>
        <v>1004</v>
      </c>
      <c r="C1221" s="7" t="s">
        <v>1948</v>
      </c>
      <c r="D1221" s="7" t="s">
        <v>2143</v>
      </c>
      <c r="E1221" s="41">
        <v>23070</v>
      </c>
      <c r="F1221" s="41">
        <v>358.4442857142857</v>
      </c>
    </row>
    <row r="1222" spans="2:6" ht="11.25" customHeight="1">
      <c r="B1222" s="33">
        <f t="shared" si="28"/>
        <v>1005</v>
      </c>
      <c r="C1222" s="7" t="s">
        <v>1949</v>
      </c>
      <c r="E1222" s="41">
        <v>1485650.4500000004</v>
      </c>
      <c r="F1222" s="41">
        <v>22701.431428571428</v>
      </c>
    </row>
    <row r="1223" spans="2:6" ht="11.25" customHeight="1">
      <c r="B1223" s="33">
        <f t="shared" si="28"/>
        <v>1006</v>
      </c>
      <c r="C1223" s="7" t="s">
        <v>1435</v>
      </c>
      <c r="D1223" s="7" t="s">
        <v>2131</v>
      </c>
      <c r="E1223" s="41">
        <v>5249</v>
      </c>
      <c r="F1223" s="41">
        <v>665.1371428571429</v>
      </c>
    </row>
    <row r="1224" spans="2:6" ht="11.25" customHeight="1">
      <c r="B1224" s="33">
        <f t="shared" si="28"/>
        <v>1007</v>
      </c>
      <c r="C1224" s="7" t="s">
        <v>1436</v>
      </c>
      <c r="E1224" s="41">
        <v>13617165.149999999</v>
      </c>
      <c r="F1224" s="41">
        <v>152800.56</v>
      </c>
    </row>
    <row r="1225" spans="2:6" ht="11.25" customHeight="1">
      <c r="B1225" s="33">
        <f t="shared" si="28"/>
        <v>1008</v>
      </c>
      <c r="C1225" s="7" t="s">
        <v>1950</v>
      </c>
      <c r="D1225" s="7" t="s">
        <v>2237</v>
      </c>
      <c r="E1225" s="41">
        <v>29336.59</v>
      </c>
      <c r="F1225" s="41">
        <v>7447.429999999999</v>
      </c>
    </row>
    <row r="1226" spans="2:6" ht="11.25" customHeight="1">
      <c r="B1226" s="33">
        <f t="shared" si="28"/>
        <v>1009</v>
      </c>
      <c r="C1226" s="7" t="s">
        <v>2344</v>
      </c>
      <c r="E1226" s="41">
        <v>382744.86</v>
      </c>
      <c r="F1226" s="41">
        <v>0</v>
      </c>
    </row>
    <row r="1227" spans="2:6" ht="11.25" customHeight="1">
      <c r="B1227" s="33">
        <f t="shared" si="28"/>
        <v>1010</v>
      </c>
      <c r="C1227" s="7" t="s">
        <v>1437</v>
      </c>
      <c r="D1227" s="7" t="s">
        <v>2208</v>
      </c>
      <c r="E1227" s="41">
        <v>99531.86</v>
      </c>
      <c r="F1227" s="41">
        <v>3565.844285714286</v>
      </c>
    </row>
    <row r="1228" spans="2:6" ht="11.25" customHeight="1">
      <c r="B1228" s="33">
        <f t="shared" si="28"/>
        <v>1011</v>
      </c>
      <c r="C1228" s="7" t="s">
        <v>1438</v>
      </c>
      <c r="D1228" s="7" t="s">
        <v>2134</v>
      </c>
      <c r="E1228" s="41">
        <v>2188</v>
      </c>
      <c r="F1228" s="41">
        <v>385.75999999999993</v>
      </c>
    </row>
    <row r="1229" spans="2:6" ht="11.25" customHeight="1">
      <c r="B1229" s="33">
        <f t="shared" si="28"/>
        <v>1012</v>
      </c>
      <c r="C1229" s="7" t="s">
        <v>2346</v>
      </c>
      <c r="E1229" s="41">
        <v>32888.1</v>
      </c>
      <c r="F1229" s="41">
        <v>0</v>
      </c>
    </row>
    <row r="1230" spans="2:6" ht="11.25" customHeight="1">
      <c r="B1230" s="33">
        <f t="shared" si="28"/>
        <v>1013</v>
      </c>
      <c r="C1230" s="7" t="s">
        <v>1439</v>
      </c>
      <c r="D1230" s="7" t="s">
        <v>2131</v>
      </c>
      <c r="E1230" s="41">
        <v>21459</v>
      </c>
      <c r="F1230" s="41">
        <v>302.12</v>
      </c>
    </row>
    <row r="1231" spans="2:6" ht="11.25" customHeight="1">
      <c r="B1231" s="33">
        <f t="shared" si="28"/>
        <v>1014</v>
      </c>
      <c r="C1231" s="7" t="s">
        <v>1440</v>
      </c>
      <c r="E1231" s="41">
        <v>7319964.598000001</v>
      </c>
      <c r="F1231" s="41">
        <v>53655.37714285714</v>
      </c>
    </row>
    <row r="1232" spans="2:6" ht="11.25" customHeight="1">
      <c r="B1232" s="33">
        <f t="shared" si="28"/>
        <v>1015</v>
      </c>
      <c r="C1232" s="7" t="s">
        <v>1441</v>
      </c>
      <c r="E1232" s="41">
        <v>12670906.56</v>
      </c>
      <c r="F1232" s="41">
        <v>92580.48142857142</v>
      </c>
    </row>
    <row r="1233" spans="2:6" ht="11.25" customHeight="1">
      <c r="B1233" s="33">
        <f t="shared" si="28"/>
        <v>1016</v>
      </c>
      <c r="C1233" s="7" t="s">
        <v>1442</v>
      </c>
      <c r="D1233" s="7" t="s">
        <v>2248</v>
      </c>
      <c r="E1233" s="41">
        <v>22100.53</v>
      </c>
      <c r="F1233" s="41">
        <v>488.73</v>
      </c>
    </row>
    <row r="1234" spans="2:6" ht="11.25" customHeight="1">
      <c r="B1234" s="33">
        <f t="shared" si="28"/>
        <v>1017</v>
      </c>
      <c r="C1234" s="7" t="s">
        <v>1443</v>
      </c>
      <c r="D1234" s="7" t="s">
        <v>2132</v>
      </c>
      <c r="E1234" s="41">
        <v>18997</v>
      </c>
      <c r="F1234" s="41">
        <v>0</v>
      </c>
    </row>
    <row r="1235" spans="2:6" ht="11.25" customHeight="1">
      <c r="B1235" s="33">
        <f t="shared" si="28"/>
        <v>1018</v>
      </c>
      <c r="C1235" s="7" t="s">
        <v>1444</v>
      </c>
      <c r="D1235" s="7" t="s">
        <v>2137</v>
      </c>
      <c r="E1235" s="41">
        <v>7193</v>
      </c>
      <c r="F1235" s="41">
        <v>834.87</v>
      </c>
    </row>
    <row r="1236" spans="2:6" ht="11.25" customHeight="1">
      <c r="B1236" s="33">
        <f t="shared" si="28"/>
        <v>1019</v>
      </c>
      <c r="C1236" s="7" t="s">
        <v>1445</v>
      </c>
      <c r="D1236" s="7" t="s">
        <v>2249</v>
      </c>
      <c r="E1236" s="41">
        <v>62953.88</v>
      </c>
      <c r="F1236" s="41">
        <v>662.9057142857143</v>
      </c>
    </row>
    <row r="1237" spans="2:6" ht="11.25" customHeight="1">
      <c r="B1237" s="33">
        <f t="shared" si="28"/>
        <v>1020</v>
      </c>
      <c r="C1237" s="7" t="s">
        <v>1446</v>
      </c>
      <c r="D1237" s="7" t="s">
        <v>2211</v>
      </c>
      <c r="E1237" s="41">
        <v>12122.33</v>
      </c>
      <c r="F1237" s="41">
        <v>421.48857142857145</v>
      </c>
    </row>
    <row r="1238" spans="2:6" ht="11.25" customHeight="1">
      <c r="B1238" s="33">
        <f t="shared" si="28"/>
        <v>1021</v>
      </c>
      <c r="C1238" s="7" t="s">
        <v>1447</v>
      </c>
      <c r="D1238" s="7" t="s">
        <v>2211</v>
      </c>
      <c r="E1238" s="41">
        <v>12735.93</v>
      </c>
      <c r="F1238" s="41">
        <v>339.2214285714286</v>
      </c>
    </row>
    <row r="1239" spans="2:6" ht="11.25" customHeight="1">
      <c r="B1239" s="33">
        <f t="shared" si="28"/>
        <v>1022</v>
      </c>
      <c r="C1239" s="7" t="s">
        <v>1448</v>
      </c>
      <c r="D1239" s="7" t="s">
        <v>2216</v>
      </c>
      <c r="E1239" s="41">
        <v>21534</v>
      </c>
      <c r="F1239" s="41">
        <v>989.34</v>
      </c>
    </row>
    <row r="1240" spans="2:6" ht="11.25" customHeight="1">
      <c r="B1240" s="33">
        <f t="shared" si="28"/>
        <v>1023</v>
      </c>
      <c r="C1240" s="7" t="s">
        <v>1449</v>
      </c>
      <c r="D1240" s="7" t="s">
        <v>2235</v>
      </c>
      <c r="E1240" s="41">
        <v>22743.91</v>
      </c>
      <c r="F1240" s="41">
        <v>539.6085714285715</v>
      </c>
    </row>
    <row r="1241" spans="2:6" ht="11.25" customHeight="1">
      <c r="B1241" s="33">
        <f t="shared" si="28"/>
        <v>1024</v>
      </c>
      <c r="C1241" s="7" t="s">
        <v>1450</v>
      </c>
      <c r="D1241" s="7" t="s">
        <v>2139</v>
      </c>
      <c r="E1241" s="41">
        <v>71363.74</v>
      </c>
      <c r="F1241" s="41">
        <v>647.2285714285715</v>
      </c>
    </row>
    <row r="1242" spans="2:6" ht="11.25" customHeight="1">
      <c r="B1242" s="33">
        <f t="shared" si="28"/>
        <v>1025</v>
      </c>
      <c r="C1242" s="7" t="s">
        <v>1951</v>
      </c>
      <c r="E1242" s="41">
        <v>538047.926</v>
      </c>
      <c r="F1242" s="41">
        <v>60848.10428571428</v>
      </c>
    </row>
    <row r="1243" spans="2:6" ht="11.25" customHeight="1">
      <c r="B1243" s="33">
        <f t="shared" si="28"/>
        <v>1026</v>
      </c>
      <c r="C1243" s="7" t="s">
        <v>1451</v>
      </c>
      <c r="E1243" s="41">
        <v>16005315.976999996</v>
      </c>
      <c r="F1243" s="41">
        <v>202707.99857142862</v>
      </c>
    </row>
    <row r="1244" spans="2:7" ht="11.25" customHeight="1">
      <c r="B1244" s="33">
        <f t="shared" si="28"/>
        <v>1027</v>
      </c>
      <c r="C1244" s="7" t="s">
        <v>267</v>
      </c>
      <c r="E1244" s="41">
        <v>897248.7399999999</v>
      </c>
      <c r="F1244" s="41">
        <v>13273.562875852189</v>
      </c>
      <c r="G1244" s="36">
        <v>0.8148416969008401</v>
      </c>
    </row>
    <row r="1245" spans="2:6" ht="11.25" customHeight="1">
      <c r="B1245" s="33">
        <f aca="true" t="shared" si="29" ref="B1245">MAX(B1240:B1244)+1</f>
        <v>1028</v>
      </c>
      <c r="C1245" s="7" t="s">
        <v>1952</v>
      </c>
      <c r="D1245" s="7" t="s">
        <v>2172</v>
      </c>
      <c r="E1245" s="41">
        <v>439.52999999999884</v>
      </c>
      <c r="F1245" s="41">
        <v>227.87714285714284</v>
      </c>
    </row>
    <row r="1246" spans="2:6" ht="11.25" customHeight="1">
      <c r="B1246" s="33">
        <f>MAX(B1240:B1245)+1</f>
        <v>1029</v>
      </c>
      <c r="C1246" s="7" t="s">
        <v>1452</v>
      </c>
      <c r="D1246" s="7" t="s">
        <v>2197</v>
      </c>
      <c r="E1246" s="41">
        <v>42935</v>
      </c>
      <c r="F1246" s="41">
        <v>1748.76</v>
      </c>
    </row>
    <row r="1247" spans="2:6" ht="11.25" customHeight="1">
      <c r="B1247" s="33">
        <f>MAX(B1241:B1246)+1</f>
        <v>1030</v>
      </c>
      <c r="C1247" s="7" t="s">
        <v>1453</v>
      </c>
      <c r="D1247" s="7" t="s">
        <v>2168</v>
      </c>
      <c r="E1247" s="41">
        <v>89193.68</v>
      </c>
      <c r="F1247" s="41">
        <v>637.2757142857143</v>
      </c>
    </row>
    <row r="1248" spans="2:6" ht="11.25" customHeight="1">
      <c r="B1248" s="33">
        <f>MAX(B1242:B1247)+1</f>
        <v>1031</v>
      </c>
      <c r="C1248" s="7" t="s">
        <v>1454</v>
      </c>
      <c r="E1248" s="41">
        <v>3701597.1900000013</v>
      </c>
      <c r="F1248" s="41">
        <v>26347.978571428568</v>
      </c>
    </row>
    <row r="1249" spans="2:6" ht="11.25" customHeight="1">
      <c r="B1249" s="33">
        <f>MAX(B1243:B1248)+1</f>
        <v>1032</v>
      </c>
      <c r="C1249" s="7" t="s">
        <v>1455</v>
      </c>
      <c r="E1249" s="41">
        <v>810177.33</v>
      </c>
      <c r="F1249" s="41">
        <v>19188.78142857143</v>
      </c>
    </row>
    <row r="1250" spans="2:6" ht="11.25" customHeight="1">
      <c r="B1250" s="33">
        <f aca="true" t="shared" si="30" ref="B1250:B1313">MAX(B1245:B1249)+1</f>
        <v>1033</v>
      </c>
      <c r="C1250" s="7" t="s">
        <v>1456</v>
      </c>
      <c r="D1250" s="7" t="s">
        <v>2134</v>
      </c>
      <c r="E1250" s="41">
        <v>7015</v>
      </c>
      <c r="F1250" s="41">
        <v>0</v>
      </c>
    </row>
    <row r="1251" spans="2:6" ht="11.25" customHeight="1">
      <c r="B1251" s="33">
        <f t="shared" si="30"/>
        <v>1034</v>
      </c>
      <c r="C1251" s="7" t="s">
        <v>1457</v>
      </c>
      <c r="E1251" s="41">
        <v>4647113.54</v>
      </c>
      <c r="F1251" s="41">
        <v>126481.22142857141</v>
      </c>
    </row>
    <row r="1252" spans="2:7" ht="11.25" customHeight="1">
      <c r="B1252" s="33">
        <f t="shared" si="30"/>
        <v>1035</v>
      </c>
      <c r="C1252" s="7" t="s">
        <v>1751</v>
      </c>
      <c r="E1252" s="41">
        <v>6645661.152326151</v>
      </c>
      <c r="F1252" s="41">
        <v>142362.99356907373</v>
      </c>
      <c r="G1252" s="36">
        <v>0.7450421501084492</v>
      </c>
    </row>
    <row r="1253" spans="2:6" ht="11.25" customHeight="1">
      <c r="B1253" s="33">
        <f t="shared" si="30"/>
        <v>1036</v>
      </c>
      <c r="C1253" s="7" t="s">
        <v>1953</v>
      </c>
      <c r="D1253" s="7" t="s">
        <v>2215</v>
      </c>
      <c r="E1253" s="41">
        <v>674983.84</v>
      </c>
      <c r="F1253" s="41">
        <v>10569.557142857144</v>
      </c>
    </row>
    <row r="1254" spans="2:6" ht="11.25" customHeight="1">
      <c r="B1254" s="33">
        <f t="shared" si="30"/>
        <v>1037</v>
      </c>
      <c r="C1254" s="7" t="s">
        <v>1954</v>
      </c>
      <c r="D1254" s="7" t="s">
        <v>2176</v>
      </c>
      <c r="E1254" s="41">
        <v>10273.42</v>
      </c>
      <c r="F1254" s="41">
        <v>0</v>
      </c>
    </row>
    <row r="1255" spans="2:6" ht="11.25" customHeight="1">
      <c r="B1255" s="33">
        <f t="shared" si="30"/>
        <v>1038</v>
      </c>
      <c r="C1255" s="7" t="s">
        <v>1458</v>
      </c>
      <c r="D1255" s="7" t="s">
        <v>2235</v>
      </c>
      <c r="E1255" s="41">
        <v>47515.33</v>
      </c>
      <c r="F1255" s="41">
        <v>1185.6299999999999</v>
      </c>
    </row>
    <row r="1256" spans="2:6" ht="11.25" customHeight="1">
      <c r="B1256" s="33">
        <f t="shared" si="30"/>
        <v>1039</v>
      </c>
      <c r="C1256" s="7" t="s">
        <v>1573</v>
      </c>
      <c r="D1256" s="7" t="s">
        <v>2131</v>
      </c>
      <c r="E1256" s="41">
        <v>3546.71</v>
      </c>
      <c r="F1256" s="41">
        <v>0</v>
      </c>
    </row>
    <row r="1257" spans="2:7" ht="11.25" customHeight="1">
      <c r="B1257" s="33">
        <f t="shared" si="30"/>
        <v>1040</v>
      </c>
      <c r="C1257" s="7" t="s">
        <v>651</v>
      </c>
      <c r="E1257" s="41">
        <v>66533665.576000005</v>
      </c>
      <c r="F1257" s="41">
        <v>103068.17714285715</v>
      </c>
      <c r="G1257" s="36">
        <v>0.8</v>
      </c>
    </row>
    <row r="1258" spans="2:6" ht="11.25" customHeight="1">
      <c r="B1258" s="33">
        <f t="shared" si="30"/>
        <v>1041</v>
      </c>
      <c r="C1258" s="7" t="s">
        <v>1459</v>
      </c>
      <c r="D1258" s="7" t="s">
        <v>2250</v>
      </c>
      <c r="E1258" s="41">
        <v>32812.09</v>
      </c>
      <c r="F1258" s="41">
        <v>774.0685714285715</v>
      </c>
    </row>
    <row r="1259" spans="2:6" ht="11.25" customHeight="1">
      <c r="B1259" s="33">
        <f t="shared" si="30"/>
        <v>1042</v>
      </c>
      <c r="C1259" s="7" t="s">
        <v>1460</v>
      </c>
      <c r="D1259" s="7" t="s">
        <v>2137</v>
      </c>
      <c r="E1259" s="41">
        <v>59434</v>
      </c>
      <c r="F1259" s="41">
        <v>344.81285714285707</v>
      </c>
    </row>
    <row r="1260" spans="2:6" ht="11.25" customHeight="1">
      <c r="B1260" s="33">
        <f t="shared" si="30"/>
        <v>1043</v>
      </c>
      <c r="C1260" s="7" t="s">
        <v>2343</v>
      </c>
      <c r="D1260" s="7" t="s">
        <v>2156</v>
      </c>
      <c r="E1260" s="41">
        <v>16060</v>
      </c>
      <c r="F1260" s="41">
        <v>165.80571428571426</v>
      </c>
    </row>
    <row r="1261" spans="2:6" ht="11.25" customHeight="1">
      <c r="B1261" s="33">
        <f t="shared" si="30"/>
        <v>1044</v>
      </c>
      <c r="C1261" s="7" t="s">
        <v>1955</v>
      </c>
      <c r="D1261" s="7" t="s">
        <v>2219</v>
      </c>
      <c r="E1261" s="41">
        <v>26796</v>
      </c>
      <c r="F1261" s="41">
        <v>0</v>
      </c>
    </row>
    <row r="1262" spans="2:6" ht="11.25" customHeight="1">
      <c r="B1262" s="33">
        <f t="shared" si="30"/>
        <v>1045</v>
      </c>
      <c r="C1262" s="7" t="s">
        <v>1461</v>
      </c>
      <c r="E1262" s="41">
        <v>36373822.36700001</v>
      </c>
      <c r="F1262" s="41">
        <v>270638.3714285714</v>
      </c>
    </row>
    <row r="1263" spans="2:6" ht="11.25" customHeight="1">
      <c r="B1263" s="33">
        <f t="shared" si="30"/>
        <v>1046</v>
      </c>
      <c r="C1263" s="7" t="s">
        <v>1956</v>
      </c>
      <c r="E1263" s="41">
        <v>329093.4700000001</v>
      </c>
      <c r="F1263" s="41">
        <v>3538.1071428571427</v>
      </c>
    </row>
    <row r="1264" spans="2:7" ht="11.25" customHeight="1">
      <c r="B1264" s="33">
        <f t="shared" si="30"/>
        <v>1047</v>
      </c>
      <c r="C1264" s="7" t="s">
        <v>653</v>
      </c>
      <c r="E1264" s="41">
        <v>1827034.8225000002</v>
      </c>
      <c r="F1264" s="41">
        <v>19008.137142857144</v>
      </c>
      <c r="G1264" s="36">
        <v>0.75</v>
      </c>
    </row>
    <row r="1265" spans="2:6" ht="11.25" customHeight="1">
      <c r="B1265" s="33">
        <f t="shared" si="30"/>
        <v>1048</v>
      </c>
      <c r="C1265" s="7" t="s">
        <v>1462</v>
      </c>
      <c r="E1265" s="41">
        <v>6976971.223</v>
      </c>
      <c r="F1265" s="41">
        <v>82172.83</v>
      </c>
    </row>
    <row r="1266" spans="2:6" ht="11.25" customHeight="1">
      <c r="B1266" s="33">
        <f t="shared" si="30"/>
        <v>1049</v>
      </c>
      <c r="C1266" s="7" t="s">
        <v>1463</v>
      </c>
      <c r="D1266" s="7" t="s">
        <v>2251</v>
      </c>
      <c r="E1266" s="41">
        <v>1860059.6500000001</v>
      </c>
      <c r="F1266" s="41">
        <v>32218.382857142857</v>
      </c>
    </row>
    <row r="1267" spans="2:6" ht="11.25" customHeight="1">
      <c r="B1267" s="33">
        <f t="shared" si="30"/>
        <v>1050</v>
      </c>
      <c r="C1267" s="7" t="s">
        <v>1464</v>
      </c>
      <c r="D1267" s="7" t="s">
        <v>2211</v>
      </c>
      <c r="E1267" s="41">
        <v>11133.06</v>
      </c>
      <c r="F1267" s="41">
        <v>394.40000000000003</v>
      </c>
    </row>
    <row r="1268" spans="2:6" ht="11.25" customHeight="1">
      <c r="B1268" s="33">
        <f t="shared" si="30"/>
        <v>1051</v>
      </c>
      <c r="C1268" s="7" t="s">
        <v>1465</v>
      </c>
      <c r="D1268" s="7" t="s">
        <v>2226</v>
      </c>
      <c r="E1268" s="41">
        <v>16027</v>
      </c>
      <c r="F1268" s="41">
        <v>0</v>
      </c>
    </row>
    <row r="1269" spans="2:7" ht="11.25" customHeight="1">
      <c r="B1269" s="33">
        <f t="shared" si="30"/>
        <v>1052</v>
      </c>
      <c r="C1269" s="7" t="s">
        <v>655</v>
      </c>
      <c r="E1269" s="41">
        <v>6286185.337499999</v>
      </c>
      <c r="F1269" s="41">
        <v>83971.95642857142</v>
      </c>
      <c r="G1269" s="36">
        <v>0.75</v>
      </c>
    </row>
    <row r="1270" spans="2:7" ht="11.25" customHeight="1">
      <c r="B1270" s="33">
        <f t="shared" si="30"/>
        <v>1053</v>
      </c>
      <c r="C1270" s="7" t="s">
        <v>657</v>
      </c>
      <c r="E1270" s="41">
        <v>19829601.0943076</v>
      </c>
      <c r="F1270" s="41">
        <v>126061.7943709565</v>
      </c>
      <c r="G1270" s="36">
        <v>0.8793347521981765</v>
      </c>
    </row>
    <row r="1271" spans="2:6" ht="11.25" customHeight="1">
      <c r="B1271" s="33">
        <f t="shared" si="30"/>
        <v>1054</v>
      </c>
      <c r="C1271" s="7" t="s">
        <v>1466</v>
      </c>
      <c r="D1271" s="7" t="s">
        <v>2180</v>
      </c>
      <c r="E1271" s="41">
        <v>34739.93</v>
      </c>
      <c r="F1271" s="41">
        <v>241.0285714285714</v>
      </c>
    </row>
    <row r="1272" spans="2:6" ht="11.25" customHeight="1">
      <c r="B1272" s="33">
        <f t="shared" si="30"/>
        <v>1055</v>
      </c>
      <c r="C1272" s="7" t="s">
        <v>1467</v>
      </c>
      <c r="D1272" s="7" t="s">
        <v>2149</v>
      </c>
      <c r="E1272" s="41">
        <v>58732.7</v>
      </c>
      <c r="F1272" s="41">
        <v>940.4114285714286</v>
      </c>
    </row>
    <row r="1273" spans="2:6" ht="11.25" customHeight="1">
      <c r="B1273" s="33">
        <f t="shared" si="30"/>
        <v>1056</v>
      </c>
      <c r="C1273" s="7" t="s">
        <v>1468</v>
      </c>
      <c r="D1273" s="7" t="s">
        <v>2156</v>
      </c>
      <c r="E1273" s="41">
        <v>20311.760000000002</v>
      </c>
      <c r="F1273" s="41">
        <v>997.9371428571429</v>
      </c>
    </row>
    <row r="1274" spans="2:6" ht="11.25" customHeight="1">
      <c r="B1274" s="33">
        <f t="shared" si="30"/>
        <v>1057</v>
      </c>
      <c r="C1274" s="7" t="s">
        <v>1469</v>
      </c>
      <c r="D1274" s="7" t="s">
        <v>2176</v>
      </c>
      <c r="E1274" s="41">
        <v>48978</v>
      </c>
      <c r="F1274" s="41">
        <v>307.09999999999997</v>
      </c>
    </row>
    <row r="1275" spans="2:6" ht="11.25" customHeight="1">
      <c r="B1275" s="33">
        <f t="shared" si="30"/>
        <v>1058</v>
      </c>
      <c r="C1275" s="7" t="s">
        <v>1574</v>
      </c>
      <c r="D1275" s="7" t="s">
        <v>2223</v>
      </c>
      <c r="E1275" s="41">
        <v>28149.08</v>
      </c>
      <c r="F1275" s="41">
        <v>0</v>
      </c>
    </row>
    <row r="1276" spans="2:7" ht="11.25" customHeight="1">
      <c r="B1276" s="33">
        <f t="shared" si="30"/>
        <v>1059</v>
      </c>
      <c r="C1276" s="7" t="s">
        <v>268</v>
      </c>
      <c r="E1276" s="41">
        <v>726128.1200000001</v>
      </c>
      <c r="F1276" s="41">
        <v>13313.97098523103</v>
      </c>
      <c r="G1276" s="36">
        <v>0.5709406684073248</v>
      </c>
    </row>
    <row r="1277" spans="2:6" ht="11.25" customHeight="1">
      <c r="B1277" s="33">
        <f t="shared" si="30"/>
        <v>1060</v>
      </c>
      <c r="C1277" s="7" t="s">
        <v>1470</v>
      </c>
      <c r="E1277" s="41">
        <v>1352794.8799999997</v>
      </c>
      <c r="F1277" s="41">
        <v>11155.619999999999</v>
      </c>
    </row>
    <row r="1278" spans="2:6" ht="11.25" customHeight="1">
      <c r="B1278" s="33">
        <f t="shared" si="30"/>
        <v>1061</v>
      </c>
      <c r="C1278" s="7" t="s">
        <v>1471</v>
      </c>
      <c r="D1278" s="7" t="s">
        <v>2252</v>
      </c>
      <c r="E1278" s="41">
        <v>198885.62999999998</v>
      </c>
      <c r="F1278" s="41">
        <v>233.02285714285713</v>
      </c>
    </row>
    <row r="1279" spans="2:6" ht="11.25" customHeight="1">
      <c r="B1279" s="33">
        <f t="shared" si="30"/>
        <v>1062</v>
      </c>
      <c r="C1279" s="7" t="s">
        <v>1472</v>
      </c>
      <c r="D1279" s="7" t="s">
        <v>2230</v>
      </c>
      <c r="E1279" s="41">
        <v>429290.56</v>
      </c>
      <c r="F1279" s="41">
        <v>41994.694285714286</v>
      </c>
    </row>
    <row r="1280" spans="2:6" ht="11.25" customHeight="1">
      <c r="B1280" s="33">
        <f>MAX(B1274:B1279)+1</f>
        <v>1063</v>
      </c>
      <c r="C1280" s="7" t="s">
        <v>1473</v>
      </c>
      <c r="E1280" s="41">
        <v>1559261.74</v>
      </c>
      <c r="F1280" s="41">
        <v>21935.3</v>
      </c>
    </row>
    <row r="1281" spans="2:6" ht="11.25" customHeight="1">
      <c r="B1281" s="33">
        <f>MAX(B1275:B1280)+1</f>
        <v>1064</v>
      </c>
      <c r="C1281" s="7" t="s">
        <v>1474</v>
      </c>
      <c r="E1281" s="41">
        <v>68425474.14400001</v>
      </c>
      <c r="F1281" s="41">
        <v>476126.81571428565</v>
      </c>
    </row>
    <row r="1282" spans="2:7" ht="11.25" customHeight="1">
      <c r="B1282" s="33">
        <f t="shared" si="30"/>
        <v>1065</v>
      </c>
      <c r="C1282" s="7" t="s">
        <v>1475</v>
      </c>
      <c r="E1282" s="41">
        <v>716260.98</v>
      </c>
      <c r="F1282" s="41">
        <v>28124.782636195952</v>
      </c>
      <c r="G1282" s="36">
        <v>0.9292508745332961</v>
      </c>
    </row>
    <row r="1283" spans="2:6" ht="11.25" customHeight="1">
      <c r="B1283" s="33">
        <f t="shared" si="30"/>
        <v>1066</v>
      </c>
      <c r="C1283" s="7" t="s">
        <v>1476</v>
      </c>
      <c r="D1283" s="7" t="s">
        <v>2131</v>
      </c>
      <c r="E1283" s="41">
        <v>28220</v>
      </c>
      <c r="F1283" s="41">
        <v>582.8871428571429</v>
      </c>
    </row>
    <row r="1284" spans="2:7" ht="11.25" customHeight="1">
      <c r="B1284" s="33">
        <f t="shared" si="30"/>
        <v>1067</v>
      </c>
      <c r="C1284" s="7" t="s">
        <v>1477</v>
      </c>
      <c r="E1284" s="41">
        <v>36726615.32437035</v>
      </c>
      <c r="F1284" s="41">
        <v>370808.88003063895</v>
      </c>
      <c r="G1284" s="36">
        <v>0.9146906284973928</v>
      </c>
    </row>
    <row r="1285" spans="2:6" ht="11.25" customHeight="1">
      <c r="B1285" s="33">
        <f t="shared" si="30"/>
        <v>1068</v>
      </c>
      <c r="C1285" s="7" t="s">
        <v>1478</v>
      </c>
      <c r="E1285" s="41">
        <v>4342342.760000001</v>
      </c>
      <c r="F1285" s="41">
        <v>33131.55428571429</v>
      </c>
    </row>
    <row r="1286" spans="2:6" ht="11.25" customHeight="1">
      <c r="B1286" s="33">
        <f t="shared" si="30"/>
        <v>1069</v>
      </c>
      <c r="C1286" s="7" t="s">
        <v>1957</v>
      </c>
      <c r="D1286" s="7" t="s">
        <v>2253</v>
      </c>
      <c r="E1286" s="41">
        <v>131931.11</v>
      </c>
      <c r="F1286" s="41">
        <v>1637.527142857143</v>
      </c>
    </row>
    <row r="1287" spans="2:6" ht="11.25" customHeight="1">
      <c r="B1287" s="33">
        <f t="shared" si="30"/>
        <v>1070</v>
      </c>
      <c r="C1287" s="7" t="s">
        <v>1958</v>
      </c>
      <c r="D1287" s="7" t="s">
        <v>2175</v>
      </c>
      <c r="E1287" s="41">
        <v>56492.369999999995</v>
      </c>
      <c r="F1287" s="41">
        <v>415.71571428571434</v>
      </c>
    </row>
    <row r="1288" spans="2:6" ht="11.25" customHeight="1">
      <c r="B1288" s="33">
        <f t="shared" si="30"/>
        <v>1071</v>
      </c>
      <c r="C1288" s="7" t="s">
        <v>1479</v>
      </c>
      <c r="E1288" s="41">
        <v>1872509.4170000001</v>
      </c>
      <c r="F1288" s="41">
        <v>48549.58428571429</v>
      </c>
    </row>
    <row r="1289" spans="2:6" ht="11.25" customHeight="1">
      <c r="B1289" s="33">
        <f t="shared" si="30"/>
        <v>1072</v>
      </c>
      <c r="C1289" s="7" t="s">
        <v>1480</v>
      </c>
      <c r="D1289" s="7" t="s">
        <v>2132</v>
      </c>
      <c r="E1289" s="41">
        <v>3167</v>
      </c>
      <c r="F1289" s="41">
        <v>0</v>
      </c>
    </row>
    <row r="1290" spans="2:6" ht="11.25" customHeight="1">
      <c r="B1290" s="33">
        <f t="shared" si="30"/>
        <v>1073</v>
      </c>
      <c r="C1290" s="7" t="s">
        <v>1481</v>
      </c>
      <c r="D1290" s="7" t="s">
        <v>2132</v>
      </c>
      <c r="E1290" s="41">
        <v>202128.14</v>
      </c>
      <c r="F1290" s="41">
        <v>1619.455714285714</v>
      </c>
    </row>
    <row r="1291" spans="2:6" ht="11.25" customHeight="1">
      <c r="B1291" s="33">
        <f t="shared" si="30"/>
        <v>1074</v>
      </c>
      <c r="C1291" s="7" t="s">
        <v>1959</v>
      </c>
      <c r="D1291" s="7" t="s">
        <v>2172</v>
      </c>
      <c r="E1291" s="41">
        <v>0</v>
      </c>
      <c r="F1291" s="41">
        <v>0</v>
      </c>
    </row>
    <row r="1292" spans="2:6" ht="11.25" customHeight="1">
      <c r="B1292" s="33">
        <f t="shared" si="30"/>
        <v>1075</v>
      </c>
      <c r="C1292" s="7" t="s">
        <v>1482</v>
      </c>
      <c r="D1292" s="7" t="s">
        <v>2221</v>
      </c>
      <c r="E1292" s="41">
        <v>29138.83</v>
      </c>
      <c r="F1292" s="41">
        <v>407.71285714285716</v>
      </c>
    </row>
    <row r="1293" spans="2:6" ht="11.25" customHeight="1">
      <c r="B1293" s="33">
        <f t="shared" si="30"/>
        <v>1076</v>
      </c>
      <c r="C1293" s="7" t="s">
        <v>1960</v>
      </c>
      <c r="D1293" s="7" t="s">
        <v>2144</v>
      </c>
      <c r="E1293" s="41">
        <v>47720</v>
      </c>
      <c r="F1293" s="41">
        <v>448.92857142857144</v>
      </c>
    </row>
    <row r="1294" spans="2:6" ht="11.25" customHeight="1">
      <c r="B1294" s="33">
        <f t="shared" si="30"/>
        <v>1077</v>
      </c>
      <c r="C1294" s="7" t="s">
        <v>1483</v>
      </c>
      <c r="D1294" s="7" t="s">
        <v>2145</v>
      </c>
      <c r="E1294" s="41">
        <v>316731.43000000005</v>
      </c>
      <c r="F1294" s="41">
        <v>26315.57857142857</v>
      </c>
    </row>
    <row r="1295" spans="2:6" ht="11.25" customHeight="1">
      <c r="B1295" s="33">
        <f t="shared" si="30"/>
        <v>1078</v>
      </c>
      <c r="C1295" s="7" t="s">
        <v>1484</v>
      </c>
      <c r="D1295" s="7" t="s">
        <v>2254</v>
      </c>
      <c r="E1295" s="41">
        <v>1913614.6679999996</v>
      </c>
      <c r="F1295" s="41">
        <v>62434.207142857136</v>
      </c>
    </row>
    <row r="1296" spans="2:7" ht="11.25" customHeight="1">
      <c r="B1296" s="33">
        <f t="shared" si="30"/>
        <v>1079</v>
      </c>
      <c r="C1296" s="7" t="s">
        <v>659</v>
      </c>
      <c r="E1296" s="41">
        <v>51561531.527655736</v>
      </c>
      <c r="F1296" s="41">
        <v>507506.9932551452</v>
      </c>
      <c r="G1296" s="36">
        <v>0.9285545723503852</v>
      </c>
    </row>
    <row r="1297" spans="3:6" ht="11.25" customHeight="1" hidden="1" outlineLevel="1">
      <c r="C1297" s="46" t="s">
        <v>1961</v>
      </c>
      <c r="D1297" s="46"/>
      <c r="E1297" s="41">
        <v>91656.45999999999</v>
      </c>
      <c r="F1297" s="41">
        <v>1007.4285714285714</v>
      </c>
    </row>
    <row r="1298" spans="2:6" ht="11.25" customHeight="1" collapsed="1">
      <c r="B1298" s="33">
        <f>MAX(B1292:B1296)+1</f>
        <v>1080</v>
      </c>
      <c r="C1298" s="7" t="s">
        <v>1745</v>
      </c>
      <c r="D1298" s="7" t="s">
        <v>2142</v>
      </c>
      <c r="E1298" s="41">
        <f>SUBTOTAL(9,E1297)</f>
        <v>91656.45999999999</v>
      </c>
      <c r="F1298" s="41">
        <f>SUBTOTAL(9,F1297)</f>
        <v>1007.4285714285714</v>
      </c>
    </row>
    <row r="1299" spans="2:6" ht="11.25" customHeight="1">
      <c r="B1299" s="33">
        <f>MAX(B1293:B1298)+1</f>
        <v>1081</v>
      </c>
      <c r="C1299" s="7" t="s">
        <v>1962</v>
      </c>
      <c r="D1299" s="7" t="s">
        <v>2152</v>
      </c>
      <c r="E1299" s="41">
        <v>14425</v>
      </c>
      <c r="F1299" s="41">
        <v>240.8814285714286</v>
      </c>
    </row>
    <row r="1300" spans="2:6" ht="11.25" customHeight="1">
      <c r="B1300" s="33">
        <f>MAX(B1294:B1299)+1</f>
        <v>1082</v>
      </c>
      <c r="C1300" s="7" t="s">
        <v>1963</v>
      </c>
      <c r="E1300" s="41">
        <v>16732076.776999995</v>
      </c>
      <c r="F1300" s="41">
        <v>261925.89142857146</v>
      </c>
    </row>
    <row r="1301" spans="2:6" ht="11.25" customHeight="1">
      <c r="B1301" s="33">
        <f>MAX(B1295:B1300)+1</f>
        <v>1083</v>
      </c>
      <c r="C1301" s="7" t="s">
        <v>1485</v>
      </c>
      <c r="D1301" s="7" t="s">
        <v>2131</v>
      </c>
      <c r="E1301" s="41">
        <v>27672</v>
      </c>
      <c r="F1301" s="41">
        <v>317.83</v>
      </c>
    </row>
    <row r="1302" spans="2:6" ht="11.25" customHeight="1">
      <c r="B1302" s="33">
        <f>MAX(B1296:B1301)+1</f>
        <v>1084</v>
      </c>
      <c r="C1302" s="7" t="s">
        <v>1486</v>
      </c>
      <c r="D1302" s="7" t="s">
        <v>2166</v>
      </c>
      <c r="E1302" s="41">
        <v>3331</v>
      </c>
      <c r="F1302" s="41">
        <v>0</v>
      </c>
    </row>
    <row r="1303" spans="2:6" ht="11.25" customHeight="1">
      <c r="B1303" s="33">
        <f t="shared" si="30"/>
        <v>1085</v>
      </c>
      <c r="C1303" s="7" t="s">
        <v>1487</v>
      </c>
      <c r="D1303" s="7" t="s">
        <v>2255</v>
      </c>
      <c r="E1303" s="41">
        <v>44408.83</v>
      </c>
      <c r="F1303" s="41">
        <v>0</v>
      </c>
    </row>
    <row r="1304" spans="2:6" ht="11.25" customHeight="1">
      <c r="B1304" s="33">
        <f t="shared" si="30"/>
        <v>1086</v>
      </c>
      <c r="C1304" s="7" t="s">
        <v>1964</v>
      </c>
      <c r="D1304" s="7" t="s">
        <v>2249</v>
      </c>
      <c r="E1304" s="41">
        <v>123121.03</v>
      </c>
      <c r="F1304" s="41">
        <v>1150.2</v>
      </c>
    </row>
    <row r="1305" spans="2:6" ht="11.25" customHeight="1">
      <c r="B1305" s="33">
        <f t="shared" si="30"/>
        <v>1087</v>
      </c>
      <c r="C1305" s="7" t="s">
        <v>1965</v>
      </c>
      <c r="D1305" s="7" t="s">
        <v>2248</v>
      </c>
      <c r="E1305" s="41">
        <v>141908.06000000006</v>
      </c>
      <c r="F1305" s="41">
        <v>7485.937142857142</v>
      </c>
    </row>
    <row r="1306" spans="2:6" ht="11.25" customHeight="1">
      <c r="B1306" s="33">
        <f t="shared" si="30"/>
        <v>1088</v>
      </c>
      <c r="C1306" s="7" t="s">
        <v>1966</v>
      </c>
      <c r="D1306" s="7" t="s">
        <v>2213</v>
      </c>
      <c r="E1306" s="41">
        <v>12493</v>
      </c>
      <c r="F1306" s="41">
        <v>1181.445714285714</v>
      </c>
    </row>
    <row r="1307" spans="2:7" ht="11.25" customHeight="1">
      <c r="B1307" s="33">
        <f t="shared" si="30"/>
        <v>1089</v>
      </c>
      <c r="C1307" s="7" t="s">
        <v>269</v>
      </c>
      <c r="E1307" s="41">
        <v>139342.06600000005</v>
      </c>
      <c r="F1307" s="41">
        <v>3716.2052782310557</v>
      </c>
      <c r="G1307" s="36">
        <v>0.36118742272488424</v>
      </c>
    </row>
    <row r="1308" spans="2:6" ht="11.25" customHeight="1">
      <c r="B1308" s="33">
        <f t="shared" si="30"/>
        <v>1090</v>
      </c>
      <c r="C1308" s="7" t="s">
        <v>1488</v>
      </c>
      <c r="D1308" s="7" t="s">
        <v>2256</v>
      </c>
      <c r="E1308" s="41">
        <v>12566.38</v>
      </c>
      <c r="F1308" s="41">
        <v>5221.294285714286</v>
      </c>
    </row>
    <row r="1309" spans="2:6" ht="11.25" customHeight="1">
      <c r="B1309" s="33">
        <f t="shared" si="30"/>
        <v>1091</v>
      </c>
      <c r="C1309" s="7" t="s">
        <v>1489</v>
      </c>
      <c r="D1309" s="7" t="s">
        <v>2213</v>
      </c>
      <c r="E1309" s="41">
        <v>4255.04</v>
      </c>
      <c r="F1309" s="41">
        <v>307.26714285714286</v>
      </c>
    </row>
    <row r="1310" spans="2:6" ht="11.25" customHeight="1">
      <c r="B1310" s="33">
        <f t="shared" si="30"/>
        <v>1092</v>
      </c>
      <c r="C1310" s="7" t="s">
        <v>1490</v>
      </c>
      <c r="D1310" s="7" t="s">
        <v>2236</v>
      </c>
      <c r="E1310" s="41">
        <v>50488</v>
      </c>
      <c r="F1310" s="41">
        <v>2891.3785714285723</v>
      </c>
    </row>
    <row r="1311" spans="2:6" ht="11.25" customHeight="1">
      <c r="B1311" s="33">
        <f t="shared" si="30"/>
        <v>1093</v>
      </c>
      <c r="C1311" s="7" t="s">
        <v>1491</v>
      </c>
      <c r="D1311" s="7" t="s">
        <v>2172</v>
      </c>
      <c r="E1311" s="41">
        <v>27824.33</v>
      </c>
      <c r="F1311" s="41">
        <v>1059.7657142857145</v>
      </c>
    </row>
    <row r="1312" spans="2:6" ht="11.25" customHeight="1">
      <c r="B1312" s="33">
        <f t="shared" si="30"/>
        <v>1094</v>
      </c>
      <c r="C1312" s="7" t="s">
        <v>1967</v>
      </c>
      <c r="D1312" s="7" t="s">
        <v>2202</v>
      </c>
      <c r="E1312" s="41">
        <v>29278</v>
      </c>
      <c r="F1312" s="41">
        <v>2739.4857142857145</v>
      </c>
    </row>
    <row r="1313" spans="2:7" ht="11.25" customHeight="1">
      <c r="B1313" s="33">
        <f t="shared" si="30"/>
        <v>1095</v>
      </c>
      <c r="C1313" s="7" t="s">
        <v>270</v>
      </c>
      <c r="E1313" s="41">
        <v>667936.5</v>
      </c>
      <c r="F1313" s="41">
        <v>14345.354930636104</v>
      </c>
      <c r="G1313" s="36">
        <v>0.5366306314666172</v>
      </c>
    </row>
    <row r="1314" spans="2:6" ht="11.25" customHeight="1">
      <c r="B1314" s="33">
        <f aca="true" t="shared" si="31" ref="B1314:B1320">MAX(B1309:B1313)+1</f>
        <v>1096</v>
      </c>
      <c r="C1314" s="7" t="s">
        <v>1492</v>
      </c>
      <c r="E1314" s="41">
        <v>40431005.37900002</v>
      </c>
      <c r="F1314" s="41">
        <v>712503.2471428572</v>
      </c>
    </row>
    <row r="1315" spans="2:6" ht="11.25" customHeight="1">
      <c r="B1315" s="33">
        <f t="shared" si="31"/>
        <v>1097</v>
      </c>
      <c r="C1315" s="7" t="s">
        <v>1493</v>
      </c>
      <c r="D1315" s="7" t="s">
        <v>2225</v>
      </c>
      <c r="E1315" s="41">
        <v>17455.86</v>
      </c>
      <c r="F1315" s="41">
        <v>0</v>
      </c>
    </row>
    <row r="1316" spans="2:6" ht="11.25" customHeight="1">
      <c r="B1316" s="33">
        <f t="shared" si="31"/>
        <v>1098</v>
      </c>
      <c r="C1316" s="7" t="s">
        <v>1494</v>
      </c>
      <c r="D1316" s="7" t="s">
        <v>2182</v>
      </c>
      <c r="E1316" s="41">
        <v>17122</v>
      </c>
      <c r="F1316" s="41">
        <v>0</v>
      </c>
    </row>
    <row r="1317" spans="2:6" ht="11.25" customHeight="1">
      <c r="B1317" s="33">
        <f t="shared" si="31"/>
        <v>1099</v>
      </c>
      <c r="C1317" s="7" t="s">
        <v>1495</v>
      </c>
      <c r="D1317" s="7" t="s">
        <v>2132</v>
      </c>
      <c r="E1317" s="41">
        <v>47727</v>
      </c>
      <c r="F1317" s="41">
        <v>1249.2785714285715</v>
      </c>
    </row>
    <row r="1318" spans="2:7" ht="11.25" customHeight="1">
      <c r="B1318" s="33">
        <f t="shared" si="31"/>
        <v>1100</v>
      </c>
      <c r="C1318" s="7" t="s">
        <v>271</v>
      </c>
      <c r="E1318" s="41">
        <v>1641496.9500000002</v>
      </c>
      <c r="F1318" s="41">
        <v>14511.122385651368</v>
      </c>
      <c r="G1318" s="36">
        <v>0.7821855725495859</v>
      </c>
    </row>
    <row r="1319" spans="2:6" ht="11.25" customHeight="1">
      <c r="B1319" s="33">
        <f t="shared" si="31"/>
        <v>1101</v>
      </c>
      <c r="C1319" s="7" t="s">
        <v>1968</v>
      </c>
      <c r="D1319" s="7" t="s">
        <v>2196</v>
      </c>
      <c r="E1319" s="41">
        <v>67337.75</v>
      </c>
      <c r="F1319" s="41">
        <v>1848.045714285714</v>
      </c>
    </row>
    <row r="1320" spans="2:6" ht="11.25" customHeight="1">
      <c r="B1320" s="33">
        <f t="shared" si="31"/>
        <v>1102</v>
      </c>
      <c r="C1320" s="7" t="s">
        <v>1969</v>
      </c>
      <c r="D1320" s="7" t="s">
        <v>2175</v>
      </c>
      <c r="E1320" s="41">
        <v>29452</v>
      </c>
      <c r="F1320" s="41">
        <v>271.65285714285716</v>
      </c>
    </row>
    <row r="1321" spans="2:6" ht="11.25" customHeight="1">
      <c r="B1321" s="33">
        <f>MAX(B1316:B1320)+1</f>
        <v>1103</v>
      </c>
      <c r="C1321" s="7" t="s">
        <v>1496</v>
      </c>
      <c r="E1321" s="41">
        <v>2368692.4299999997</v>
      </c>
      <c r="F1321" s="41">
        <v>42278.08428571428</v>
      </c>
    </row>
    <row r="1322" spans="2:6" ht="11.25" customHeight="1">
      <c r="B1322" s="33">
        <f>MAX(B1316:B1321)+1</f>
        <v>1104</v>
      </c>
      <c r="C1322" s="7" t="s">
        <v>1497</v>
      </c>
      <c r="D1322" s="7" t="s">
        <v>2257</v>
      </c>
      <c r="E1322" s="41">
        <v>32178.670000000002</v>
      </c>
      <c r="F1322" s="41">
        <v>1445.6571428571428</v>
      </c>
    </row>
    <row r="1323" spans="2:6" ht="11.25" customHeight="1">
      <c r="B1323" s="33">
        <f>MAX(B1317:B1322)+1</f>
        <v>1105</v>
      </c>
      <c r="C1323" s="7" t="s">
        <v>1498</v>
      </c>
      <c r="D1323" s="7" t="s">
        <v>2194</v>
      </c>
      <c r="E1323" s="41">
        <v>15208</v>
      </c>
      <c r="F1323" s="41">
        <v>615.7828571428572</v>
      </c>
    </row>
    <row r="1324" spans="2:6" ht="11.25" customHeight="1">
      <c r="B1324" s="33">
        <f aca="true" t="shared" si="32" ref="B1324:B1381">MAX(B1319:B1323)+1</f>
        <v>1106</v>
      </c>
      <c r="C1324" s="7" t="s">
        <v>1970</v>
      </c>
      <c r="D1324" s="7" t="s">
        <v>2258</v>
      </c>
      <c r="E1324" s="41">
        <v>7307</v>
      </c>
      <c r="F1324" s="41">
        <v>151.7357142857143</v>
      </c>
    </row>
    <row r="1325" spans="2:6" ht="11.25" customHeight="1">
      <c r="B1325" s="33">
        <f t="shared" si="32"/>
        <v>1107</v>
      </c>
      <c r="C1325" s="7" t="s">
        <v>1499</v>
      </c>
      <c r="E1325" s="41">
        <v>9700370.910000002</v>
      </c>
      <c r="F1325" s="41">
        <v>211928.57285714283</v>
      </c>
    </row>
    <row r="1326" spans="2:6" ht="11.25" customHeight="1">
      <c r="B1326" s="33">
        <f t="shared" si="32"/>
        <v>1108</v>
      </c>
      <c r="C1326" s="7" t="s">
        <v>1500</v>
      </c>
      <c r="E1326" s="41">
        <v>926168.32</v>
      </c>
      <c r="F1326" s="41">
        <v>31305.71285714286</v>
      </c>
    </row>
    <row r="1327" spans="2:6" ht="11.25" customHeight="1">
      <c r="B1327" s="33">
        <f t="shared" si="32"/>
        <v>1109</v>
      </c>
      <c r="C1327" s="7" t="s">
        <v>1501</v>
      </c>
      <c r="D1327" s="7" t="s">
        <v>2137</v>
      </c>
      <c r="E1327" s="41">
        <v>96415.70999999996</v>
      </c>
      <c r="F1327" s="41">
        <v>3032.9585714285713</v>
      </c>
    </row>
    <row r="1328" spans="2:6" ht="11.25" customHeight="1">
      <c r="B1328" s="33">
        <f t="shared" si="32"/>
        <v>1110</v>
      </c>
      <c r="C1328" s="7" t="s">
        <v>1502</v>
      </c>
      <c r="E1328" s="41">
        <v>4335833.7700000005</v>
      </c>
      <c r="F1328" s="41">
        <v>73235.94</v>
      </c>
    </row>
    <row r="1329" spans="2:7" ht="11.25" customHeight="1">
      <c r="B1329" s="33">
        <f t="shared" si="32"/>
        <v>1111</v>
      </c>
      <c r="C1329" s="7" t="s">
        <v>273</v>
      </c>
      <c r="E1329" s="41">
        <v>86662</v>
      </c>
      <c r="F1329" s="41">
        <v>5301.84587806225</v>
      </c>
      <c r="G1329" s="36">
        <v>0.6809624088508927</v>
      </c>
    </row>
    <row r="1330" spans="2:6" ht="11.25" customHeight="1">
      <c r="B1330" s="33">
        <f t="shared" si="32"/>
        <v>1112</v>
      </c>
      <c r="C1330" s="7" t="s">
        <v>1503</v>
      </c>
      <c r="D1330" s="7" t="s">
        <v>2232</v>
      </c>
      <c r="E1330" s="41">
        <v>46637.2</v>
      </c>
      <c r="F1330" s="41">
        <v>3638.191428571429</v>
      </c>
    </row>
    <row r="1331" spans="2:6" ht="11.25" customHeight="1">
      <c r="B1331" s="33">
        <f t="shared" si="32"/>
        <v>1113</v>
      </c>
      <c r="C1331" s="7" t="s">
        <v>1971</v>
      </c>
      <c r="D1331" s="7" t="s">
        <v>2186</v>
      </c>
      <c r="E1331" s="41">
        <v>28362</v>
      </c>
      <c r="F1331" s="41">
        <v>751.9700000000001</v>
      </c>
    </row>
    <row r="1332" spans="2:6" ht="11.25" customHeight="1">
      <c r="B1332" s="33">
        <f t="shared" si="32"/>
        <v>1114</v>
      </c>
      <c r="C1332" s="7" t="s">
        <v>1972</v>
      </c>
      <c r="D1332" s="7" t="s">
        <v>2172</v>
      </c>
      <c r="E1332" s="41">
        <v>262565.47</v>
      </c>
      <c r="F1332" s="41">
        <v>1693.4057142857143</v>
      </c>
    </row>
    <row r="1333" spans="2:6" ht="11.25" customHeight="1">
      <c r="B1333" s="33">
        <f t="shared" si="32"/>
        <v>1115</v>
      </c>
      <c r="C1333" s="7" t="s">
        <v>1973</v>
      </c>
      <c r="D1333" s="7" t="s">
        <v>2143</v>
      </c>
      <c r="E1333" s="41">
        <v>87961.36</v>
      </c>
      <c r="F1333" s="41">
        <v>9484.878571428571</v>
      </c>
    </row>
    <row r="1334" spans="2:6" ht="11.25" customHeight="1">
      <c r="B1334" s="33">
        <f t="shared" si="32"/>
        <v>1116</v>
      </c>
      <c r="C1334" s="7" t="s">
        <v>1974</v>
      </c>
      <c r="D1334" s="7" t="s">
        <v>2259</v>
      </c>
      <c r="E1334" s="41">
        <v>42949.84</v>
      </c>
      <c r="F1334" s="41">
        <v>5579.471428571429</v>
      </c>
    </row>
    <row r="1335" spans="2:7" ht="11.25" customHeight="1">
      <c r="B1335" s="33">
        <f t="shared" si="32"/>
        <v>1117</v>
      </c>
      <c r="C1335" s="7" t="s">
        <v>274</v>
      </c>
      <c r="E1335" s="41">
        <v>512217</v>
      </c>
      <c r="F1335" s="41">
        <v>5632.925626934666</v>
      </c>
      <c r="G1335" s="36">
        <v>0.9712194305699278</v>
      </c>
    </row>
    <row r="1336" spans="2:6" ht="11.25" customHeight="1">
      <c r="B1336" s="33">
        <f t="shared" si="32"/>
        <v>1118</v>
      </c>
      <c r="C1336" s="7" t="s">
        <v>0</v>
      </c>
      <c r="D1336" s="7" t="s">
        <v>2149</v>
      </c>
      <c r="E1336" s="41">
        <v>39582</v>
      </c>
      <c r="F1336" s="41">
        <v>289.8485714285714</v>
      </c>
    </row>
    <row r="1337" spans="2:7" ht="11.25" customHeight="1">
      <c r="B1337" s="33">
        <f t="shared" si="32"/>
        <v>1119</v>
      </c>
      <c r="C1337" s="7" t="s">
        <v>661</v>
      </c>
      <c r="D1337" s="7" t="s">
        <v>2260</v>
      </c>
      <c r="E1337" s="41">
        <v>7199807.451621194</v>
      </c>
      <c r="F1337" s="41">
        <v>114264.20203481798</v>
      </c>
      <c r="G1337" s="36">
        <v>0.6326438220454287</v>
      </c>
    </row>
    <row r="1338" spans="2:6" ht="11.25" customHeight="1">
      <c r="B1338" s="33">
        <f t="shared" si="32"/>
        <v>1120</v>
      </c>
      <c r="C1338" s="7" t="s">
        <v>1</v>
      </c>
      <c r="D1338" s="7" t="s">
        <v>2225</v>
      </c>
      <c r="E1338" s="41">
        <v>439706</v>
      </c>
      <c r="F1338" s="41">
        <v>7198.6671428571435</v>
      </c>
    </row>
    <row r="1339" spans="2:7" ht="11.25" customHeight="1">
      <c r="B1339" s="33">
        <f t="shared" si="32"/>
        <v>1121</v>
      </c>
      <c r="C1339" s="7" t="s">
        <v>275</v>
      </c>
      <c r="E1339" s="41">
        <v>121780.62000000001</v>
      </c>
      <c r="F1339" s="41">
        <v>3227.6851767933576</v>
      </c>
      <c r="G1339" s="36">
        <v>0.651896941924083</v>
      </c>
    </row>
    <row r="1340" spans="2:6" ht="11.25" customHeight="1">
      <c r="B1340" s="33">
        <f t="shared" si="32"/>
        <v>1122</v>
      </c>
      <c r="C1340" s="7" t="s">
        <v>2</v>
      </c>
      <c r="D1340" s="7" t="s">
        <v>2131</v>
      </c>
      <c r="E1340" s="41">
        <v>20899.58</v>
      </c>
      <c r="F1340" s="41">
        <v>98.46857142857142</v>
      </c>
    </row>
    <row r="1341" spans="2:6" ht="11.25" customHeight="1">
      <c r="B1341" s="33">
        <f t="shared" si="32"/>
        <v>1123</v>
      </c>
      <c r="C1341" s="7" t="s">
        <v>3</v>
      </c>
      <c r="D1341" s="7" t="s">
        <v>2147</v>
      </c>
      <c r="E1341" s="41">
        <v>59484.1</v>
      </c>
      <c r="F1341" s="41">
        <v>510.70142857142855</v>
      </c>
    </row>
    <row r="1342" spans="2:6" ht="11.25" customHeight="1">
      <c r="B1342" s="33">
        <f>MAX(B1336:B1341)+1</f>
        <v>1124</v>
      </c>
      <c r="C1342" s="7" t="s">
        <v>1975</v>
      </c>
      <c r="D1342" s="7" t="s">
        <v>2217</v>
      </c>
      <c r="E1342" s="41">
        <v>25067.4</v>
      </c>
      <c r="F1342" s="41">
        <v>167.8042857142857</v>
      </c>
    </row>
    <row r="1343" spans="2:6" ht="11.25" customHeight="1">
      <c r="B1343" s="33">
        <f>MAX(B1337:B1342)+1</f>
        <v>1125</v>
      </c>
      <c r="C1343" s="7" t="s">
        <v>4</v>
      </c>
      <c r="D1343" s="7" t="s">
        <v>2196</v>
      </c>
      <c r="E1343" s="41">
        <v>4391.62</v>
      </c>
      <c r="F1343" s="41">
        <v>0</v>
      </c>
    </row>
    <row r="1344" spans="2:6" ht="11.25" customHeight="1">
      <c r="B1344" s="33">
        <f>MAX(B1338:B1343)+1</f>
        <v>1126</v>
      </c>
      <c r="C1344" s="7" t="s">
        <v>5</v>
      </c>
      <c r="D1344" s="7" t="s">
        <v>2168</v>
      </c>
      <c r="E1344" s="41">
        <v>114195</v>
      </c>
      <c r="F1344" s="41">
        <v>2195.7942857142853</v>
      </c>
    </row>
    <row r="1345" spans="2:6" ht="11.25" customHeight="1">
      <c r="B1345" s="33">
        <f t="shared" si="32"/>
        <v>1127</v>
      </c>
      <c r="C1345" s="7" t="s">
        <v>6</v>
      </c>
      <c r="D1345" s="7" t="s">
        <v>2131</v>
      </c>
      <c r="E1345" s="41">
        <v>207354</v>
      </c>
      <c r="F1345" s="41">
        <v>875.5385714285715</v>
      </c>
    </row>
    <row r="1346" spans="2:6" ht="11.25" customHeight="1">
      <c r="B1346" s="33">
        <f t="shared" si="32"/>
        <v>1128</v>
      </c>
      <c r="C1346" s="7" t="s">
        <v>7</v>
      </c>
      <c r="D1346" s="7" t="s">
        <v>2131</v>
      </c>
      <c r="E1346" s="41">
        <v>50959</v>
      </c>
      <c r="F1346" s="41">
        <v>0</v>
      </c>
    </row>
    <row r="1347" spans="2:6" ht="11.25" customHeight="1">
      <c r="B1347" s="33">
        <f t="shared" si="32"/>
        <v>1129</v>
      </c>
      <c r="C1347" s="7" t="s">
        <v>8</v>
      </c>
      <c r="D1347" s="7" t="s">
        <v>2131</v>
      </c>
      <c r="E1347" s="41">
        <v>3248</v>
      </c>
      <c r="F1347" s="41">
        <v>1111.9428571428573</v>
      </c>
    </row>
    <row r="1348" spans="2:6" ht="11.25" customHeight="1">
      <c r="B1348" s="33">
        <f t="shared" si="32"/>
        <v>1130</v>
      </c>
      <c r="C1348" s="7" t="s">
        <v>9</v>
      </c>
      <c r="D1348" s="7" t="s">
        <v>2134</v>
      </c>
      <c r="E1348" s="41">
        <v>17403</v>
      </c>
      <c r="F1348" s="41">
        <v>666.5242857142857</v>
      </c>
    </row>
    <row r="1349" spans="2:6" ht="11.25" customHeight="1">
      <c r="B1349" s="33">
        <f t="shared" si="32"/>
        <v>1131</v>
      </c>
      <c r="C1349" s="7" t="s">
        <v>1976</v>
      </c>
      <c r="D1349" s="7" t="s">
        <v>2188</v>
      </c>
      <c r="E1349" s="41">
        <v>156911</v>
      </c>
      <c r="F1349" s="41">
        <v>2005.067142857143</v>
      </c>
    </row>
    <row r="1350" spans="2:6" ht="11.25" customHeight="1">
      <c r="B1350" s="33">
        <f t="shared" si="32"/>
        <v>1132</v>
      </c>
      <c r="C1350" s="7" t="s">
        <v>10</v>
      </c>
      <c r="E1350" s="41">
        <v>816569.6499999999</v>
      </c>
      <c r="F1350" s="41">
        <v>15220.56857142857</v>
      </c>
    </row>
    <row r="1351" spans="2:6" ht="11.25" customHeight="1">
      <c r="B1351" s="33">
        <f t="shared" si="32"/>
        <v>1133</v>
      </c>
      <c r="C1351" s="7" t="s">
        <v>11</v>
      </c>
      <c r="D1351" s="7" t="s">
        <v>2131</v>
      </c>
      <c r="E1351" s="41">
        <v>1305</v>
      </c>
      <c r="F1351" s="41">
        <v>307.3357142857143</v>
      </c>
    </row>
    <row r="1352" spans="2:6" ht="11.25" customHeight="1">
      <c r="B1352" s="33">
        <f t="shared" si="32"/>
        <v>1134</v>
      </c>
      <c r="C1352" s="7" t="s">
        <v>12</v>
      </c>
      <c r="D1352" s="7" t="s">
        <v>2132</v>
      </c>
      <c r="E1352" s="41">
        <v>61174.759999999995</v>
      </c>
      <c r="F1352" s="41">
        <v>2914.985714285714</v>
      </c>
    </row>
    <row r="1353" spans="2:6" ht="11.25" customHeight="1">
      <c r="B1353" s="33">
        <f t="shared" si="32"/>
        <v>1135</v>
      </c>
      <c r="C1353" s="7" t="s">
        <v>13</v>
      </c>
      <c r="D1353" s="7" t="s">
        <v>2153</v>
      </c>
      <c r="E1353" s="41">
        <v>10025.1</v>
      </c>
      <c r="F1353" s="41">
        <v>1571.0599999999997</v>
      </c>
    </row>
    <row r="1354" spans="2:6" ht="11.25" customHeight="1">
      <c r="B1354" s="33">
        <f t="shared" si="32"/>
        <v>1136</v>
      </c>
      <c r="C1354" s="7" t="s">
        <v>14</v>
      </c>
      <c r="D1354" s="7" t="s">
        <v>2226</v>
      </c>
      <c r="E1354" s="41">
        <v>7514</v>
      </c>
      <c r="F1354" s="41">
        <v>0</v>
      </c>
    </row>
    <row r="1355" spans="2:6" ht="11.25" customHeight="1">
      <c r="B1355" s="33">
        <f t="shared" si="32"/>
        <v>1137</v>
      </c>
      <c r="C1355" s="7" t="s">
        <v>15</v>
      </c>
      <c r="D1355" s="7" t="s">
        <v>2261</v>
      </c>
      <c r="E1355" s="41">
        <v>357021.07</v>
      </c>
      <c r="F1355" s="41">
        <v>139.6542857142857</v>
      </c>
    </row>
    <row r="1356" spans="2:6" ht="11.25" customHeight="1">
      <c r="B1356" s="33">
        <f t="shared" si="32"/>
        <v>1138</v>
      </c>
      <c r="C1356" s="7" t="s">
        <v>16</v>
      </c>
      <c r="D1356" s="7" t="s">
        <v>2236</v>
      </c>
      <c r="E1356" s="41">
        <v>35014.27</v>
      </c>
      <c r="F1356" s="41">
        <v>719.0414285714287</v>
      </c>
    </row>
    <row r="1357" spans="2:6" ht="11.25" customHeight="1">
      <c r="B1357" s="33">
        <f t="shared" si="32"/>
        <v>1139</v>
      </c>
      <c r="C1357" s="7" t="s">
        <v>17</v>
      </c>
      <c r="E1357" s="41">
        <v>36829689.243</v>
      </c>
      <c r="F1357" s="41">
        <v>590978.987142857</v>
      </c>
    </row>
    <row r="1358" spans="2:6" ht="11.25" customHeight="1">
      <c r="B1358" s="33">
        <f t="shared" si="32"/>
        <v>1140</v>
      </c>
      <c r="C1358" s="7" t="s">
        <v>18</v>
      </c>
      <c r="D1358" s="7" t="s">
        <v>2227</v>
      </c>
      <c r="E1358" s="41">
        <v>12580</v>
      </c>
      <c r="F1358" s="41">
        <v>333.73857142857145</v>
      </c>
    </row>
    <row r="1359" spans="2:6" ht="11.25" customHeight="1">
      <c r="B1359" s="33">
        <f t="shared" si="32"/>
        <v>1141</v>
      </c>
      <c r="C1359" s="7" t="s">
        <v>19</v>
      </c>
      <c r="D1359" s="7" t="s">
        <v>2153</v>
      </c>
      <c r="E1359" s="41">
        <v>13613.1</v>
      </c>
      <c r="F1359" s="41">
        <v>413.28714285714284</v>
      </c>
    </row>
    <row r="1360" spans="2:6" ht="11.25" customHeight="1">
      <c r="B1360" s="33">
        <f t="shared" si="32"/>
        <v>1142</v>
      </c>
      <c r="C1360" s="7" t="s">
        <v>20</v>
      </c>
      <c r="D1360" s="7" t="s">
        <v>2153</v>
      </c>
      <c r="E1360" s="41">
        <v>11385</v>
      </c>
      <c r="F1360" s="41">
        <v>0</v>
      </c>
    </row>
    <row r="1361" spans="2:6" ht="11.25" customHeight="1">
      <c r="B1361" s="33">
        <f t="shared" si="32"/>
        <v>1143</v>
      </c>
      <c r="C1361" s="7" t="s">
        <v>21</v>
      </c>
      <c r="D1361" s="7" t="s">
        <v>2131</v>
      </c>
      <c r="E1361" s="41">
        <v>15961</v>
      </c>
      <c r="F1361" s="41">
        <v>250.76571428571427</v>
      </c>
    </row>
    <row r="1362" spans="2:6" ht="11.25" customHeight="1">
      <c r="B1362" s="33">
        <f t="shared" si="32"/>
        <v>1144</v>
      </c>
      <c r="C1362" s="7" t="s">
        <v>22</v>
      </c>
      <c r="E1362" s="41">
        <v>6641868.529999998</v>
      </c>
      <c r="F1362" s="41">
        <v>80165.90000000001</v>
      </c>
    </row>
    <row r="1363" spans="2:6" ht="11.25" customHeight="1">
      <c r="B1363" s="33">
        <f t="shared" si="32"/>
        <v>1145</v>
      </c>
      <c r="C1363" s="7" t="s">
        <v>23</v>
      </c>
      <c r="D1363" s="7" t="s">
        <v>2134</v>
      </c>
      <c r="E1363" s="41">
        <v>31352</v>
      </c>
      <c r="F1363" s="41">
        <v>0</v>
      </c>
    </row>
    <row r="1364" spans="2:6" ht="11.25" customHeight="1">
      <c r="B1364" s="33">
        <f t="shared" si="32"/>
        <v>1146</v>
      </c>
      <c r="C1364" s="7" t="s">
        <v>24</v>
      </c>
      <c r="E1364" s="41">
        <v>54679425.68000001</v>
      </c>
      <c r="F1364" s="41">
        <v>396111.98285714287</v>
      </c>
    </row>
    <row r="1365" spans="2:6" ht="11.25" customHeight="1">
      <c r="B1365" s="33">
        <f t="shared" si="32"/>
        <v>1147</v>
      </c>
      <c r="C1365" s="7" t="s">
        <v>25</v>
      </c>
      <c r="D1365" s="7" t="s">
        <v>2131</v>
      </c>
      <c r="E1365" s="41">
        <v>69527</v>
      </c>
      <c r="F1365" s="41">
        <v>13.545714285714284</v>
      </c>
    </row>
    <row r="1366" spans="2:6" ht="11.25" customHeight="1">
      <c r="B1366" s="33">
        <f t="shared" si="32"/>
        <v>1148</v>
      </c>
      <c r="C1366" s="7" t="s">
        <v>1977</v>
      </c>
      <c r="D1366" s="7" t="s">
        <v>2262</v>
      </c>
      <c r="E1366" s="41">
        <v>14510.01</v>
      </c>
      <c r="F1366" s="41">
        <v>290.79714285714283</v>
      </c>
    </row>
    <row r="1367" spans="2:6" ht="11.25" customHeight="1">
      <c r="B1367" s="33">
        <f t="shared" si="32"/>
        <v>1149</v>
      </c>
      <c r="C1367" s="7" t="s">
        <v>26</v>
      </c>
      <c r="E1367" s="41">
        <v>2074525.4700000002</v>
      </c>
      <c r="F1367" s="41">
        <v>28405.104285714282</v>
      </c>
    </row>
    <row r="1368" spans="2:6" ht="11.25" customHeight="1">
      <c r="B1368" s="33">
        <f t="shared" si="32"/>
        <v>1150</v>
      </c>
      <c r="C1368" s="7" t="s">
        <v>1978</v>
      </c>
      <c r="D1368" s="7" t="s">
        <v>2231</v>
      </c>
      <c r="E1368" s="41">
        <v>14180</v>
      </c>
      <c r="F1368" s="41">
        <v>917.8999999999999</v>
      </c>
    </row>
    <row r="1369" spans="2:6" ht="11.25" customHeight="1">
      <c r="B1369" s="33">
        <f t="shared" si="32"/>
        <v>1151</v>
      </c>
      <c r="C1369" s="7" t="s">
        <v>27</v>
      </c>
      <c r="D1369" s="7" t="s">
        <v>2213</v>
      </c>
      <c r="E1369" s="41">
        <v>39385.28</v>
      </c>
      <c r="F1369" s="41">
        <v>742.7714285714285</v>
      </c>
    </row>
    <row r="1370" spans="2:6" ht="11.25" customHeight="1">
      <c r="B1370" s="33">
        <f t="shared" si="32"/>
        <v>1152</v>
      </c>
      <c r="C1370" s="7" t="s">
        <v>28</v>
      </c>
      <c r="D1370" s="7" t="s">
        <v>2165</v>
      </c>
      <c r="E1370" s="41">
        <v>21911</v>
      </c>
      <c r="F1370" s="41">
        <v>999.89</v>
      </c>
    </row>
    <row r="1371" spans="2:6" ht="11.25" customHeight="1">
      <c r="B1371" s="33">
        <f t="shared" si="32"/>
        <v>1153</v>
      </c>
      <c r="C1371" s="7" t="s">
        <v>29</v>
      </c>
      <c r="D1371" s="7" t="s">
        <v>2182</v>
      </c>
      <c r="E1371" s="41">
        <v>59119</v>
      </c>
      <c r="F1371" s="41">
        <v>0</v>
      </c>
    </row>
    <row r="1372" spans="2:7" ht="11.25" customHeight="1">
      <c r="B1372" s="33">
        <f t="shared" si="32"/>
        <v>1154</v>
      </c>
      <c r="C1372" s="7" t="s">
        <v>30</v>
      </c>
      <c r="E1372" s="41">
        <v>1071794.7</v>
      </c>
      <c r="F1372" s="41">
        <v>18996.923815757673</v>
      </c>
      <c r="G1372" s="36">
        <v>0.8688019835824957</v>
      </c>
    </row>
    <row r="1373" spans="2:6" ht="11.25" customHeight="1">
      <c r="B1373" s="33">
        <f t="shared" si="32"/>
        <v>1155</v>
      </c>
      <c r="C1373" s="7" t="s">
        <v>31</v>
      </c>
      <c r="D1373" s="7" t="s">
        <v>2246</v>
      </c>
      <c r="E1373" s="41">
        <v>20439</v>
      </c>
      <c r="F1373" s="41">
        <v>0</v>
      </c>
    </row>
    <row r="1374" spans="2:6" ht="11.25" customHeight="1">
      <c r="B1374" s="33">
        <f t="shared" si="32"/>
        <v>1156</v>
      </c>
      <c r="C1374" s="7" t="s">
        <v>32</v>
      </c>
      <c r="D1374" s="7" t="s">
        <v>2134</v>
      </c>
      <c r="E1374" s="41">
        <v>97900.19</v>
      </c>
      <c r="F1374" s="41">
        <v>722.7142857142857</v>
      </c>
    </row>
    <row r="1375" spans="2:6" ht="11.25" customHeight="1">
      <c r="B1375" s="33">
        <f t="shared" si="32"/>
        <v>1157</v>
      </c>
      <c r="C1375" s="7" t="s">
        <v>33</v>
      </c>
      <c r="D1375" s="7" t="s">
        <v>2153</v>
      </c>
      <c r="E1375" s="41">
        <v>11455</v>
      </c>
      <c r="F1375" s="41">
        <v>0</v>
      </c>
    </row>
    <row r="1376" spans="2:6" ht="11.25" customHeight="1">
      <c r="B1376" s="33">
        <f t="shared" si="32"/>
        <v>1158</v>
      </c>
      <c r="C1376" s="7" t="s">
        <v>34</v>
      </c>
      <c r="D1376" s="7" t="s">
        <v>2143</v>
      </c>
      <c r="E1376" s="41">
        <v>19704.62</v>
      </c>
      <c r="F1376" s="41">
        <v>288.58285714285716</v>
      </c>
    </row>
    <row r="1377" spans="2:6" ht="11.25" customHeight="1">
      <c r="B1377" s="33">
        <f t="shared" si="32"/>
        <v>1159</v>
      </c>
      <c r="C1377" s="7" t="s">
        <v>35</v>
      </c>
      <c r="D1377" s="7" t="s">
        <v>2236</v>
      </c>
      <c r="E1377" s="41">
        <v>17235</v>
      </c>
      <c r="F1377" s="41">
        <v>441.8442857142857</v>
      </c>
    </row>
    <row r="1378" spans="2:6" ht="11.25" customHeight="1">
      <c r="B1378" s="33">
        <f t="shared" si="32"/>
        <v>1160</v>
      </c>
      <c r="C1378" s="7" t="s">
        <v>1575</v>
      </c>
      <c r="D1378" s="7" t="s">
        <v>2263</v>
      </c>
      <c r="E1378" s="41">
        <v>6177.35</v>
      </c>
      <c r="F1378" s="41">
        <v>42.034285714285716</v>
      </c>
    </row>
    <row r="1379" spans="2:6" ht="11.25" customHeight="1">
      <c r="B1379" s="33">
        <f t="shared" si="32"/>
        <v>1161</v>
      </c>
      <c r="C1379" s="7" t="s">
        <v>36</v>
      </c>
      <c r="E1379" s="41">
        <v>14693036.909999998</v>
      </c>
      <c r="F1379" s="41">
        <v>229265.71714285715</v>
      </c>
    </row>
    <row r="1380" spans="2:6" ht="11.25" customHeight="1">
      <c r="B1380" s="33">
        <f t="shared" si="32"/>
        <v>1162</v>
      </c>
      <c r="C1380" s="7" t="s">
        <v>1979</v>
      </c>
      <c r="D1380" s="7" t="s">
        <v>2182</v>
      </c>
      <c r="E1380" s="41">
        <v>16913</v>
      </c>
      <c r="F1380" s="41">
        <v>620.8257142857144</v>
      </c>
    </row>
    <row r="1381" spans="2:6" ht="11.25" customHeight="1">
      <c r="B1381" s="33">
        <f t="shared" si="32"/>
        <v>1163</v>
      </c>
      <c r="C1381" s="7" t="s">
        <v>37</v>
      </c>
      <c r="E1381" s="41">
        <v>49706209.079</v>
      </c>
      <c r="F1381" s="41">
        <v>300334.7528571429</v>
      </c>
    </row>
    <row r="1382" spans="2:6" ht="11.25" customHeight="1">
      <c r="B1382" s="33">
        <f aca="true" t="shared" si="33" ref="B1382:B1446">MAX(B1377:B1381)+1</f>
        <v>1164</v>
      </c>
      <c r="C1382" s="7" t="s">
        <v>1980</v>
      </c>
      <c r="D1382" s="7" t="s">
        <v>2237</v>
      </c>
      <c r="E1382" s="41">
        <v>193916.06999999995</v>
      </c>
      <c r="F1382" s="41">
        <v>0</v>
      </c>
    </row>
    <row r="1383" spans="2:6" ht="11.25" customHeight="1">
      <c r="B1383" s="33">
        <f t="shared" si="33"/>
        <v>1165</v>
      </c>
      <c r="C1383" s="7" t="s">
        <v>38</v>
      </c>
      <c r="D1383" s="7" t="s">
        <v>2141</v>
      </c>
      <c r="E1383" s="41">
        <v>5409</v>
      </c>
      <c r="F1383" s="41">
        <v>155.74714285714285</v>
      </c>
    </row>
    <row r="1384" spans="2:6" ht="11.25" customHeight="1">
      <c r="B1384" s="33">
        <f t="shared" si="33"/>
        <v>1166</v>
      </c>
      <c r="C1384" s="7" t="s">
        <v>39</v>
      </c>
      <c r="D1384" s="7" t="s">
        <v>2264</v>
      </c>
      <c r="E1384" s="41">
        <v>43282.869999999995</v>
      </c>
      <c r="F1384" s="41">
        <v>18183.867142857143</v>
      </c>
    </row>
    <row r="1385" spans="2:6" ht="11.25" customHeight="1">
      <c r="B1385" s="33">
        <f t="shared" si="33"/>
        <v>1167</v>
      </c>
      <c r="C1385" s="7" t="s">
        <v>40</v>
      </c>
      <c r="D1385" s="7" t="s">
        <v>2143</v>
      </c>
      <c r="E1385" s="41">
        <v>51248</v>
      </c>
      <c r="F1385" s="41">
        <v>651.8128571428571</v>
      </c>
    </row>
    <row r="1386" spans="2:6" ht="11.25" customHeight="1">
      <c r="B1386" s="33">
        <f t="shared" si="33"/>
        <v>1168</v>
      </c>
      <c r="C1386" s="7" t="s">
        <v>41</v>
      </c>
      <c r="D1386" s="7" t="s">
        <v>2236</v>
      </c>
      <c r="E1386" s="41">
        <v>12687.05</v>
      </c>
      <c r="F1386" s="41">
        <v>234.52</v>
      </c>
    </row>
    <row r="1387" spans="2:6" ht="11.25" customHeight="1">
      <c r="B1387" s="33">
        <f t="shared" si="33"/>
        <v>1169</v>
      </c>
      <c r="C1387" s="7" t="s">
        <v>42</v>
      </c>
      <c r="D1387" s="7" t="s">
        <v>2236</v>
      </c>
      <c r="E1387" s="41">
        <v>46083.93</v>
      </c>
      <c r="F1387" s="41">
        <v>941.9285714285716</v>
      </c>
    </row>
    <row r="1388" spans="2:6" ht="11.25" customHeight="1">
      <c r="B1388" s="33">
        <f t="shared" si="33"/>
        <v>1170</v>
      </c>
      <c r="C1388" s="7" t="s">
        <v>43</v>
      </c>
      <c r="D1388" s="7" t="s">
        <v>2134</v>
      </c>
      <c r="E1388" s="41">
        <v>166942.88</v>
      </c>
      <c r="F1388" s="41">
        <v>450.88000000000005</v>
      </c>
    </row>
    <row r="1389" spans="2:6" ht="11.25" customHeight="1">
      <c r="B1389" s="33">
        <f t="shared" si="33"/>
        <v>1171</v>
      </c>
      <c r="C1389" s="7" t="s">
        <v>44</v>
      </c>
      <c r="D1389" s="7" t="s">
        <v>2208</v>
      </c>
      <c r="E1389" s="41">
        <v>9950</v>
      </c>
      <c r="F1389" s="41">
        <v>1770.4471428571428</v>
      </c>
    </row>
    <row r="1390" spans="2:6" ht="11.25" customHeight="1">
      <c r="B1390" s="33">
        <f t="shared" si="33"/>
        <v>1172</v>
      </c>
      <c r="C1390" s="7" t="s">
        <v>45</v>
      </c>
      <c r="D1390" s="7" t="s">
        <v>2175</v>
      </c>
      <c r="E1390" s="41">
        <v>26068</v>
      </c>
      <c r="F1390" s="41">
        <v>63.371428571428574</v>
      </c>
    </row>
    <row r="1391" spans="2:6" ht="11.25" customHeight="1">
      <c r="B1391" s="33">
        <f t="shared" si="33"/>
        <v>1173</v>
      </c>
      <c r="C1391" s="7" t="s">
        <v>46</v>
      </c>
      <c r="D1391" s="7" t="s">
        <v>2168</v>
      </c>
      <c r="E1391" s="41">
        <v>25937.5</v>
      </c>
      <c r="F1391" s="41">
        <v>102.27000000000001</v>
      </c>
    </row>
    <row r="1392" spans="2:6" ht="11.25" customHeight="1">
      <c r="B1392" s="33">
        <f t="shared" si="33"/>
        <v>1174</v>
      </c>
      <c r="C1392" s="7" t="s">
        <v>47</v>
      </c>
      <c r="D1392" s="7" t="s">
        <v>2131</v>
      </c>
      <c r="E1392" s="41">
        <v>6044</v>
      </c>
      <c r="F1392" s="41">
        <v>383.2057142857143</v>
      </c>
    </row>
    <row r="1393" spans="2:6" ht="11.25" customHeight="1">
      <c r="B1393" s="33">
        <f t="shared" si="33"/>
        <v>1175</v>
      </c>
      <c r="C1393" s="7" t="s">
        <v>48</v>
      </c>
      <c r="D1393" s="7" t="s">
        <v>2131</v>
      </c>
      <c r="E1393" s="41">
        <v>55840</v>
      </c>
      <c r="F1393" s="41">
        <v>893.9842857142858</v>
      </c>
    </row>
    <row r="1394" spans="2:6" ht="11.25" customHeight="1">
      <c r="B1394" s="33">
        <f t="shared" si="33"/>
        <v>1176</v>
      </c>
      <c r="C1394" s="7" t="s">
        <v>49</v>
      </c>
      <c r="D1394" s="7" t="s">
        <v>2148</v>
      </c>
      <c r="E1394" s="41">
        <v>41633</v>
      </c>
      <c r="F1394" s="41">
        <v>170.14285714285714</v>
      </c>
    </row>
    <row r="1395" spans="2:6" ht="11.25" customHeight="1">
      <c r="B1395" s="33">
        <f t="shared" si="33"/>
        <v>1177</v>
      </c>
      <c r="C1395" s="7" t="s">
        <v>50</v>
      </c>
      <c r="D1395" s="7" t="s">
        <v>2141</v>
      </c>
      <c r="E1395" s="41">
        <v>47043.57</v>
      </c>
      <c r="F1395" s="41">
        <v>1047.8757142857144</v>
      </c>
    </row>
    <row r="1396" spans="2:6" ht="11.25" customHeight="1">
      <c r="B1396" s="33">
        <f t="shared" si="33"/>
        <v>1178</v>
      </c>
      <c r="C1396" s="7" t="s">
        <v>1981</v>
      </c>
      <c r="D1396" s="7" t="s">
        <v>2183</v>
      </c>
      <c r="E1396" s="41">
        <v>85125.09999999998</v>
      </c>
      <c r="F1396" s="41">
        <v>16828.441428571427</v>
      </c>
    </row>
    <row r="1397" spans="2:6" ht="11.25" customHeight="1">
      <c r="B1397" s="33">
        <f t="shared" si="33"/>
        <v>1179</v>
      </c>
      <c r="C1397" s="7" t="s">
        <v>1982</v>
      </c>
      <c r="E1397" s="41">
        <v>53590509.20000002</v>
      </c>
      <c r="F1397" s="41">
        <v>97657.77714285713</v>
      </c>
    </row>
    <row r="1398" spans="2:6" ht="11.25" customHeight="1">
      <c r="B1398" s="33">
        <f t="shared" si="33"/>
        <v>1180</v>
      </c>
      <c r="C1398" s="7" t="s">
        <v>51</v>
      </c>
      <c r="D1398" s="7" t="s">
        <v>2145</v>
      </c>
      <c r="E1398" s="41">
        <v>22116</v>
      </c>
      <c r="F1398" s="41">
        <v>0</v>
      </c>
    </row>
    <row r="1399" spans="2:6" ht="11.25" customHeight="1">
      <c r="B1399" s="33">
        <f t="shared" si="33"/>
        <v>1181</v>
      </c>
      <c r="C1399" s="7" t="s">
        <v>1983</v>
      </c>
      <c r="E1399" s="41">
        <v>18125207.949000005</v>
      </c>
      <c r="F1399" s="41">
        <v>305300.76142857136</v>
      </c>
    </row>
    <row r="1400" spans="2:6" ht="11.25" customHeight="1">
      <c r="B1400" s="33">
        <f t="shared" si="33"/>
        <v>1182</v>
      </c>
      <c r="C1400" s="7" t="s">
        <v>1984</v>
      </c>
      <c r="D1400" s="7" t="s">
        <v>2265</v>
      </c>
      <c r="E1400" s="41">
        <v>465014.23</v>
      </c>
      <c r="F1400" s="41">
        <v>0</v>
      </c>
    </row>
    <row r="1401" spans="2:7" ht="11.25" customHeight="1">
      <c r="B1401" s="33">
        <f t="shared" si="33"/>
        <v>1183</v>
      </c>
      <c r="C1401" s="7" t="s">
        <v>52</v>
      </c>
      <c r="E1401" s="41">
        <v>296513.94</v>
      </c>
      <c r="F1401" s="41">
        <v>15208.40356276653</v>
      </c>
      <c r="G1401" s="36">
        <v>0.6294575734016515</v>
      </c>
    </row>
    <row r="1402" spans="2:6" ht="11.25" customHeight="1">
      <c r="B1402" s="33">
        <f t="shared" si="33"/>
        <v>1184</v>
      </c>
      <c r="C1402" s="7" t="s">
        <v>53</v>
      </c>
      <c r="D1402" s="7" t="s">
        <v>2255</v>
      </c>
      <c r="E1402" s="41">
        <v>106936.7</v>
      </c>
      <c r="F1402" s="41">
        <v>1287.6357142857141</v>
      </c>
    </row>
    <row r="1403" spans="2:6" ht="11.25" customHeight="1">
      <c r="B1403" s="33">
        <f t="shared" si="33"/>
        <v>1185</v>
      </c>
      <c r="C1403" s="7" t="s">
        <v>54</v>
      </c>
      <c r="D1403" s="7" t="s">
        <v>2207</v>
      </c>
      <c r="E1403" s="41">
        <v>14299</v>
      </c>
      <c r="F1403" s="41">
        <v>116.05999999999999</v>
      </c>
    </row>
    <row r="1404" spans="2:6" ht="11.25" customHeight="1">
      <c r="B1404" s="33">
        <f t="shared" si="33"/>
        <v>1186</v>
      </c>
      <c r="C1404" s="7" t="s">
        <v>55</v>
      </c>
      <c r="E1404" s="41">
        <v>4230632.910000001</v>
      </c>
      <c r="F1404" s="41">
        <v>101621.38571428573</v>
      </c>
    </row>
    <row r="1405" spans="2:6" ht="11.25" customHeight="1">
      <c r="B1405" s="33">
        <f t="shared" si="33"/>
        <v>1187</v>
      </c>
      <c r="C1405" s="7" t="s">
        <v>1985</v>
      </c>
      <c r="D1405" s="7" t="s">
        <v>2131</v>
      </c>
      <c r="E1405" s="41">
        <v>34912</v>
      </c>
      <c r="F1405" s="41">
        <v>543.8214285714286</v>
      </c>
    </row>
    <row r="1406" spans="2:7" ht="11.25" customHeight="1">
      <c r="B1406" s="33">
        <f t="shared" si="33"/>
        <v>1188</v>
      </c>
      <c r="C1406" s="7" t="s">
        <v>1986</v>
      </c>
      <c r="E1406" s="41">
        <v>1003683.11</v>
      </c>
      <c r="F1406" s="41">
        <v>21640.54684650549</v>
      </c>
      <c r="G1406" s="36">
        <v>0.8949860596241239</v>
      </c>
    </row>
    <row r="1407" spans="2:6" ht="11.25" customHeight="1">
      <c r="B1407" s="33">
        <f t="shared" si="33"/>
        <v>1189</v>
      </c>
      <c r="C1407" s="7" t="s">
        <v>56</v>
      </c>
      <c r="D1407" s="7" t="s">
        <v>2168</v>
      </c>
      <c r="E1407" s="41">
        <v>22086</v>
      </c>
      <c r="F1407" s="41">
        <v>402.5714285714285</v>
      </c>
    </row>
    <row r="1408" spans="2:6" ht="11.25" customHeight="1">
      <c r="B1408" s="33">
        <f t="shared" si="33"/>
        <v>1190</v>
      </c>
      <c r="C1408" s="7" t="s">
        <v>1987</v>
      </c>
      <c r="D1408" s="7" t="s">
        <v>2266</v>
      </c>
      <c r="E1408" s="41">
        <v>15691</v>
      </c>
      <c r="F1408" s="41">
        <v>212.77142857142857</v>
      </c>
    </row>
    <row r="1409" spans="2:6" ht="11.25" customHeight="1">
      <c r="B1409" s="33">
        <f t="shared" si="33"/>
        <v>1191</v>
      </c>
      <c r="C1409" s="7" t="s">
        <v>1988</v>
      </c>
      <c r="D1409" s="7" t="s">
        <v>2131</v>
      </c>
      <c r="E1409" s="41">
        <v>30389.28</v>
      </c>
      <c r="F1409" s="41">
        <v>321.5014285714286</v>
      </c>
    </row>
    <row r="1410" spans="2:6" ht="11.25" customHeight="1">
      <c r="B1410" s="33">
        <f t="shared" si="33"/>
        <v>1192</v>
      </c>
      <c r="C1410" s="7" t="s">
        <v>1989</v>
      </c>
      <c r="E1410" s="41">
        <v>784499.46</v>
      </c>
      <c r="F1410" s="41">
        <v>13244.55857142857</v>
      </c>
    </row>
    <row r="1411" spans="2:6" ht="11.25" customHeight="1">
      <c r="B1411" s="33">
        <f t="shared" si="33"/>
        <v>1193</v>
      </c>
      <c r="C1411" s="7" t="s">
        <v>1990</v>
      </c>
      <c r="D1411" s="7" t="s">
        <v>2143</v>
      </c>
      <c r="E1411" s="41">
        <v>12087</v>
      </c>
      <c r="F1411" s="41">
        <v>434.0557142857143</v>
      </c>
    </row>
    <row r="1412" spans="2:6" ht="11.25" customHeight="1">
      <c r="B1412" s="33">
        <f t="shared" si="33"/>
        <v>1194</v>
      </c>
      <c r="C1412" s="7" t="s">
        <v>57</v>
      </c>
      <c r="D1412" s="7" t="s">
        <v>2137</v>
      </c>
      <c r="E1412" s="41">
        <v>59163.24</v>
      </c>
      <c r="F1412" s="41">
        <v>785.1585714285715</v>
      </c>
    </row>
    <row r="1413" spans="2:6" ht="11.25" customHeight="1">
      <c r="B1413" s="33">
        <f t="shared" si="33"/>
        <v>1195</v>
      </c>
      <c r="C1413" s="7" t="s">
        <v>58</v>
      </c>
      <c r="D1413" s="7" t="s">
        <v>2267</v>
      </c>
      <c r="E1413" s="41">
        <v>26867.52</v>
      </c>
      <c r="F1413" s="41">
        <v>525.6028571428571</v>
      </c>
    </row>
    <row r="1414" spans="2:6" ht="11.25" customHeight="1">
      <c r="B1414" s="33">
        <f t="shared" si="33"/>
        <v>1196</v>
      </c>
      <c r="C1414" s="7" t="s">
        <v>1991</v>
      </c>
      <c r="D1414" s="7" t="s">
        <v>2196</v>
      </c>
      <c r="E1414" s="41">
        <v>9766.42</v>
      </c>
      <c r="F1414" s="41">
        <v>537.12</v>
      </c>
    </row>
    <row r="1415" spans="2:6" ht="11.25" customHeight="1">
      <c r="B1415" s="33">
        <f t="shared" si="33"/>
        <v>1197</v>
      </c>
      <c r="C1415" s="7" t="s">
        <v>1702</v>
      </c>
      <c r="D1415" s="7" t="s">
        <v>2189</v>
      </c>
      <c r="E1415" s="41">
        <v>25405.9</v>
      </c>
      <c r="F1415" s="41">
        <v>0</v>
      </c>
    </row>
    <row r="1416" spans="2:6" ht="11.25" customHeight="1">
      <c r="B1416" s="33">
        <f t="shared" si="33"/>
        <v>1198</v>
      </c>
      <c r="C1416" s="7" t="s">
        <v>59</v>
      </c>
      <c r="D1416" s="7" t="s">
        <v>2157</v>
      </c>
      <c r="E1416" s="41">
        <v>16866.57</v>
      </c>
      <c r="F1416" s="41">
        <v>559.9757142857144</v>
      </c>
    </row>
    <row r="1417" spans="2:6" ht="11.25" customHeight="1">
      <c r="B1417" s="33">
        <f t="shared" si="33"/>
        <v>1199</v>
      </c>
      <c r="C1417" s="7" t="s">
        <v>60</v>
      </c>
      <c r="D1417" s="7" t="s">
        <v>2223</v>
      </c>
      <c r="E1417" s="41">
        <v>13762.71</v>
      </c>
      <c r="F1417" s="41">
        <v>998.92</v>
      </c>
    </row>
    <row r="1418" spans="2:6" ht="11.25" customHeight="1">
      <c r="B1418" s="33">
        <f t="shared" si="33"/>
        <v>1200</v>
      </c>
      <c r="C1418" s="7" t="s">
        <v>61</v>
      </c>
      <c r="D1418" s="7" t="s">
        <v>2184</v>
      </c>
      <c r="E1418" s="41">
        <v>2177</v>
      </c>
      <c r="F1418" s="41">
        <v>2827.3642857142854</v>
      </c>
    </row>
    <row r="1419" spans="2:6" ht="11.25" customHeight="1">
      <c r="B1419" s="33">
        <f t="shared" si="33"/>
        <v>1201</v>
      </c>
      <c r="C1419" s="7" t="s">
        <v>62</v>
      </c>
      <c r="D1419" s="7" t="s">
        <v>2171</v>
      </c>
      <c r="E1419" s="41">
        <v>146712.55</v>
      </c>
      <c r="F1419" s="41">
        <v>773.4871428571429</v>
      </c>
    </row>
    <row r="1420" spans="3:6" ht="11.25" customHeight="1" hidden="1" outlineLevel="1">
      <c r="C1420" s="46" t="s">
        <v>1992</v>
      </c>
      <c r="D1420" s="46"/>
      <c r="E1420" s="41">
        <v>5604</v>
      </c>
      <c r="F1420" s="41">
        <v>268.28</v>
      </c>
    </row>
    <row r="1421" spans="2:6" ht="11.25" customHeight="1" collapsed="1">
      <c r="B1421" s="33">
        <f>MAX(B1415:B1419)+1</f>
        <v>1202</v>
      </c>
      <c r="C1421" s="7" t="s">
        <v>2051</v>
      </c>
      <c r="D1421" s="7" t="s">
        <v>2142</v>
      </c>
      <c r="E1421" s="41">
        <f>SUBTOTAL(9,E1420)</f>
        <v>5604</v>
      </c>
      <c r="F1421" s="41">
        <f>SUBTOTAL(9,F1420)</f>
        <v>268.28</v>
      </c>
    </row>
    <row r="1422" spans="2:6" ht="11.25" customHeight="1">
      <c r="B1422" s="33">
        <f>MAX(B1416:B1421)+1</f>
        <v>1203</v>
      </c>
      <c r="C1422" s="7" t="s">
        <v>63</v>
      </c>
      <c r="D1422" s="7" t="s">
        <v>2182</v>
      </c>
      <c r="E1422" s="41">
        <v>32099</v>
      </c>
      <c r="F1422" s="41">
        <v>0</v>
      </c>
    </row>
    <row r="1423" spans="2:6" ht="11.25" customHeight="1">
      <c r="B1423" s="33">
        <f>MAX(B1417:B1422)+1</f>
        <v>1204</v>
      </c>
      <c r="C1423" s="7" t="s">
        <v>64</v>
      </c>
      <c r="D1423" s="7" t="s">
        <v>2131</v>
      </c>
      <c r="E1423" s="41">
        <v>28219</v>
      </c>
      <c r="F1423" s="41">
        <v>1334.6385714285716</v>
      </c>
    </row>
    <row r="1424" spans="2:6" ht="11.25" customHeight="1">
      <c r="B1424" s="33">
        <f>MAX(B1418:B1423)+1</f>
        <v>1205</v>
      </c>
      <c r="C1424" s="7" t="s">
        <v>1993</v>
      </c>
      <c r="D1424" s="7" t="s">
        <v>2268</v>
      </c>
      <c r="E1424" s="41">
        <v>16317.78</v>
      </c>
      <c r="F1424" s="41">
        <v>0</v>
      </c>
    </row>
    <row r="1425" spans="2:6" ht="11.25" customHeight="1">
      <c r="B1425" s="33">
        <f>MAX(B1419:B1424)+1</f>
        <v>1206</v>
      </c>
      <c r="C1425" s="7" t="s">
        <v>1994</v>
      </c>
      <c r="D1425" s="7" t="s">
        <v>2148</v>
      </c>
      <c r="E1425" s="41">
        <v>43829</v>
      </c>
      <c r="F1425" s="41">
        <v>626.3814285714286</v>
      </c>
    </row>
    <row r="1426" spans="2:6" ht="11.25" customHeight="1">
      <c r="B1426" s="33">
        <f t="shared" si="33"/>
        <v>1207</v>
      </c>
      <c r="C1426" s="7" t="s">
        <v>65</v>
      </c>
      <c r="E1426" s="41">
        <v>48222425.62000003</v>
      </c>
      <c r="F1426" s="41">
        <v>359840.5014285715</v>
      </c>
    </row>
    <row r="1427" spans="2:6" ht="11.25" customHeight="1">
      <c r="B1427" s="33">
        <f t="shared" si="33"/>
        <v>1208</v>
      </c>
      <c r="C1427" s="7" t="s">
        <v>66</v>
      </c>
      <c r="E1427" s="41">
        <v>2961403.8499999996</v>
      </c>
      <c r="F1427" s="41">
        <v>86047.98714285715</v>
      </c>
    </row>
    <row r="1428" spans="2:6" ht="11.25" customHeight="1">
      <c r="B1428" s="33">
        <f t="shared" si="33"/>
        <v>1209</v>
      </c>
      <c r="C1428" s="7" t="s">
        <v>1995</v>
      </c>
      <c r="D1428" s="7" t="s">
        <v>2143</v>
      </c>
      <c r="E1428" s="41">
        <v>50929.17</v>
      </c>
      <c r="F1428" s="41">
        <v>319.47571428571433</v>
      </c>
    </row>
    <row r="1429" spans="2:6" ht="11.25" customHeight="1">
      <c r="B1429" s="33">
        <f t="shared" si="33"/>
        <v>1210</v>
      </c>
      <c r="C1429" s="7" t="s">
        <v>67</v>
      </c>
      <c r="E1429" s="41">
        <v>4273462.400000001</v>
      </c>
      <c r="F1429" s="41">
        <v>33458.03428571428</v>
      </c>
    </row>
    <row r="1430" spans="2:6" ht="11.25" customHeight="1">
      <c r="B1430" s="33">
        <f t="shared" si="33"/>
        <v>1211</v>
      </c>
      <c r="C1430" s="7" t="s">
        <v>1996</v>
      </c>
      <c r="E1430" s="41">
        <v>34627828.69399999</v>
      </c>
      <c r="F1430" s="41">
        <v>254039.73285714284</v>
      </c>
    </row>
    <row r="1431" spans="2:7" ht="11.25" customHeight="1">
      <c r="B1431" s="33">
        <f t="shared" si="33"/>
        <v>1212</v>
      </c>
      <c r="C1431" s="7" t="s">
        <v>1997</v>
      </c>
      <c r="E1431" s="41">
        <v>3351045.97</v>
      </c>
      <c r="F1431" s="41">
        <v>44599.45215309941</v>
      </c>
      <c r="G1431" s="36">
        <v>0.9438830309324</v>
      </c>
    </row>
    <row r="1432" spans="2:6" ht="11.25" customHeight="1">
      <c r="B1432" s="33">
        <f t="shared" si="33"/>
        <v>1213</v>
      </c>
      <c r="C1432" s="7" t="s">
        <v>68</v>
      </c>
      <c r="E1432" s="41">
        <v>537888.36</v>
      </c>
      <c r="F1432" s="41">
        <v>15217.144285714287</v>
      </c>
    </row>
    <row r="1433" spans="2:6" ht="11.25" customHeight="1">
      <c r="B1433" s="33">
        <f t="shared" si="33"/>
        <v>1214</v>
      </c>
      <c r="C1433" s="7" t="s">
        <v>69</v>
      </c>
      <c r="E1433" s="41">
        <v>347849.77</v>
      </c>
      <c r="F1433" s="41">
        <v>12504.324285714287</v>
      </c>
    </row>
    <row r="1434" spans="2:6" ht="11.25" customHeight="1">
      <c r="B1434" s="33">
        <f t="shared" si="33"/>
        <v>1215</v>
      </c>
      <c r="C1434" s="7" t="s">
        <v>70</v>
      </c>
      <c r="E1434" s="41">
        <v>2451184</v>
      </c>
      <c r="F1434" s="41">
        <v>70525.36</v>
      </c>
    </row>
    <row r="1435" spans="2:6" ht="11.25" customHeight="1">
      <c r="B1435" s="33">
        <f t="shared" si="33"/>
        <v>1216</v>
      </c>
      <c r="C1435" s="7" t="s">
        <v>71</v>
      </c>
      <c r="D1435" s="7" t="s">
        <v>2269</v>
      </c>
      <c r="E1435" s="41">
        <v>50777</v>
      </c>
      <c r="F1435" s="41">
        <v>412.7357142857143</v>
      </c>
    </row>
    <row r="1436" spans="2:6" ht="11.25" customHeight="1">
      <c r="B1436" s="33">
        <f t="shared" si="33"/>
        <v>1217</v>
      </c>
      <c r="C1436" s="7" t="s">
        <v>1998</v>
      </c>
      <c r="D1436" s="7" t="s">
        <v>2148</v>
      </c>
      <c r="E1436" s="41">
        <v>30789.14</v>
      </c>
      <c r="F1436" s="41">
        <v>316.2257142857143</v>
      </c>
    </row>
    <row r="1437" spans="2:7" ht="11.25" customHeight="1">
      <c r="B1437" s="33">
        <f t="shared" si="33"/>
        <v>1218</v>
      </c>
      <c r="C1437" s="7" t="s">
        <v>277</v>
      </c>
      <c r="E1437" s="41">
        <v>309844.38167199487</v>
      </c>
      <c r="F1437" s="41">
        <v>8966.608331273088</v>
      </c>
      <c r="G1437" s="36">
        <v>0.5932539714932992</v>
      </c>
    </row>
    <row r="1438" spans="2:6" ht="11.25" customHeight="1">
      <c r="B1438" s="33">
        <f t="shared" si="33"/>
        <v>1219</v>
      </c>
      <c r="C1438" s="7" t="s">
        <v>1576</v>
      </c>
      <c r="D1438" s="7" t="s">
        <v>2166</v>
      </c>
      <c r="E1438" s="41">
        <v>10243.64</v>
      </c>
      <c r="F1438" s="41">
        <v>5077.175714285714</v>
      </c>
    </row>
    <row r="1439" spans="2:6" ht="11.25" customHeight="1">
      <c r="B1439" s="33">
        <f t="shared" si="33"/>
        <v>1220</v>
      </c>
      <c r="C1439" s="7" t="s">
        <v>1999</v>
      </c>
      <c r="D1439" s="7" t="s">
        <v>2270</v>
      </c>
      <c r="E1439" s="41">
        <v>10273.42</v>
      </c>
      <c r="F1439" s="41">
        <v>1289.1042857142857</v>
      </c>
    </row>
    <row r="1440" spans="2:6" ht="11.25" customHeight="1">
      <c r="B1440" s="33">
        <f>MAX(B1434:B1439)+1</f>
        <v>1221</v>
      </c>
      <c r="C1440" s="7" t="s">
        <v>72</v>
      </c>
      <c r="D1440" s="7" t="s">
        <v>2143</v>
      </c>
      <c r="E1440" s="41">
        <v>21522</v>
      </c>
      <c r="F1440" s="41">
        <v>426.33</v>
      </c>
    </row>
    <row r="1441" spans="2:6" ht="11.25" customHeight="1">
      <c r="B1441" s="33">
        <f>MAX(B1435:B1440)+1</f>
        <v>1222</v>
      </c>
      <c r="C1441" s="7" t="s">
        <v>73</v>
      </c>
      <c r="D1441" s="7" t="s">
        <v>2145</v>
      </c>
      <c r="E1441" s="41">
        <v>4468</v>
      </c>
      <c r="F1441" s="41">
        <v>494.6671428571429</v>
      </c>
    </row>
    <row r="1442" spans="2:6" ht="11.25" customHeight="1">
      <c r="B1442" s="33">
        <f>MAX(B1436:B1441)+1</f>
        <v>1223</v>
      </c>
      <c r="C1442" s="7" t="s">
        <v>2000</v>
      </c>
      <c r="D1442" s="7" t="s">
        <v>2271</v>
      </c>
      <c r="E1442" s="41">
        <v>22576.589999999997</v>
      </c>
      <c r="F1442" s="41">
        <v>1087.7942857142857</v>
      </c>
    </row>
    <row r="1443" spans="2:6" ht="11.25" customHeight="1">
      <c r="B1443" s="33">
        <f t="shared" si="33"/>
        <v>1224</v>
      </c>
      <c r="C1443" s="7" t="s">
        <v>74</v>
      </c>
      <c r="D1443" s="7" t="s">
        <v>2197</v>
      </c>
      <c r="E1443" s="41">
        <v>20393.87</v>
      </c>
      <c r="F1443" s="41">
        <v>365.0828571428571</v>
      </c>
    </row>
    <row r="1444" spans="2:6" ht="11.25" customHeight="1">
      <c r="B1444" s="33">
        <f t="shared" si="33"/>
        <v>1225</v>
      </c>
      <c r="C1444" s="7" t="s">
        <v>75</v>
      </c>
      <c r="E1444" s="41">
        <v>43322388.53</v>
      </c>
      <c r="F1444" s="41">
        <v>99188.23857142856</v>
      </c>
    </row>
    <row r="1445" spans="2:6" ht="11.25" customHeight="1">
      <c r="B1445" s="33">
        <f t="shared" si="33"/>
        <v>1226</v>
      </c>
      <c r="C1445" s="7" t="s">
        <v>76</v>
      </c>
      <c r="D1445" s="7" t="s">
        <v>2199</v>
      </c>
      <c r="E1445" s="41">
        <v>2016</v>
      </c>
      <c r="F1445" s="41">
        <v>1022.2442857142859</v>
      </c>
    </row>
    <row r="1446" spans="2:6" ht="11.25" customHeight="1">
      <c r="B1446" s="33">
        <f t="shared" si="33"/>
        <v>1227</v>
      </c>
      <c r="C1446" s="7" t="s">
        <v>77</v>
      </c>
      <c r="E1446" s="41">
        <v>4230843.54</v>
      </c>
      <c r="F1446" s="41">
        <v>14526.937142857143</v>
      </c>
    </row>
    <row r="1447" spans="2:6" ht="11.25" customHeight="1">
      <c r="B1447" s="33">
        <f aca="true" t="shared" si="34" ref="B1447:B1511">MAX(B1442:B1446)+1</f>
        <v>1228</v>
      </c>
      <c r="C1447" s="7" t="s">
        <v>78</v>
      </c>
      <c r="D1447" s="7" t="s">
        <v>2272</v>
      </c>
      <c r="E1447" s="41">
        <v>38235.689999999944</v>
      </c>
      <c r="F1447" s="41">
        <v>1889.0800000000002</v>
      </c>
    </row>
    <row r="1448" spans="2:6" ht="11.25" customHeight="1">
      <c r="B1448" s="33">
        <f t="shared" si="34"/>
        <v>1229</v>
      </c>
      <c r="C1448" s="7" t="s">
        <v>79</v>
      </c>
      <c r="E1448" s="41">
        <v>15902419</v>
      </c>
      <c r="F1448" s="41">
        <v>117517.88714285714</v>
      </c>
    </row>
    <row r="1449" spans="2:6" ht="11.25" customHeight="1">
      <c r="B1449" s="33">
        <f t="shared" si="34"/>
        <v>1230</v>
      </c>
      <c r="C1449" s="7" t="s">
        <v>80</v>
      </c>
      <c r="D1449" s="7" t="s">
        <v>2131</v>
      </c>
      <c r="E1449" s="41">
        <v>28425</v>
      </c>
      <c r="F1449" s="41">
        <v>396.2085714285714</v>
      </c>
    </row>
    <row r="1450" spans="2:6" ht="11.25" customHeight="1">
      <c r="B1450" s="33">
        <f t="shared" si="34"/>
        <v>1231</v>
      </c>
      <c r="C1450" s="7" t="s">
        <v>81</v>
      </c>
      <c r="E1450" s="41">
        <v>14540828.899999999</v>
      </c>
      <c r="F1450" s="41">
        <v>453915.3771428571</v>
      </c>
    </row>
    <row r="1451" spans="2:6" ht="11.25" customHeight="1">
      <c r="B1451" s="33">
        <f t="shared" si="34"/>
        <v>1232</v>
      </c>
      <c r="C1451" s="7" t="s">
        <v>82</v>
      </c>
      <c r="E1451" s="41">
        <v>1580338.37</v>
      </c>
      <c r="F1451" s="41">
        <v>29218.932857142852</v>
      </c>
    </row>
    <row r="1452" spans="2:6" ht="11.25" customHeight="1">
      <c r="B1452" s="33">
        <f t="shared" si="34"/>
        <v>1233</v>
      </c>
      <c r="C1452" s="7" t="s">
        <v>83</v>
      </c>
      <c r="E1452" s="41">
        <v>5356635.55</v>
      </c>
      <c r="F1452" s="41">
        <v>72001.23285714285</v>
      </c>
    </row>
    <row r="1453" spans="2:6" ht="11.25" customHeight="1">
      <c r="B1453" s="33">
        <f t="shared" si="34"/>
        <v>1234</v>
      </c>
      <c r="C1453" s="7" t="s">
        <v>84</v>
      </c>
      <c r="D1453" s="7" t="s">
        <v>2131</v>
      </c>
      <c r="E1453" s="41">
        <v>21585</v>
      </c>
      <c r="F1453" s="41">
        <v>808.6271428571429</v>
      </c>
    </row>
    <row r="1454" spans="2:6" ht="11.25" customHeight="1">
      <c r="B1454" s="33">
        <f t="shared" si="34"/>
        <v>1235</v>
      </c>
      <c r="C1454" s="7" t="s">
        <v>85</v>
      </c>
      <c r="D1454" s="7" t="s">
        <v>2217</v>
      </c>
      <c r="E1454" s="41">
        <v>45535.29</v>
      </c>
      <c r="F1454" s="41">
        <v>288.8442857142857</v>
      </c>
    </row>
    <row r="1455" spans="2:6" ht="11.25" customHeight="1">
      <c r="B1455" s="33">
        <f t="shared" si="34"/>
        <v>1236</v>
      </c>
      <c r="C1455" s="7" t="s">
        <v>86</v>
      </c>
      <c r="E1455" s="41">
        <v>3368.14</v>
      </c>
      <c r="F1455" s="41">
        <v>0</v>
      </c>
    </row>
    <row r="1456" spans="2:6" ht="11.25" customHeight="1">
      <c r="B1456" s="33">
        <f t="shared" si="34"/>
        <v>1237</v>
      </c>
      <c r="C1456" s="7" t="s">
        <v>2001</v>
      </c>
      <c r="D1456" s="7" t="s">
        <v>2147</v>
      </c>
      <c r="E1456" s="41">
        <v>61726.99</v>
      </c>
      <c r="F1456" s="41">
        <v>395.8757142857143</v>
      </c>
    </row>
    <row r="1457" spans="2:6" ht="11.25" customHeight="1">
      <c r="B1457" s="33">
        <f t="shared" si="34"/>
        <v>1238</v>
      </c>
      <c r="C1457" s="7" t="s">
        <v>87</v>
      </c>
      <c r="D1457" s="7" t="s">
        <v>2207</v>
      </c>
      <c r="E1457" s="41">
        <v>11906</v>
      </c>
      <c r="F1457" s="41">
        <v>143.94714285714286</v>
      </c>
    </row>
    <row r="1458" spans="2:7" ht="11.25" customHeight="1">
      <c r="B1458" s="33">
        <f t="shared" si="34"/>
        <v>1239</v>
      </c>
      <c r="C1458" s="7" t="s">
        <v>664</v>
      </c>
      <c r="E1458" s="41">
        <v>23172838.37970424</v>
      </c>
      <c r="F1458" s="41">
        <v>57775.38971363141</v>
      </c>
      <c r="G1458" s="36">
        <v>0.9914046355466704</v>
      </c>
    </row>
    <row r="1459" spans="2:6" ht="11.25" customHeight="1">
      <c r="B1459" s="33">
        <f t="shared" si="34"/>
        <v>1240</v>
      </c>
      <c r="C1459" s="7" t="s">
        <v>88</v>
      </c>
      <c r="E1459" s="41">
        <v>2175355.4699999997</v>
      </c>
      <c r="F1459" s="41">
        <v>53104.42857142857</v>
      </c>
    </row>
    <row r="1460" spans="2:6" ht="11.25" customHeight="1">
      <c r="B1460" s="33">
        <f t="shared" si="34"/>
        <v>1241</v>
      </c>
      <c r="C1460" s="7" t="s">
        <v>89</v>
      </c>
      <c r="D1460" s="7" t="s">
        <v>2147</v>
      </c>
      <c r="E1460" s="41">
        <v>1506</v>
      </c>
      <c r="F1460" s="41">
        <v>508.0828571428571</v>
      </c>
    </row>
    <row r="1461" spans="2:6" ht="11.25" customHeight="1">
      <c r="B1461" s="33">
        <f t="shared" si="34"/>
        <v>1242</v>
      </c>
      <c r="C1461" s="7" t="s">
        <v>2002</v>
      </c>
      <c r="D1461" s="7" t="s">
        <v>2244</v>
      </c>
      <c r="E1461" s="41">
        <v>18224.1</v>
      </c>
      <c r="F1461" s="41">
        <v>326.15000000000003</v>
      </c>
    </row>
    <row r="1462" spans="2:6" ht="11.25" customHeight="1">
      <c r="B1462" s="33">
        <f t="shared" si="34"/>
        <v>1243</v>
      </c>
      <c r="C1462" s="7" t="s">
        <v>2003</v>
      </c>
      <c r="D1462" s="7" t="s">
        <v>2273</v>
      </c>
      <c r="E1462" s="41">
        <v>5502970.96</v>
      </c>
      <c r="F1462" s="41">
        <v>99896.11999999998</v>
      </c>
    </row>
    <row r="1463" spans="2:6" ht="11.25" customHeight="1">
      <c r="B1463" s="33">
        <f t="shared" si="34"/>
        <v>1244</v>
      </c>
      <c r="C1463" s="7" t="s">
        <v>90</v>
      </c>
      <c r="D1463" s="7" t="s">
        <v>2149</v>
      </c>
      <c r="E1463" s="41">
        <v>1911</v>
      </c>
      <c r="F1463" s="41">
        <v>37.25</v>
      </c>
    </row>
    <row r="1464" spans="2:6" ht="11.25" customHeight="1">
      <c r="B1464" s="33">
        <f t="shared" si="34"/>
        <v>1245</v>
      </c>
      <c r="C1464" s="7" t="s">
        <v>91</v>
      </c>
      <c r="D1464" s="7" t="s">
        <v>2194</v>
      </c>
      <c r="E1464" s="41">
        <v>42869</v>
      </c>
      <c r="F1464" s="41">
        <v>7529.981428571429</v>
      </c>
    </row>
    <row r="1465" spans="2:6" ht="11.25" customHeight="1">
      <c r="B1465" s="33">
        <f t="shared" si="34"/>
        <v>1246</v>
      </c>
      <c r="C1465" s="7" t="s">
        <v>92</v>
      </c>
      <c r="E1465" s="41">
        <v>5934882.129999999</v>
      </c>
      <c r="F1465" s="41">
        <v>41909.194285714286</v>
      </c>
    </row>
    <row r="1466" spans="2:6" ht="11.25" customHeight="1">
      <c r="B1466" s="33">
        <f t="shared" si="34"/>
        <v>1247</v>
      </c>
      <c r="C1466" s="7" t="s">
        <v>93</v>
      </c>
      <c r="D1466" s="7" t="s">
        <v>2157</v>
      </c>
      <c r="E1466" s="41">
        <v>3510776</v>
      </c>
      <c r="F1466" s="41">
        <v>0</v>
      </c>
    </row>
    <row r="1467" spans="2:6" ht="11.25" customHeight="1">
      <c r="B1467" s="33">
        <f t="shared" si="34"/>
        <v>1248</v>
      </c>
      <c r="C1467" s="7" t="s">
        <v>94</v>
      </c>
      <c r="D1467" s="7" t="s">
        <v>2170</v>
      </c>
      <c r="E1467" s="41">
        <v>70897.49</v>
      </c>
      <c r="F1467" s="41">
        <v>957.132857142857</v>
      </c>
    </row>
    <row r="1468" spans="2:7" ht="11.25" customHeight="1">
      <c r="B1468" s="33">
        <f t="shared" si="34"/>
        <v>1249</v>
      </c>
      <c r="C1468" s="7" t="s">
        <v>2004</v>
      </c>
      <c r="E1468" s="41">
        <v>1106304.8200000003</v>
      </c>
      <c r="F1468" s="41">
        <v>25704.477530454413</v>
      </c>
      <c r="G1468" s="36">
        <v>0.8481000739928252</v>
      </c>
    </row>
    <row r="1469" spans="2:7" ht="11.25" customHeight="1">
      <c r="B1469" s="33">
        <f t="shared" si="34"/>
        <v>1250</v>
      </c>
      <c r="C1469" s="7" t="s">
        <v>665</v>
      </c>
      <c r="E1469" s="41">
        <v>16477370.133248568</v>
      </c>
      <c r="F1469" s="41">
        <v>345714.68274214765</v>
      </c>
      <c r="G1469" s="36">
        <v>0.951316560342435</v>
      </c>
    </row>
    <row r="1470" spans="2:6" ht="11.25" customHeight="1">
      <c r="B1470" s="33">
        <f t="shared" si="34"/>
        <v>1251</v>
      </c>
      <c r="C1470" s="7" t="s">
        <v>95</v>
      </c>
      <c r="E1470" s="41">
        <v>1702063.4</v>
      </c>
      <c r="F1470" s="41">
        <v>78222.12999999999</v>
      </c>
    </row>
    <row r="1471" spans="2:6" ht="11.25" customHeight="1">
      <c r="B1471" s="33">
        <f t="shared" si="34"/>
        <v>1252</v>
      </c>
      <c r="C1471" s="7" t="s">
        <v>2005</v>
      </c>
      <c r="D1471" s="7" t="s">
        <v>2274</v>
      </c>
      <c r="E1471" s="41">
        <v>171077.49</v>
      </c>
      <c r="F1471" s="41">
        <v>3422.584285714285</v>
      </c>
    </row>
    <row r="1472" spans="2:6" ht="11.25" customHeight="1">
      <c r="B1472" s="33">
        <f t="shared" si="34"/>
        <v>1253</v>
      </c>
      <c r="C1472" s="7" t="s">
        <v>2006</v>
      </c>
      <c r="E1472" s="41">
        <v>19689182.829999994</v>
      </c>
      <c r="F1472" s="41">
        <v>120264.1642857143</v>
      </c>
    </row>
    <row r="1473" spans="2:6" ht="11.25" customHeight="1">
      <c r="B1473" s="33">
        <f t="shared" si="34"/>
        <v>1254</v>
      </c>
      <c r="C1473" s="7" t="s">
        <v>96</v>
      </c>
      <c r="D1473" s="7" t="s">
        <v>2197</v>
      </c>
      <c r="E1473" s="41">
        <v>9693</v>
      </c>
      <c r="F1473" s="41">
        <v>0</v>
      </c>
    </row>
    <row r="1474" spans="2:6" ht="11.25" customHeight="1">
      <c r="B1474" s="33">
        <f t="shared" si="34"/>
        <v>1255</v>
      </c>
      <c r="C1474" s="7" t="s">
        <v>97</v>
      </c>
      <c r="D1474" s="7" t="s">
        <v>2197</v>
      </c>
      <c r="E1474" s="41">
        <v>28953</v>
      </c>
      <c r="F1474" s="41">
        <v>0</v>
      </c>
    </row>
    <row r="1475" spans="2:6" ht="11.25" customHeight="1">
      <c r="B1475" s="33">
        <f t="shared" si="34"/>
        <v>1256</v>
      </c>
      <c r="C1475" s="7" t="s">
        <v>98</v>
      </c>
      <c r="D1475" s="7" t="s">
        <v>2145</v>
      </c>
      <c r="E1475" s="41">
        <v>39481.56</v>
      </c>
      <c r="F1475" s="41">
        <v>706.0042857142856</v>
      </c>
    </row>
    <row r="1476" spans="2:6" ht="11.25" customHeight="1">
      <c r="B1476" s="33">
        <f t="shared" si="34"/>
        <v>1257</v>
      </c>
      <c r="C1476" s="7" t="s">
        <v>2007</v>
      </c>
      <c r="D1476" s="7" t="s">
        <v>2195</v>
      </c>
      <c r="E1476" s="41">
        <v>10025.099999999977</v>
      </c>
      <c r="F1476" s="41">
        <v>286.2528571428571</v>
      </c>
    </row>
    <row r="1477" spans="2:6" ht="11.25" customHeight="1">
      <c r="B1477" s="33">
        <f t="shared" si="34"/>
        <v>1258</v>
      </c>
      <c r="C1477" s="7" t="s">
        <v>99</v>
      </c>
      <c r="E1477" s="41">
        <v>65195156.952</v>
      </c>
      <c r="F1477" s="41">
        <v>197558.6442857143</v>
      </c>
    </row>
    <row r="1478" spans="2:6" ht="11.25" customHeight="1">
      <c r="B1478" s="33">
        <f t="shared" si="34"/>
        <v>1259</v>
      </c>
      <c r="C1478" s="7" t="s">
        <v>100</v>
      </c>
      <c r="D1478" s="7" t="s">
        <v>2236</v>
      </c>
      <c r="E1478" s="41">
        <v>27685</v>
      </c>
      <c r="F1478" s="41">
        <v>1029.5685714285714</v>
      </c>
    </row>
    <row r="1479" spans="2:7" ht="11.25" customHeight="1">
      <c r="B1479" s="33">
        <f t="shared" si="34"/>
        <v>1260</v>
      </c>
      <c r="C1479" s="7" t="s">
        <v>101</v>
      </c>
      <c r="E1479" s="41">
        <v>1346337.66</v>
      </c>
      <c r="F1479" s="41">
        <v>23563.68363491168</v>
      </c>
      <c r="G1479" s="36">
        <v>0.9077165996435065</v>
      </c>
    </row>
    <row r="1480" spans="2:6" ht="11.25" customHeight="1">
      <c r="B1480" s="33">
        <f t="shared" si="34"/>
        <v>1261</v>
      </c>
      <c r="C1480" s="7" t="s">
        <v>102</v>
      </c>
      <c r="D1480" s="7" t="s">
        <v>2149</v>
      </c>
      <c r="E1480" s="41">
        <v>41393</v>
      </c>
      <c r="F1480" s="41">
        <v>746.8642857142858</v>
      </c>
    </row>
    <row r="1481" spans="2:7" ht="11.25" customHeight="1">
      <c r="B1481" s="33">
        <f t="shared" si="34"/>
        <v>1262</v>
      </c>
      <c r="C1481" s="7" t="s">
        <v>278</v>
      </c>
      <c r="E1481" s="41">
        <v>233059.78999999995</v>
      </c>
      <c r="F1481" s="41">
        <v>4081.6281534644113</v>
      </c>
      <c r="G1481" s="36">
        <v>0.4120439752764198</v>
      </c>
    </row>
    <row r="1482" spans="2:6" ht="11.25" customHeight="1">
      <c r="B1482" s="33">
        <f t="shared" si="34"/>
        <v>1263</v>
      </c>
      <c r="C1482" s="7" t="s">
        <v>103</v>
      </c>
      <c r="D1482" s="7" t="s">
        <v>2195</v>
      </c>
      <c r="E1482" s="41">
        <v>18961.05</v>
      </c>
      <c r="F1482" s="41">
        <v>135.49857142857144</v>
      </c>
    </row>
    <row r="1483" spans="2:6" ht="11.25" customHeight="1">
      <c r="B1483" s="33">
        <f>MAX(B1477:B1482)+1</f>
        <v>1264</v>
      </c>
      <c r="C1483" s="7" t="s">
        <v>2008</v>
      </c>
      <c r="D1483" s="7" t="s">
        <v>2181</v>
      </c>
      <c r="E1483" s="41">
        <v>10386.61</v>
      </c>
      <c r="F1483" s="41">
        <v>910.9842857142856</v>
      </c>
    </row>
    <row r="1484" spans="2:6" ht="11.25" customHeight="1">
      <c r="B1484" s="33">
        <f>MAX(B1478:B1483)+1</f>
        <v>1265</v>
      </c>
      <c r="C1484" s="7" t="s">
        <v>104</v>
      </c>
      <c r="D1484" s="7" t="s">
        <v>2142</v>
      </c>
      <c r="E1484" s="41">
        <v>32044.81</v>
      </c>
      <c r="F1484" s="41">
        <v>317.7685714285714</v>
      </c>
    </row>
    <row r="1485" spans="2:6" ht="11.25" customHeight="1">
      <c r="B1485" s="33">
        <f>MAX(B1479:B1484)+1</f>
        <v>1266</v>
      </c>
      <c r="C1485" s="7" t="s">
        <v>105</v>
      </c>
      <c r="E1485" s="41">
        <v>28488959.442000005</v>
      </c>
      <c r="F1485" s="41">
        <v>148589.2714285714</v>
      </c>
    </row>
    <row r="1486" spans="2:6" ht="11.25" customHeight="1">
      <c r="B1486" s="33">
        <f>MAX(B1480:B1485)+1</f>
        <v>1267</v>
      </c>
      <c r="C1486" s="7" t="s">
        <v>2009</v>
      </c>
      <c r="D1486" s="7" t="s">
        <v>2275</v>
      </c>
      <c r="E1486" s="41">
        <v>63846.61</v>
      </c>
      <c r="F1486" s="41">
        <v>0</v>
      </c>
    </row>
    <row r="1487" spans="2:6" ht="11.25" customHeight="1">
      <c r="B1487" s="33">
        <f t="shared" si="34"/>
        <v>1268</v>
      </c>
      <c r="C1487" s="7" t="s">
        <v>106</v>
      </c>
      <c r="D1487" s="7" t="s">
        <v>2168</v>
      </c>
      <c r="E1487" s="41">
        <v>17681</v>
      </c>
      <c r="F1487" s="41">
        <v>506.22857142857146</v>
      </c>
    </row>
    <row r="1488" spans="2:6" ht="11.25" customHeight="1">
      <c r="B1488" s="33">
        <f t="shared" si="34"/>
        <v>1269</v>
      </c>
      <c r="C1488" s="7" t="s">
        <v>107</v>
      </c>
      <c r="E1488" s="41">
        <v>11563952.200000003</v>
      </c>
      <c r="F1488" s="41">
        <v>444767.98857142864</v>
      </c>
    </row>
    <row r="1489" spans="2:6" ht="11.25" customHeight="1">
      <c r="B1489" s="33">
        <f t="shared" si="34"/>
        <v>1270</v>
      </c>
      <c r="C1489" s="7" t="s">
        <v>108</v>
      </c>
      <c r="E1489" s="41">
        <v>6042486.160000001</v>
      </c>
      <c r="F1489" s="41">
        <v>120324.99857142859</v>
      </c>
    </row>
    <row r="1490" spans="2:6" ht="11.25" customHeight="1">
      <c r="B1490" s="33">
        <f t="shared" si="34"/>
        <v>1271</v>
      </c>
      <c r="C1490" s="7" t="s">
        <v>109</v>
      </c>
      <c r="E1490" s="41">
        <v>1751947.2399999998</v>
      </c>
      <c r="F1490" s="41">
        <v>27268.61285714286</v>
      </c>
    </row>
    <row r="1491" spans="2:6" ht="11.25" customHeight="1">
      <c r="B1491" s="33">
        <f t="shared" si="34"/>
        <v>1272</v>
      </c>
      <c r="C1491" s="7" t="s">
        <v>110</v>
      </c>
      <c r="E1491" s="41">
        <v>3478023.177</v>
      </c>
      <c r="F1491" s="41">
        <v>62436.73714285715</v>
      </c>
    </row>
    <row r="1492" spans="2:6" ht="11.25" customHeight="1">
      <c r="B1492" s="33">
        <f t="shared" si="34"/>
        <v>1273</v>
      </c>
      <c r="C1492" s="7" t="s">
        <v>111</v>
      </c>
      <c r="D1492" s="7" t="s">
        <v>2141</v>
      </c>
      <c r="E1492" s="41">
        <v>44432.619999999995</v>
      </c>
      <c r="F1492" s="41">
        <v>888.3985714285715</v>
      </c>
    </row>
    <row r="1493" spans="2:6" ht="11.25" customHeight="1">
      <c r="B1493" s="33">
        <f t="shared" si="34"/>
        <v>1274</v>
      </c>
      <c r="C1493" s="7" t="s">
        <v>2010</v>
      </c>
      <c r="D1493" s="7" t="s">
        <v>2276</v>
      </c>
      <c r="E1493" s="41">
        <v>119823.20000000001</v>
      </c>
      <c r="F1493" s="41">
        <v>250.67857142857142</v>
      </c>
    </row>
    <row r="1494" spans="2:6" ht="11.25" customHeight="1">
      <c r="B1494" s="33">
        <f t="shared" si="34"/>
        <v>1275</v>
      </c>
      <c r="C1494" s="7" t="s">
        <v>112</v>
      </c>
      <c r="D1494" s="7" t="s">
        <v>2175</v>
      </c>
      <c r="E1494" s="41">
        <v>68054</v>
      </c>
      <c r="F1494" s="41">
        <v>386.94142857142845</v>
      </c>
    </row>
    <row r="1495" spans="2:7" ht="11.25" customHeight="1">
      <c r="B1495" s="33">
        <f t="shared" si="34"/>
        <v>1276</v>
      </c>
      <c r="C1495" s="7" t="s">
        <v>113</v>
      </c>
      <c r="E1495" s="41">
        <v>68192265.77900901</v>
      </c>
      <c r="F1495" s="41">
        <v>194671.25017235792</v>
      </c>
      <c r="G1495" s="36">
        <v>0.9442599004802407</v>
      </c>
    </row>
    <row r="1496" spans="2:6" ht="11.25" customHeight="1">
      <c r="B1496" s="33">
        <f t="shared" si="34"/>
        <v>1277</v>
      </c>
      <c r="C1496" s="7" t="s">
        <v>1577</v>
      </c>
      <c r="D1496" s="7" t="s">
        <v>2277</v>
      </c>
      <c r="E1496" s="41">
        <v>4962.48</v>
      </c>
      <c r="F1496" s="41">
        <v>310.55285714285714</v>
      </c>
    </row>
    <row r="1497" spans="2:6" ht="11.25" customHeight="1">
      <c r="B1497" s="33">
        <f t="shared" si="34"/>
        <v>1278</v>
      </c>
      <c r="C1497" s="7" t="s">
        <v>2011</v>
      </c>
      <c r="D1497" s="7" t="s">
        <v>2245</v>
      </c>
      <c r="E1497" s="41">
        <v>29512.64</v>
      </c>
      <c r="F1497" s="41">
        <v>0</v>
      </c>
    </row>
    <row r="1498" spans="2:6" ht="11.25" customHeight="1">
      <c r="B1498" s="33">
        <f t="shared" si="34"/>
        <v>1279</v>
      </c>
      <c r="C1498" s="7" t="s">
        <v>114</v>
      </c>
      <c r="D1498" s="7" t="s">
        <v>2148</v>
      </c>
      <c r="E1498" s="41">
        <v>90899</v>
      </c>
      <c r="F1498" s="41">
        <v>1081.9114285714288</v>
      </c>
    </row>
    <row r="1499" spans="2:6" ht="11.25" customHeight="1">
      <c r="B1499" s="33">
        <f t="shared" si="34"/>
        <v>1280</v>
      </c>
      <c r="C1499" s="7" t="s">
        <v>115</v>
      </c>
      <c r="D1499" s="7" t="s">
        <v>2133</v>
      </c>
      <c r="E1499" s="41">
        <v>47195</v>
      </c>
      <c r="F1499" s="41">
        <v>207.6657142857143</v>
      </c>
    </row>
    <row r="1500" spans="2:6" ht="11.25" customHeight="1">
      <c r="B1500" s="33">
        <f t="shared" si="34"/>
        <v>1281</v>
      </c>
      <c r="C1500" s="7" t="s">
        <v>116</v>
      </c>
      <c r="E1500" s="41">
        <v>44750810.184</v>
      </c>
      <c r="F1500" s="41">
        <v>567237.4385714285</v>
      </c>
    </row>
    <row r="1501" spans="2:6" ht="11.25" customHeight="1">
      <c r="B1501" s="33">
        <f t="shared" si="34"/>
        <v>1282</v>
      </c>
      <c r="C1501" s="7" t="s">
        <v>117</v>
      </c>
      <c r="E1501" s="41">
        <v>31753004.444000006</v>
      </c>
      <c r="F1501" s="41">
        <v>290876.0742857143</v>
      </c>
    </row>
    <row r="1502" spans="2:6" ht="11.25" customHeight="1">
      <c r="B1502" s="33">
        <f t="shared" si="34"/>
        <v>1283</v>
      </c>
      <c r="C1502" s="7" t="s">
        <v>118</v>
      </c>
      <c r="D1502" s="7" t="s">
        <v>2170</v>
      </c>
      <c r="E1502" s="41">
        <v>24522</v>
      </c>
      <c r="F1502" s="41">
        <v>495.8171428571428</v>
      </c>
    </row>
    <row r="1503" spans="2:6" ht="11.25" customHeight="1">
      <c r="B1503" s="33">
        <f t="shared" si="34"/>
        <v>1284</v>
      </c>
      <c r="C1503" s="7" t="s">
        <v>119</v>
      </c>
      <c r="D1503" s="7" t="s">
        <v>2278</v>
      </c>
      <c r="E1503" s="41">
        <v>6336</v>
      </c>
      <c r="F1503" s="41">
        <v>0</v>
      </c>
    </row>
    <row r="1504" spans="2:6" ht="11.25" customHeight="1">
      <c r="B1504" s="33">
        <f t="shared" si="34"/>
        <v>1285</v>
      </c>
      <c r="C1504" s="7" t="s">
        <v>120</v>
      </c>
      <c r="D1504" s="7" t="s">
        <v>2163</v>
      </c>
      <c r="E1504" s="41">
        <v>12037</v>
      </c>
      <c r="F1504" s="41">
        <v>0</v>
      </c>
    </row>
    <row r="1505" spans="2:6" ht="11.25" customHeight="1">
      <c r="B1505" s="33">
        <f t="shared" si="34"/>
        <v>1286</v>
      </c>
      <c r="C1505" s="7" t="s">
        <v>121</v>
      </c>
      <c r="D1505" s="7" t="s">
        <v>2279</v>
      </c>
      <c r="E1505" s="41">
        <v>11955</v>
      </c>
      <c r="F1505" s="41">
        <v>0</v>
      </c>
    </row>
    <row r="1506" spans="2:6" ht="11.25" customHeight="1">
      <c r="B1506" s="33">
        <f t="shared" si="34"/>
        <v>1287</v>
      </c>
      <c r="C1506" s="7" t="s">
        <v>122</v>
      </c>
      <c r="D1506" s="7" t="s">
        <v>2274</v>
      </c>
      <c r="E1506" s="41">
        <v>342095.82</v>
      </c>
      <c r="F1506" s="41">
        <v>2862.2000000000003</v>
      </c>
    </row>
    <row r="1507" spans="2:6" ht="11.25" customHeight="1">
      <c r="B1507" s="33">
        <f t="shared" si="34"/>
        <v>1288</v>
      </c>
      <c r="C1507" s="7" t="s">
        <v>123</v>
      </c>
      <c r="D1507" s="7" t="s">
        <v>2202</v>
      </c>
      <c r="E1507" s="41">
        <v>49334.3</v>
      </c>
      <c r="F1507" s="41">
        <v>615.5871428571428</v>
      </c>
    </row>
    <row r="1508" spans="2:6" ht="11.25" customHeight="1">
      <c r="B1508" s="33">
        <f t="shared" si="34"/>
        <v>1289</v>
      </c>
      <c r="C1508" s="7" t="s">
        <v>124</v>
      </c>
      <c r="D1508" s="7" t="s">
        <v>2148</v>
      </c>
      <c r="E1508" s="41">
        <v>31282.51</v>
      </c>
      <c r="F1508" s="41">
        <v>236.57857142857145</v>
      </c>
    </row>
    <row r="1509" spans="2:6" ht="11.25" customHeight="1">
      <c r="B1509" s="33">
        <f t="shared" si="34"/>
        <v>1290</v>
      </c>
      <c r="C1509" s="7" t="s">
        <v>2012</v>
      </c>
      <c r="D1509" s="7" t="s">
        <v>2201</v>
      </c>
      <c r="E1509" s="41">
        <v>62772.19</v>
      </c>
      <c r="F1509" s="41">
        <v>0</v>
      </c>
    </row>
    <row r="1510" spans="2:6" ht="11.25" customHeight="1">
      <c r="B1510" s="33">
        <f t="shared" si="34"/>
        <v>1291</v>
      </c>
      <c r="C1510" s="7" t="s">
        <v>125</v>
      </c>
      <c r="E1510" s="41">
        <v>4284160.17</v>
      </c>
      <c r="F1510" s="41">
        <v>66700.48857142856</v>
      </c>
    </row>
    <row r="1511" spans="2:6" ht="11.25" customHeight="1">
      <c r="B1511" s="33">
        <f t="shared" si="34"/>
        <v>1292</v>
      </c>
      <c r="C1511" s="7" t="s">
        <v>126</v>
      </c>
      <c r="D1511" s="7" t="s">
        <v>2130</v>
      </c>
      <c r="E1511" s="41">
        <v>51421.4</v>
      </c>
      <c r="F1511" s="41">
        <v>238.04142857142853</v>
      </c>
    </row>
    <row r="1512" spans="2:6" ht="11.25" customHeight="1">
      <c r="B1512" s="33">
        <f aca="true" t="shared" si="35" ref="B1512:B1575">MAX(B1507:B1511)+1</f>
        <v>1293</v>
      </c>
      <c r="C1512" s="7" t="s">
        <v>127</v>
      </c>
      <c r="D1512" s="7" t="s">
        <v>2131</v>
      </c>
      <c r="E1512" s="41">
        <v>18957</v>
      </c>
      <c r="F1512" s="41">
        <v>375.89428571428573</v>
      </c>
    </row>
    <row r="1513" spans="2:6" ht="11.25" customHeight="1">
      <c r="B1513" s="33">
        <f t="shared" si="35"/>
        <v>1294</v>
      </c>
      <c r="C1513" s="7" t="s">
        <v>128</v>
      </c>
      <c r="D1513" s="7" t="s">
        <v>2163</v>
      </c>
      <c r="E1513" s="41">
        <v>703741.4400000001</v>
      </c>
      <c r="F1513" s="41">
        <v>43609.72714285715</v>
      </c>
    </row>
    <row r="1514" spans="2:6" ht="11.25" customHeight="1">
      <c r="B1514" s="33">
        <f t="shared" si="35"/>
        <v>1295</v>
      </c>
      <c r="C1514" s="7" t="s">
        <v>129</v>
      </c>
      <c r="D1514" s="7" t="s">
        <v>2143</v>
      </c>
      <c r="E1514" s="41">
        <v>11078</v>
      </c>
      <c r="F1514" s="41">
        <v>0</v>
      </c>
    </row>
    <row r="1515" spans="2:6" ht="11.25" customHeight="1">
      <c r="B1515" s="33">
        <f t="shared" si="35"/>
        <v>1296</v>
      </c>
      <c r="C1515" s="7" t="s">
        <v>2013</v>
      </c>
      <c r="D1515" s="7" t="s">
        <v>2176</v>
      </c>
      <c r="E1515" s="41">
        <v>35741</v>
      </c>
      <c r="F1515" s="41">
        <v>608.2242857142857</v>
      </c>
    </row>
    <row r="1516" spans="2:6" ht="11.25" customHeight="1">
      <c r="B1516" s="33">
        <f t="shared" si="35"/>
        <v>1297</v>
      </c>
      <c r="C1516" s="7" t="s">
        <v>130</v>
      </c>
      <c r="E1516" s="41">
        <v>9530317.1</v>
      </c>
      <c r="F1516" s="41">
        <v>37893.798571428575</v>
      </c>
    </row>
    <row r="1517" spans="2:6" ht="11.25" customHeight="1">
      <c r="B1517" s="33">
        <f t="shared" si="35"/>
        <v>1298</v>
      </c>
      <c r="C1517" s="7" t="s">
        <v>2014</v>
      </c>
      <c r="D1517" s="7" t="s">
        <v>2258</v>
      </c>
      <c r="E1517" s="41">
        <v>23401</v>
      </c>
      <c r="F1517" s="41">
        <v>0</v>
      </c>
    </row>
    <row r="1518" spans="2:6" ht="11.25" customHeight="1">
      <c r="B1518" s="33">
        <f t="shared" si="35"/>
        <v>1299</v>
      </c>
      <c r="C1518" s="7" t="s">
        <v>2015</v>
      </c>
      <c r="D1518" s="7" t="s">
        <v>2172</v>
      </c>
      <c r="E1518" s="41">
        <v>23544.35</v>
      </c>
      <c r="F1518" s="41">
        <v>281.06857142857143</v>
      </c>
    </row>
    <row r="1519" spans="2:6" ht="11.25" customHeight="1">
      <c r="B1519" s="33">
        <f t="shared" si="35"/>
        <v>1300</v>
      </c>
      <c r="C1519" s="7" t="s">
        <v>131</v>
      </c>
      <c r="D1519" s="7" t="s">
        <v>2145</v>
      </c>
      <c r="E1519" s="41">
        <v>18501.56</v>
      </c>
      <c r="F1519" s="41">
        <v>2198.8585714285714</v>
      </c>
    </row>
    <row r="1520" spans="2:6" ht="11.25" customHeight="1">
      <c r="B1520" s="33">
        <f t="shared" si="35"/>
        <v>1301</v>
      </c>
      <c r="C1520" s="7" t="s">
        <v>132</v>
      </c>
      <c r="E1520" s="41">
        <v>8475657.844000002</v>
      </c>
      <c r="F1520" s="41">
        <v>173053.97428571427</v>
      </c>
    </row>
    <row r="1521" spans="2:7" ht="11.25" customHeight="1">
      <c r="B1521" s="33">
        <f t="shared" si="35"/>
        <v>1302</v>
      </c>
      <c r="C1521" s="7" t="s">
        <v>279</v>
      </c>
      <c r="E1521" s="41">
        <v>35971.99999999999</v>
      </c>
      <c r="F1521" s="41">
        <v>5489.472184612469</v>
      </c>
      <c r="G1521" s="36">
        <v>0.2538119059882732</v>
      </c>
    </row>
    <row r="1522" spans="2:7" ht="11.25" customHeight="1">
      <c r="B1522" s="33">
        <f t="shared" si="35"/>
        <v>1303</v>
      </c>
      <c r="C1522" s="7" t="s">
        <v>280</v>
      </c>
      <c r="E1522" s="41">
        <v>754304.9400000001</v>
      </c>
      <c r="F1522" s="41">
        <v>9118.650799534325</v>
      </c>
      <c r="G1522" s="36">
        <v>0.6850498650007419</v>
      </c>
    </row>
    <row r="1523" spans="2:6" ht="11.25" customHeight="1">
      <c r="B1523" s="33">
        <f t="shared" si="35"/>
        <v>1304</v>
      </c>
      <c r="C1523" s="7" t="s">
        <v>2016</v>
      </c>
      <c r="D1523" s="7" t="s">
        <v>2170</v>
      </c>
      <c r="E1523" s="41">
        <v>51835</v>
      </c>
      <c r="F1523" s="41">
        <v>357.70142857142855</v>
      </c>
    </row>
    <row r="1524" spans="2:6" ht="11.25" customHeight="1">
      <c r="B1524" s="33">
        <f t="shared" si="35"/>
        <v>1305</v>
      </c>
      <c r="C1524" s="7" t="s">
        <v>133</v>
      </c>
      <c r="D1524" s="7" t="s">
        <v>2159</v>
      </c>
      <c r="E1524" s="41">
        <v>25896</v>
      </c>
      <c r="F1524" s="41">
        <v>1245.2385714285715</v>
      </c>
    </row>
    <row r="1525" spans="2:6" ht="11.25" customHeight="1">
      <c r="B1525" s="33">
        <f>MAX(B1518:B1524)+1</f>
        <v>1306</v>
      </c>
      <c r="C1525" s="7" t="s">
        <v>134</v>
      </c>
      <c r="D1525" s="7" t="s">
        <v>2180</v>
      </c>
      <c r="E1525" s="41">
        <v>2086.0000000000946</v>
      </c>
      <c r="F1525" s="41">
        <v>748.9528571428572</v>
      </c>
    </row>
    <row r="1526" spans="2:6" ht="11.25" customHeight="1">
      <c r="B1526" s="33">
        <f>MAX(B1519:B1525)+1</f>
        <v>1307</v>
      </c>
      <c r="C1526" s="7" t="s">
        <v>2017</v>
      </c>
      <c r="D1526" s="7" t="s">
        <v>2210</v>
      </c>
      <c r="E1526" s="41">
        <v>37172.09999999998</v>
      </c>
      <c r="F1526" s="41">
        <v>804.0985714285715</v>
      </c>
    </row>
    <row r="1527" spans="2:6" ht="11.25" customHeight="1">
      <c r="B1527" s="33">
        <f>MAX(B1520:B1526)+1</f>
        <v>1308</v>
      </c>
      <c r="C1527" s="7" t="s">
        <v>135</v>
      </c>
      <c r="D1527" s="7" t="s">
        <v>2140</v>
      </c>
      <c r="E1527" s="41">
        <v>15482</v>
      </c>
      <c r="F1527" s="41">
        <v>3497.9514285714286</v>
      </c>
    </row>
    <row r="1528" spans="2:6" ht="11.25" customHeight="1">
      <c r="B1528" s="33">
        <f t="shared" si="35"/>
        <v>1309</v>
      </c>
      <c r="C1528" s="7" t="s">
        <v>136</v>
      </c>
      <c r="D1528" s="7" t="s">
        <v>2226</v>
      </c>
      <c r="E1528" s="41">
        <v>185017.3</v>
      </c>
      <c r="F1528" s="41">
        <v>1332.7414285714283</v>
      </c>
    </row>
    <row r="1529" spans="2:6" ht="11.25" customHeight="1">
      <c r="B1529" s="33">
        <f t="shared" si="35"/>
        <v>1310</v>
      </c>
      <c r="C1529" s="7" t="s">
        <v>2018</v>
      </c>
      <c r="D1529" s="7" t="s">
        <v>2280</v>
      </c>
      <c r="E1529" s="41">
        <v>5684</v>
      </c>
      <c r="F1529" s="41">
        <v>196.24571428571429</v>
      </c>
    </row>
    <row r="1530" spans="2:6" ht="11.25" customHeight="1">
      <c r="B1530" s="33">
        <f t="shared" si="35"/>
        <v>1311</v>
      </c>
      <c r="C1530" s="7" t="s">
        <v>137</v>
      </c>
      <c r="D1530" s="7" t="s">
        <v>2281</v>
      </c>
      <c r="E1530" s="41">
        <v>13840</v>
      </c>
      <c r="F1530" s="41">
        <v>963.3528571428571</v>
      </c>
    </row>
    <row r="1531" spans="2:7" ht="11.25" customHeight="1">
      <c r="B1531" s="33">
        <f t="shared" si="35"/>
        <v>1312</v>
      </c>
      <c r="C1531" s="7" t="s">
        <v>138</v>
      </c>
      <c r="D1531" s="7" t="s">
        <v>2134</v>
      </c>
      <c r="E1531" s="41">
        <v>2478528.2861</v>
      </c>
      <c r="F1531" s="41">
        <v>38119.90972857143</v>
      </c>
      <c r="G1531" s="36">
        <v>0.43000000000000005</v>
      </c>
    </row>
    <row r="1532" spans="2:6" ht="11.25" customHeight="1">
      <c r="B1532" s="33">
        <f t="shared" si="35"/>
        <v>1313</v>
      </c>
      <c r="C1532" s="7" t="s">
        <v>139</v>
      </c>
      <c r="D1532" s="7" t="s">
        <v>2225</v>
      </c>
      <c r="E1532" s="41">
        <v>22970</v>
      </c>
      <c r="F1532" s="41">
        <v>715.41</v>
      </c>
    </row>
    <row r="1533" spans="2:6" ht="11.25" customHeight="1">
      <c r="B1533" s="33">
        <f t="shared" si="35"/>
        <v>1314</v>
      </c>
      <c r="C1533" s="7" t="s">
        <v>140</v>
      </c>
      <c r="D1533" s="7" t="s">
        <v>2143</v>
      </c>
      <c r="E1533" s="41">
        <v>31152</v>
      </c>
      <c r="F1533" s="41">
        <v>609.4071428571427</v>
      </c>
    </row>
    <row r="1534" spans="2:6" ht="11.25" customHeight="1">
      <c r="B1534" s="33">
        <f t="shared" si="35"/>
        <v>1315</v>
      </c>
      <c r="C1534" s="7" t="s">
        <v>141</v>
      </c>
      <c r="D1534" s="7" t="s">
        <v>2148</v>
      </c>
      <c r="E1534" s="41">
        <v>35470.53</v>
      </c>
      <c r="F1534" s="41">
        <v>0</v>
      </c>
    </row>
    <row r="1535" spans="2:6" ht="11.25" customHeight="1">
      <c r="B1535" s="33">
        <f t="shared" si="35"/>
        <v>1316</v>
      </c>
      <c r="C1535" s="7" t="s">
        <v>2019</v>
      </c>
      <c r="D1535" s="7" t="s">
        <v>2143</v>
      </c>
      <c r="E1535" s="41">
        <v>26466.670000000002</v>
      </c>
      <c r="F1535" s="41">
        <v>708.4200000000001</v>
      </c>
    </row>
    <row r="1536" spans="2:7" ht="11.25" customHeight="1">
      <c r="B1536" s="33">
        <f t="shared" si="35"/>
        <v>1317</v>
      </c>
      <c r="C1536" s="7" t="s">
        <v>281</v>
      </c>
      <c r="E1536" s="41">
        <v>604747.01</v>
      </c>
      <c r="F1536" s="41">
        <v>12220.663526111255</v>
      </c>
      <c r="G1536" s="36">
        <v>0.7956391287246012</v>
      </c>
    </row>
    <row r="1537" spans="2:7" ht="11.25" customHeight="1">
      <c r="B1537" s="33">
        <f t="shared" si="35"/>
        <v>1318</v>
      </c>
      <c r="C1537" s="7" t="s">
        <v>142</v>
      </c>
      <c r="E1537" s="41">
        <v>6687452.720000002</v>
      </c>
      <c r="F1537" s="41">
        <v>62619.759711717874</v>
      </c>
      <c r="G1537" s="36">
        <v>0.9758722116372152</v>
      </c>
    </row>
    <row r="1538" spans="2:6" ht="11.25" customHeight="1">
      <c r="B1538" s="33">
        <f t="shared" si="35"/>
        <v>1319</v>
      </c>
      <c r="C1538" s="7" t="s">
        <v>143</v>
      </c>
      <c r="D1538" s="7" t="s">
        <v>2131</v>
      </c>
      <c r="E1538" s="41">
        <v>22846</v>
      </c>
      <c r="F1538" s="41">
        <v>549.5814285714285</v>
      </c>
    </row>
    <row r="1539" spans="2:6" ht="11.25" customHeight="1">
      <c r="B1539" s="33">
        <f t="shared" si="35"/>
        <v>1320</v>
      </c>
      <c r="C1539" s="7" t="s">
        <v>2347</v>
      </c>
      <c r="E1539" s="41">
        <v>41693.44</v>
      </c>
      <c r="F1539" s="41">
        <v>0</v>
      </c>
    </row>
    <row r="1540" spans="2:7" ht="11.25" customHeight="1">
      <c r="B1540" s="33">
        <f t="shared" si="35"/>
        <v>1321</v>
      </c>
      <c r="C1540" s="7" t="s">
        <v>144</v>
      </c>
      <c r="E1540" s="41">
        <v>18511242.970000003</v>
      </c>
      <c r="F1540" s="41">
        <v>446771.79512998974</v>
      </c>
      <c r="G1540" s="36">
        <v>0.9605663734479132</v>
      </c>
    </row>
    <row r="1541" spans="2:6" ht="11.25" customHeight="1">
      <c r="B1541" s="33">
        <f t="shared" si="35"/>
        <v>1322</v>
      </c>
      <c r="C1541" s="7" t="s">
        <v>145</v>
      </c>
      <c r="E1541" s="41">
        <v>34758866.04299999</v>
      </c>
      <c r="F1541" s="41">
        <v>256925.5242857143</v>
      </c>
    </row>
    <row r="1542" spans="2:6" ht="11.25" customHeight="1">
      <c r="B1542" s="33">
        <f t="shared" si="35"/>
        <v>1323</v>
      </c>
      <c r="C1542" s="7" t="s">
        <v>146</v>
      </c>
      <c r="E1542" s="41">
        <v>7131071.780000002</v>
      </c>
      <c r="F1542" s="41">
        <v>59144.030000000006</v>
      </c>
    </row>
    <row r="1543" spans="2:6" ht="11.25" customHeight="1">
      <c r="B1543" s="33">
        <f>MAX(B1537:B1542)+1</f>
        <v>1324</v>
      </c>
      <c r="C1543" s="7" t="s">
        <v>147</v>
      </c>
      <c r="D1543" s="7" t="s">
        <v>2170</v>
      </c>
      <c r="E1543" s="41">
        <v>92685</v>
      </c>
      <c r="F1543" s="41">
        <v>850.8914285714285</v>
      </c>
    </row>
    <row r="1544" spans="2:6" ht="11.25" customHeight="1">
      <c r="B1544" s="33">
        <f>MAX(B1538:B1543)+1</f>
        <v>1325</v>
      </c>
      <c r="C1544" s="7" t="s">
        <v>148</v>
      </c>
      <c r="D1544" s="7" t="s">
        <v>2192</v>
      </c>
      <c r="E1544" s="41">
        <v>18665</v>
      </c>
      <c r="F1544" s="41">
        <v>382.82142857142856</v>
      </c>
    </row>
    <row r="1545" spans="2:6" ht="11.25" customHeight="1">
      <c r="B1545" s="33">
        <f t="shared" si="35"/>
        <v>1326</v>
      </c>
      <c r="C1545" s="7" t="s">
        <v>149</v>
      </c>
      <c r="D1545" s="7" t="s">
        <v>2198</v>
      </c>
      <c r="E1545" s="41">
        <v>1886679.2</v>
      </c>
      <c r="F1545" s="41">
        <v>51985.562857142846</v>
      </c>
    </row>
    <row r="1546" spans="2:6" ht="11.25" customHeight="1">
      <c r="B1546" s="33">
        <f t="shared" si="35"/>
        <v>1327</v>
      </c>
      <c r="C1546" s="7" t="s">
        <v>150</v>
      </c>
      <c r="E1546" s="41">
        <v>317709.6</v>
      </c>
      <c r="F1546" s="41">
        <v>6350.551428571429</v>
      </c>
    </row>
    <row r="1547" spans="3:6" ht="11.25" customHeight="1" hidden="1" outlineLevel="1">
      <c r="C1547" s="46" t="s">
        <v>2020</v>
      </c>
      <c r="D1547" s="46"/>
      <c r="E1547" s="41">
        <v>3886</v>
      </c>
      <c r="F1547" s="41">
        <v>391.06714285714287</v>
      </c>
    </row>
    <row r="1548" spans="2:6" ht="11.25" customHeight="1" collapsed="1">
      <c r="B1548" s="33">
        <f>MAX(B1542:B1546)+1</f>
        <v>1328</v>
      </c>
      <c r="C1548" s="7" t="s">
        <v>2052</v>
      </c>
      <c r="D1548" s="7" t="s">
        <v>2150</v>
      </c>
      <c r="E1548" s="41">
        <f>SUBTOTAL(9,E1547)</f>
        <v>3886</v>
      </c>
      <c r="F1548" s="41">
        <f>SUBTOTAL(9,F1547)</f>
        <v>391.06714285714287</v>
      </c>
    </row>
    <row r="1549" spans="2:6" ht="11.25" customHeight="1">
      <c r="B1549" s="33">
        <f>MAX(B1543:B1548)+1</f>
        <v>1329</v>
      </c>
      <c r="C1549" s="7" t="s">
        <v>151</v>
      </c>
      <c r="D1549" s="7" t="s">
        <v>2147</v>
      </c>
      <c r="E1549" s="41">
        <v>53709.95</v>
      </c>
      <c r="F1549" s="41">
        <v>398.27</v>
      </c>
    </row>
    <row r="1550" spans="2:6" ht="11.25" customHeight="1">
      <c r="B1550" s="33">
        <f>MAX(B1544:B1549)+1</f>
        <v>1330</v>
      </c>
      <c r="C1550" s="7" t="s">
        <v>152</v>
      </c>
      <c r="D1550" s="7" t="s">
        <v>2245</v>
      </c>
      <c r="E1550" s="41">
        <v>398</v>
      </c>
      <c r="F1550" s="41">
        <v>275.3442857142857</v>
      </c>
    </row>
    <row r="1551" spans="2:6" ht="11.25" customHeight="1">
      <c r="B1551" s="33">
        <f>MAX(B1545:B1550)+1</f>
        <v>1331</v>
      </c>
      <c r="C1551" s="7" t="s">
        <v>153</v>
      </c>
      <c r="D1551" s="7" t="s">
        <v>2184</v>
      </c>
      <c r="E1551" s="41">
        <v>15357</v>
      </c>
      <c r="F1551" s="41">
        <v>2490.0342857142855</v>
      </c>
    </row>
    <row r="1552" spans="2:6" ht="11.25" customHeight="1">
      <c r="B1552" s="33">
        <f>MAX(B1546:B1551)+1</f>
        <v>1332</v>
      </c>
      <c r="C1552" s="7" t="s">
        <v>154</v>
      </c>
      <c r="E1552" s="41">
        <v>3243792.9290000005</v>
      </c>
      <c r="F1552" s="41">
        <v>63823.40142857143</v>
      </c>
    </row>
    <row r="1553" spans="2:6" ht="11.25" customHeight="1">
      <c r="B1553" s="33">
        <f t="shared" si="35"/>
        <v>1333</v>
      </c>
      <c r="C1553" s="7" t="s">
        <v>2021</v>
      </c>
      <c r="D1553" s="7" t="s">
        <v>2170</v>
      </c>
      <c r="E1553" s="41">
        <v>85950.75</v>
      </c>
      <c r="F1553" s="41">
        <v>1013.5028571428572</v>
      </c>
    </row>
    <row r="1554" spans="2:6" ht="11.25" customHeight="1">
      <c r="B1554" s="33">
        <f t="shared" si="35"/>
        <v>1334</v>
      </c>
      <c r="C1554" s="7" t="s">
        <v>155</v>
      </c>
      <c r="D1554" s="7" t="s">
        <v>2282</v>
      </c>
      <c r="E1554" s="41">
        <v>2378050.650999999</v>
      </c>
      <c r="F1554" s="41">
        <v>51205.15428571428</v>
      </c>
    </row>
    <row r="1555" spans="2:6" ht="11.25" customHeight="1">
      <c r="B1555" s="33">
        <f t="shared" si="35"/>
        <v>1335</v>
      </c>
      <c r="C1555" s="7" t="s">
        <v>156</v>
      </c>
      <c r="D1555" s="7" t="s">
        <v>2156</v>
      </c>
      <c r="E1555" s="41">
        <v>41428</v>
      </c>
      <c r="F1555" s="41">
        <v>1129.8614285714286</v>
      </c>
    </row>
    <row r="1556" spans="2:6" ht="11.25" customHeight="1">
      <c r="B1556" s="33">
        <f t="shared" si="35"/>
        <v>1336</v>
      </c>
      <c r="C1556" s="7" t="s">
        <v>157</v>
      </c>
      <c r="D1556" s="7" t="s">
        <v>2144</v>
      </c>
      <c r="E1556" s="41">
        <v>27476</v>
      </c>
      <c r="F1556" s="41">
        <v>435.12857142857143</v>
      </c>
    </row>
    <row r="1557" spans="2:6" ht="11.25" customHeight="1">
      <c r="B1557" s="33">
        <f t="shared" si="35"/>
        <v>1337</v>
      </c>
      <c r="C1557" s="7" t="s">
        <v>158</v>
      </c>
      <c r="D1557" s="7" t="s">
        <v>2132</v>
      </c>
      <c r="E1557" s="41">
        <v>-1389</v>
      </c>
      <c r="F1557" s="41">
        <v>0</v>
      </c>
    </row>
    <row r="1558" spans="2:6" ht="11.25" customHeight="1">
      <c r="B1558" s="33">
        <f t="shared" si="35"/>
        <v>1338</v>
      </c>
      <c r="C1558" s="7" t="s">
        <v>159</v>
      </c>
      <c r="E1558" s="41">
        <v>7875122.61</v>
      </c>
      <c r="F1558" s="41">
        <v>139128.60142857142</v>
      </c>
    </row>
    <row r="1559" spans="2:6" ht="11.25" customHeight="1">
      <c r="B1559" s="33">
        <f t="shared" si="35"/>
        <v>1339</v>
      </c>
      <c r="C1559" s="7" t="s">
        <v>160</v>
      </c>
      <c r="E1559" s="41">
        <v>748497.9400000001</v>
      </c>
      <c r="F1559" s="41">
        <v>25375.290000000005</v>
      </c>
    </row>
    <row r="1560" spans="2:6" ht="11.25" customHeight="1">
      <c r="B1560" s="33">
        <f t="shared" si="35"/>
        <v>1340</v>
      </c>
      <c r="C1560" s="7" t="s">
        <v>161</v>
      </c>
      <c r="D1560" s="7" t="s">
        <v>2283</v>
      </c>
      <c r="E1560" s="41">
        <v>559127.24</v>
      </c>
      <c r="F1560" s="41">
        <v>12683.660000000002</v>
      </c>
    </row>
    <row r="1561" spans="2:6" ht="11.25" customHeight="1">
      <c r="B1561" s="33">
        <f t="shared" si="35"/>
        <v>1341</v>
      </c>
      <c r="C1561" s="7" t="s">
        <v>162</v>
      </c>
      <c r="E1561" s="41">
        <v>12832803.42</v>
      </c>
      <c r="F1561" s="41">
        <v>140039.24285714288</v>
      </c>
    </row>
    <row r="1562" spans="2:6" ht="11.25" customHeight="1">
      <c r="B1562" s="33">
        <f t="shared" si="35"/>
        <v>1342</v>
      </c>
      <c r="C1562" s="7" t="s">
        <v>2348</v>
      </c>
      <c r="E1562" s="41">
        <v>42761.05</v>
      </c>
      <c r="F1562" s="41">
        <v>0</v>
      </c>
    </row>
    <row r="1563" spans="2:6" ht="11.25" customHeight="1">
      <c r="B1563" s="33">
        <f t="shared" si="35"/>
        <v>1343</v>
      </c>
      <c r="C1563" s="7" t="s">
        <v>163</v>
      </c>
      <c r="D1563" s="7" t="s">
        <v>2156</v>
      </c>
      <c r="E1563" s="41">
        <v>24600</v>
      </c>
      <c r="F1563" s="41">
        <v>2646.6857142857143</v>
      </c>
    </row>
    <row r="1564" spans="2:6" ht="11.25" customHeight="1">
      <c r="B1564" s="33">
        <f>MAX(B1558:B1563)+1</f>
        <v>1344</v>
      </c>
      <c r="C1564" s="7" t="s">
        <v>164</v>
      </c>
      <c r="D1564" s="7" t="s">
        <v>2141</v>
      </c>
      <c r="E1564" s="41">
        <v>35194</v>
      </c>
      <c r="F1564" s="41">
        <v>1207.587142857143</v>
      </c>
    </row>
    <row r="1565" spans="2:6" ht="11.25" customHeight="1">
      <c r="B1565" s="33">
        <f>MAX(B1559:B1564)+1</f>
        <v>1345</v>
      </c>
      <c r="C1565" s="7" t="s">
        <v>165</v>
      </c>
      <c r="D1565" s="7" t="s">
        <v>2202</v>
      </c>
      <c r="E1565" s="41">
        <v>19987</v>
      </c>
      <c r="F1565" s="41">
        <v>2129.6814285714286</v>
      </c>
    </row>
    <row r="1566" spans="2:6" ht="11.25" customHeight="1">
      <c r="B1566" s="33">
        <f>MAX(B1560:B1565)+1</f>
        <v>1346</v>
      </c>
      <c r="C1566" s="7" t="s">
        <v>2022</v>
      </c>
      <c r="D1566" s="7" t="s">
        <v>2284</v>
      </c>
      <c r="E1566" s="41">
        <v>588787.07</v>
      </c>
      <c r="F1566" s="41">
        <v>13281.708571428573</v>
      </c>
    </row>
    <row r="1567" spans="2:7" ht="11.25" customHeight="1">
      <c r="B1567" s="33">
        <f>MAX(B1561:B1566)+1</f>
        <v>1347</v>
      </c>
      <c r="C1567" s="7" t="s">
        <v>166</v>
      </c>
      <c r="E1567" s="41">
        <v>5615681.449999998</v>
      </c>
      <c r="F1567" s="41">
        <v>65044.533870307125</v>
      </c>
      <c r="G1567" s="36">
        <v>0.8108568188293549</v>
      </c>
    </row>
    <row r="1568" spans="2:6" ht="11.25" customHeight="1">
      <c r="B1568" s="33">
        <f t="shared" si="35"/>
        <v>1348</v>
      </c>
      <c r="C1568" s="7" t="s">
        <v>167</v>
      </c>
      <c r="D1568" s="7" t="s">
        <v>2194</v>
      </c>
      <c r="E1568" s="41">
        <v>45108</v>
      </c>
      <c r="F1568" s="41">
        <v>402.6728571428571</v>
      </c>
    </row>
    <row r="1569" spans="2:6" ht="11.25" customHeight="1">
      <c r="B1569" s="33">
        <f t="shared" si="35"/>
        <v>1349</v>
      </c>
      <c r="C1569" s="7" t="s">
        <v>2023</v>
      </c>
      <c r="E1569" s="41">
        <v>30792652.939999998</v>
      </c>
      <c r="F1569" s="41">
        <v>204400.97714285715</v>
      </c>
    </row>
    <row r="1570" spans="2:7" ht="11.25" customHeight="1">
      <c r="B1570" s="33">
        <f t="shared" si="35"/>
        <v>1350</v>
      </c>
      <c r="C1570" s="7" t="s">
        <v>168</v>
      </c>
      <c r="E1570" s="41">
        <v>526491.04</v>
      </c>
      <c r="F1570" s="41">
        <v>15153.493137788539</v>
      </c>
      <c r="G1570" s="36">
        <v>0.549521347801226</v>
      </c>
    </row>
    <row r="1571" spans="2:6" ht="11.25" customHeight="1">
      <c r="B1571" s="33">
        <f t="shared" si="35"/>
        <v>1351</v>
      </c>
      <c r="C1571" s="7" t="s">
        <v>169</v>
      </c>
      <c r="D1571" s="7" t="s">
        <v>2235</v>
      </c>
      <c r="E1571" s="41">
        <v>51518.03</v>
      </c>
      <c r="F1571" s="41">
        <v>589.6085714285715</v>
      </c>
    </row>
    <row r="1572" spans="2:6" ht="11.25" customHeight="1">
      <c r="B1572" s="33">
        <f t="shared" si="35"/>
        <v>1352</v>
      </c>
      <c r="C1572" s="7" t="s">
        <v>170</v>
      </c>
      <c r="E1572" s="41">
        <v>9276214.18</v>
      </c>
      <c r="F1572" s="41">
        <v>41068.28142857143</v>
      </c>
    </row>
    <row r="1573" spans="2:6" ht="11.25" customHeight="1">
      <c r="B1573" s="33">
        <f t="shared" si="35"/>
        <v>1353</v>
      </c>
      <c r="C1573" s="7" t="s">
        <v>171</v>
      </c>
      <c r="D1573" s="7" t="s">
        <v>2172</v>
      </c>
      <c r="E1573" s="41">
        <v>26909.37</v>
      </c>
      <c r="F1573" s="41">
        <v>648.9928571428571</v>
      </c>
    </row>
    <row r="1574" spans="2:7" ht="11.25" customHeight="1">
      <c r="B1574" s="33">
        <f t="shared" si="35"/>
        <v>1354</v>
      </c>
      <c r="C1574" s="7" t="s">
        <v>282</v>
      </c>
      <c r="E1574" s="41">
        <v>809064.3500000002</v>
      </c>
      <c r="F1574" s="41">
        <v>12479.880110611914</v>
      </c>
      <c r="G1574" s="36">
        <v>0.8261840905857082</v>
      </c>
    </row>
    <row r="1575" spans="2:6" ht="11.25" customHeight="1">
      <c r="B1575" s="33">
        <f t="shared" si="35"/>
        <v>1355</v>
      </c>
      <c r="C1575" s="7" t="s">
        <v>172</v>
      </c>
      <c r="D1575" s="7" t="s">
        <v>2145</v>
      </c>
      <c r="E1575" s="41">
        <v>20840</v>
      </c>
      <c r="F1575" s="41">
        <v>109.85142857142857</v>
      </c>
    </row>
    <row r="1576" spans="2:6" ht="11.25" customHeight="1">
      <c r="B1576" s="33">
        <f aca="true" t="shared" si="36" ref="B1576:B1579">MAX(B1571:B1575)+1</f>
        <v>1356</v>
      </c>
      <c r="C1576" s="7" t="s">
        <v>173</v>
      </c>
      <c r="D1576" s="7" t="s">
        <v>2153</v>
      </c>
      <c r="E1576" s="41">
        <v>66883.29</v>
      </c>
      <c r="F1576" s="41">
        <v>0</v>
      </c>
    </row>
    <row r="1577" spans="2:7" ht="11.25" customHeight="1">
      <c r="B1577" s="33">
        <f t="shared" si="36"/>
        <v>1357</v>
      </c>
      <c r="C1577" s="7" t="s">
        <v>283</v>
      </c>
      <c r="E1577" s="41">
        <v>1074630.8399999999</v>
      </c>
      <c r="F1577" s="41">
        <v>11173.049577495089</v>
      </c>
      <c r="G1577" s="36">
        <v>0.7080757270594397</v>
      </c>
    </row>
    <row r="1578" spans="2:6" ht="11.25" customHeight="1">
      <c r="B1578" s="33">
        <f t="shared" si="36"/>
        <v>1358</v>
      </c>
      <c r="C1578" s="7" t="s">
        <v>174</v>
      </c>
      <c r="D1578" s="7" t="s">
        <v>2249</v>
      </c>
      <c r="E1578" s="41">
        <v>86912.25</v>
      </c>
      <c r="F1578" s="41">
        <v>979.0200000000001</v>
      </c>
    </row>
    <row r="1579" spans="2:6" ht="11.25" customHeight="1">
      <c r="B1579" s="33">
        <f t="shared" si="36"/>
        <v>1359</v>
      </c>
      <c r="C1579" s="7" t="s">
        <v>2024</v>
      </c>
      <c r="D1579" s="7" t="s">
        <v>2208</v>
      </c>
      <c r="E1579" s="41">
        <v>27349</v>
      </c>
      <c r="F1579" s="41">
        <v>407.57000000000005</v>
      </c>
    </row>
    <row r="1580" spans="2:6" ht="11.25" customHeight="1">
      <c r="B1580" s="33">
        <f>MAX(B1576:B1579)+1</f>
        <v>1360</v>
      </c>
      <c r="C1580" s="7" t="s">
        <v>175</v>
      </c>
      <c r="D1580" s="7" t="s">
        <v>2182</v>
      </c>
      <c r="E1580" s="41">
        <v>15723</v>
      </c>
      <c r="F1580" s="41">
        <v>0</v>
      </c>
    </row>
    <row r="1581" spans="2:6" ht="11.25" customHeight="1">
      <c r="B1581" s="33">
        <f>MAX(B1576:B1580)+1</f>
        <v>1361</v>
      </c>
      <c r="C1581" s="7" t="s">
        <v>176</v>
      </c>
      <c r="D1581" s="7" t="s">
        <v>2285</v>
      </c>
      <c r="E1581" s="41">
        <v>81846.11</v>
      </c>
      <c r="F1581" s="41">
        <v>1271.8057142857142</v>
      </c>
    </row>
    <row r="1582" spans="2:6" ht="11.25" customHeight="1">
      <c r="B1582" s="33">
        <f>MAX(B1576:B1581)+1</f>
        <v>1362</v>
      </c>
      <c r="C1582" s="7" t="s">
        <v>177</v>
      </c>
      <c r="D1582" s="7" t="s">
        <v>2159</v>
      </c>
      <c r="E1582" s="41">
        <v>29277</v>
      </c>
      <c r="F1582" s="41">
        <v>1573.6814285714286</v>
      </c>
    </row>
    <row r="1583" spans="2:6" ht="11.25" customHeight="1">
      <c r="B1583" s="33">
        <f aca="true" t="shared" si="37" ref="B1583:B1646">MAX(B1578:B1582)+1</f>
        <v>1363</v>
      </c>
      <c r="C1583" s="7" t="s">
        <v>178</v>
      </c>
      <c r="E1583" s="41">
        <v>698307.6299999999</v>
      </c>
      <c r="F1583" s="41">
        <v>3327.0057142857145</v>
      </c>
    </row>
    <row r="1584" spans="2:6" ht="11.25" customHeight="1">
      <c r="B1584" s="33">
        <f t="shared" si="37"/>
        <v>1364</v>
      </c>
      <c r="C1584" s="7" t="s">
        <v>2025</v>
      </c>
      <c r="D1584" s="7" t="s">
        <v>2196</v>
      </c>
      <c r="E1584" s="41">
        <v>6894.11</v>
      </c>
      <c r="F1584" s="41">
        <v>0</v>
      </c>
    </row>
    <row r="1585" spans="2:6" ht="11.25" customHeight="1">
      <c r="B1585" s="33">
        <f t="shared" si="37"/>
        <v>1365</v>
      </c>
      <c r="C1585" s="7" t="s">
        <v>2026</v>
      </c>
      <c r="D1585" s="7" t="s">
        <v>2264</v>
      </c>
      <c r="E1585" s="41">
        <v>1553224.24</v>
      </c>
      <c r="F1585" s="41">
        <v>49238.345714285715</v>
      </c>
    </row>
    <row r="1586" spans="2:6" ht="11.25" customHeight="1">
      <c r="B1586" s="33">
        <f t="shared" si="37"/>
        <v>1366</v>
      </c>
      <c r="C1586" s="7" t="s">
        <v>179</v>
      </c>
      <c r="D1586" s="7" t="s">
        <v>2226</v>
      </c>
      <c r="E1586" s="41">
        <v>17829</v>
      </c>
      <c r="F1586" s="41">
        <v>0</v>
      </c>
    </row>
    <row r="1587" spans="2:6" ht="11.25" customHeight="1">
      <c r="B1587" s="33">
        <f t="shared" si="37"/>
        <v>1367</v>
      </c>
      <c r="C1587" s="7" t="s">
        <v>2027</v>
      </c>
      <c r="D1587" s="7" t="s">
        <v>2286</v>
      </c>
      <c r="E1587" s="41">
        <v>142834.51</v>
      </c>
      <c r="F1587" s="41">
        <v>31774.278571428575</v>
      </c>
    </row>
    <row r="1588" spans="2:7" ht="11.25" customHeight="1">
      <c r="B1588" s="33">
        <f t="shared" si="37"/>
        <v>1368</v>
      </c>
      <c r="C1588" s="7" t="s">
        <v>180</v>
      </c>
      <c r="D1588" s="7" t="s">
        <v>2287</v>
      </c>
      <c r="E1588" s="41">
        <v>3643840.2499999986</v>
      </c>
      <c r="F1588" s="41">
        <v>119825.31591944677</v>
      </c>
      <c r="G1588" s="36">
        <v>0.9197913076703352</v>
      </c>
    </row>
    <row r="1589" spans="2:6" ht="11.25" customHeight="1">
      <c r="B1589" s="33">
        <f t="shared" si="37"/>
        <v>1369</v>
      </c>
      <c r="C1589" s="7" t="s">
        <v>2028</v>
      </c>
      <c r="D1589" s="7" t="s">
        <v>2184</v>
      </c>
      <c r="E1589" s="41">
        <v>23392</v>
      </c>
      <c r="F1589" s="41">
        <v>2192.335714285714</v>
      </c>
    </row>
    <row r="1590" spans="2:6" ht="11.25" customHeight="1">
      <c r="B1590" s="33">
        <f t="shared" si="37"/>
        <v>1370</v>
      </c>
      <c r="C1590" s="7" t="s">
        <v>181</v>
      </c>
      <c r="D1590" s="7" t="s">
        <v>2166</v>
      </c>
      <c r="E1590" s="41">
        <v>26421</v>
      </c>
      <c r="F1590" s="41">
        <v>0</v>
      </c>
    </row>
    <row r="1591" spans="2:6" ht="11.25" customHeight="1">
      <c r="B1591" s="33">
        <f t="shared" si="37"/>
        <v>1371</v>
      </c>
      <c r="C1591" s="7" t="s">
        <v>182</v>
      </c>
      <c r="D1591" s="7" t="s">
        <v>2157</v>
      </c>
      <c r="E1591" s="41">
        <v>20238</v>
      </c>
      <c r="F1591" s="41">
        <v>0</v>
      </c>
    </row>
    <row r="1592" spans="2:6" ht="11.25" customHeight="1">
      <c r="B1592" s="33">
        <f t="shared" si="37"/>
        <v>1372</v>
      </c>
      <c r="C1592" s="7" t="s">
        <v>183</v>
      </c>
      <c r="E1592" s="41">
        <v>31928430.660000004</v>
      </c>
      <c r="F1592" s="41">
        <v>212078.94285714286</v>
      </c>
    </row>
    <row r="1593" spans="2:6" ht="11.25" customHeight="1">
      <c r="B1593" s="33">
        <f t="shared" si="37"/>
        <v>1373</v>
      </c>
      <c r="C1593" s="7" t="s">
        <v>184</v>
      </c>
      <c r="D1593" s="7" t="s">
        <v>2137</v>
      </c>
      <c r="E1593" s="41">
        <v>29287</v>
      </c>
      <c r="F1593" s="41">
        <v>968.452857142857</v>
      </c>
    </row>
    <row r="1594" spans="2:6" ht="11.25" customHeight="1">
      <c r="B1594" s="33">
        <f t="shared" si="37"/>
        <v>1374</v>
      </c>
      <c r="C1594" s="7" t="s">
        <v>2029</v>
      </c>
      <c r="D1594" s="7" t="s">
        <v>2288</v>
      </c>
      <c r="E1594" s="41">
        <v>10025.100000000006</v>
      </c>
      <c r="F1594" s="41">
        <v>958.6671428571428</v>
      </c>
    </row>
    <row r="1595" spans="2:6" ht="11.25" customHeight="1">
      <c r="B1595" s="33">
        <f t="shared" si="37"/>
        <v>1375</v>
      </c>
      <c r="C1595" s="7" t="s">
        <v>2030</v>
      </c>
      <c r="D1595" s="7" t="s">
        <v>2180</v>
      </c>
      <c r="E1595" s="41">
        <v>6943</v>
      </c>
      <c r="F1595" s="41">
        <v>195.42</v>
      </c>
    </row>
    <row r="1596" spans="2:6" ht="11.25" customHeight="1">
      <c r="B1596" s="33">
        <f t="shared" si="37"/>
        <v>1376</v>
      </c>
      <c r="C1596" s="7" t="s">
        <v>2031</v>
      </c>
      <c r="D1596" s="7" t="s">
        <v>2230</v>
      </c>
      <c r="E1596" s="41">
        <v>81617.53</v>
      </c>
      <c r="F1596" s="41">
        <v>587.8671428571428</v>
      </c>
    </row>
    <row r="1597" spans="2:6" ht="11.25" customHeight="1">
      <c r="B1597" s="33">
        <f t="shared" si="37"/>
        <v>1377</v>
      </c>
      <c r="C1597" s="7" t="s">
        <v>185</v>
      </c>
      <c r="D1597" s="7" t="s">
        <v>2166</v>
      </c>
      <c r="E1597" s="41">
        <v>13906</v>
      </c>
      <c r="F1597" s="41">
        <v>263.89285714285717</v>
      </c>
    </row>
    <row r="1598" spans="2:6" ht="11.25" customHeight="1">
      <c r="B1598" s="33">
        <f t="shared" si="37"/>
        <v>1378</v>
      </c>
      <c r="C1598" s="7" t="s">
        <v>186</v>
      </c>
      <c r="D1598" s="7" t="s">
        <v>2213</v>
      </c>
      <c r="E1598" s="41">
        <v>27323</v>
      </c>
      <c r="F1598" s="41">
        <v>271.8142857142857</v>
      </c>
    </row>
    <row r="1599" spans="2:6" ht="11.25" customHeight="1">
      <c r="B1599" s="33">
        <f t="shared" si="37"/>
        <v>1379</v>
      </c>
      <c r="C1599" s="7" t="s">
        <v>187</v>
      </c>
      <c r="D1599" s="7" t="s">
        <v>2143</v>
      </c>
      <c r="E1599" s="41">
        <v>25231</v>
      </c>
      <c r="F1599" s="41">
        <v>347.4771428571429</v>
      </c>
    </row>
    <row r="1600" spans="2:6" ht="11.25" customHeight="1">
      <c r="B1600" s="33">
        <f t="shared" si="37"/>
        <v>1380</v>
      </c>
      <c r="C1600" s="7" t="s">
        <v>188</v>
      </c>
      <c r="E1600" s="41">
        <v>543100.91</v>
      </c>
      <c r="F1600" s="41">
        <v>13928.782857142856</v>
      </c>
    </row>
    <row r="1601" spans="2:6" ht="11.25" customHeight="1">
      <c r="B1601" s="33">
        <f t="shared" si="37"/>
        <v>1381</v>
      </c>
      <c r="C1601" s="7" t="s">
        <v>189</v>
      </c>
      <c r="D1601" s="7" t="s">
        <v>2157</v>
      </c>
      <c r="E1601" s="41">
        <v>10343</v>
      </c>
      <c r="F1601" s="41">
        <v>0</v>
      </c>
    </row>
    <row r="1602" spans="2:6" ht="11.25" customHeight="1">
      <c r="B1602" s="33">
        <f t="shared" si="37"/>
        <v>1382</v>
      </c>
      <c r="C1602" s="7" t="s">
        <v>2032</v>
      </c>
      <c r="E1602" s="41">
        <v>10779244.08</v>
      </c>
      <c r="F1602" s="41">
        <v>83339.58571428571</v>
      </c>
    </row>
    <row r="1603" spans="2:6" ht="11.25" customHeight="1">
      <c r="B1603" s="33">
        <f t="shared" si="37"/>
        <v>1383</v>
      </c>
      <c r="C1603" s="7" t="s">
        <v>2033</v>
      </c>
      <c r="D1603" s="7" t="s">
        <v>2134</v>
      </c>
      <c r="E1603" s="41">
        <v>224060.65</v>
      </c>
      <c r="F1603" s="41">
        <v>0</v>
      </c>
    </row>
    <row r="1604" spans="2:6" ht="11.25" customHeight="1">
      <c r="B1604" s="33">
        <f t="shared" si="37"/>
        <v>1384</v>
      </c>
      <c r="C1604" s="7" t="s">
        <v>2034</v>
      </c>
      <c r="D1604" s="7" t="s">
        <v>2151</v>
      </c>
      <c r="E1604" s="41">
        <v>9653</v>
      </c>
      <c r="F1604" s="41">
        <v>223.10714285714283</v>
      </c>
    </row>
    <row r="1605" spans="2:7" ht="11.25" customHeight="1">
      <c r="B1605" s="33">
        <f t="shared" si="37"/>
        <v>1385</v>
      </c>
      <c r="C1605" s="7" t="s">
        <v>190</v>
      </c>
      <c r="E1605" s="41">
        <v>225051.03</v>
      </c>
      <c r="F1605" s="41">
        <v>12447.403919026578</v>
      </c>
      <c r="G1605" s="36">
        <v>0.6421739696536308</v>
      </c>
    </row>
    <row r="1606" spans="2:6" ht="11.25" customHeight="1">
      <c r="B1606" s="33">
        <f t="shared" si="37"/>
        <v>1386</v>
      </c>
      <c r="C1606" s="7" t="s">
        <v>191</v>
      </c>
      <c r="D1606" s="7" t="s">
        <v>2157</v>
      </c>
      <c r="E1606" s="41">
        <v>14751.55</v>
      </c>
      <c r="F1606" s="41">
        <v>979.742857142857</v>
      </c>
    </row>
    <row r="1607" spans="2:6" ht="11.25" customHeight="1">
      <c r="B1607" s="33">
        <f t="shared" si="37"/>
        <v>1387</v>
      </c>
      <c r="C1607" s="7" t="s">
        <v>192</v>
      </c>
      <c r="D1607" s="7" t="s">
        <v>2157</v>
      </c>
      <c r="E1607" s="41">
        <v>13120.65</v>
      </c>
      <c r="F1607" s="41">
        <v>0</v>
      </c>
    </row>
    <row r="1608" spans="2:6" ht="11.25" customHeight="1">
      <c r="B1608" s="33">
        <f t="shared" si="37"/>
        <v>1388</v>
      </c>
      <c r="C1608" s="7" t="s">
        <v>193</v>
      </c>
      <c r="E1608" s="41">
        <v>3553132.58</v>
      </c>
      <c r="F1608" s="41">
        <v>64596.214285714275</v>
      </c>
    </row>
    <row r="1609" spans="2:6" ht="11.25" customHeight="1">
      <c r="B1609" s="33">
        <f t="shared" si="37"/>
        <v>1389</v>
      </c>
      <c r="C1609" s="7" t="s">
        <v>194</v>
      </c>
      <c r="E1609" s="41">
        <v>594774.45</v>
      </c>
      <c r="F1609" s="41">
        <v>30773.291428571425</v>
      </c>
    </row>
    <row r="1610" spans="2:6" ht="11.25" customHeight="1">
      <c r="B1610" s="33">
        <f t="shared" si="37"/>
        <v>1390</v>
      </c>
      <c r="C1610" s="7" t="s">
        <v>195</v>
      </c>
      <c r="E1610" s="41">
        <v>23661602.200000003</v>
      </c>
      <c r="F1610" s="41">
        <v>96399.98142857144</v>
      </c>
    </row>
    <row r="1611" spans="2:6" ht="11.25" customHeight="1">
      <c r="B1611" s="33">
        <f t="shared" si="37"/>
        <v>1391</v>
      </c>
      <c r="C1611" s="7" t="s">
        <v>196</v>
      </c>
      <c r="D1611" s="7" t="s">
        <v>2131</v>
      </c>
      <c r="E1611" s="41">
        <v>18934</v>
      </c>
      <c r="F1611" s="41">
        <v>274.85857142857145</v>
      </c>
    </row>
    <row r="1612" spans="2:6" ht="11.25" customHeight="1">
      <c r="B1612" s="33">
        <f t="shared" si="37"/>
        <v>1392</v>
      </c>
      <c r="C1612" s="7" t="s">
        <v>2035</v>
      </c>
      <c r="D1612" s="7" t="s">
        <v>2196</v>
      </c>
      <c r="E1612" s="41">
        <v>53245.52</v>
      </c>
      <c r="F1612" s="41">
        <v>745.91</v>
      </c>
    </row>
    <row r="1613" spans="2:6" ht="11.25" customHeight="1">
      <c r="B1613" s="33">
        <f t="shared" si="37"/>
        <v>1393</v>
      </c>
      <c r="C1613" s="7" t="s">
        <v>197</v>
      </c>
      <c r="E1613" s="41">
        <v>6660753.0030000005</v>
      </c>
      <c r="F1613" s="41">
        <v>110016.13285714285</v>
      </c>
    </row>
    <row r="1614" spans="2:6" ht="11.25" customHeight="1">
      <c r="B1614" s="33">
        <f t="shared" si="37"/>
        <v>1394</v>
      </c>
      <c r="C1614" s="7" t="s">
        <v>2036</v>
      </c>
      <c r="D1614" s="7" t="s">
        <v>2289</v>
      </c>
      <c r="E1614" s="41">
        <v>156560.52000000002</v>
      </c>
      <c r="F1614" s="41">
        <v>4101.538571428571</v>
      </c>
    </row>
    <row r="1615" spans="2:6" ht="11.25" customHeight="1">
      <c r="B1615" s="33">
        <f t="shared" si="37"/>
        <v>1395</v>
      </c>
      <c r="C1615" s="7" t="s">
        <v>198</v>
      </c>
      <c r="D1615" s="7" t="s">
        <v>2204</v>
      </c>
      <c r="E1615" s="41">
        <v>51941.47</v>
      </c>
      <c r="F1615" s="41">
        <v>1661.6585714285713</v>
      </c>
    </row>
    <row r="1616" spans="2:6" ht="11.25" customHeight="1">
      <c r="B1616" s="33">
        <f t="shared" si="37"/>
        <v>1396</v>
      </c>
      <c r="C1616" s="7" t="s">
        <v>2037</v>
      </c>
      <c r="D1616" s="7" t="s">
        <v>2172</v>
      </c>
      <c r="E1616" s="41">
        <v>20161.5</v>
      </c>
      <c r="F1616" s="41">
        <v>269.1928571428571</v>
      </c>
    </row>
    <row r="1617" spans="2:6" ht="11.25" customHeight="1">
      <c r="B1617" s="33">
        <f t="shared" si="37"/>
        <v>1397</v>
      </c>
      <c r="C1617" s="7" t="s">
        <v>199</v>
      </c>
      <c r="D1617" s="7" t="s">
        <v>2134</v>
      </c>
      <c r="E1617" s="41">
        <v>21513.29</v>
      </c>
      <c r="F1617" s="41">
        <v>0</v>
      </c>
    </row>
    <row r="1618" spans="2:6" ht="11.25" customHeight="1">
      <c r="B1618" s="33">
        <f t="shared" si="37"/>
        <v>1398</v>
      </c>
      <c r="C1618" s="7" t="s">
        <v>200</v>
      </c>
      <c r="D1618" s="7" t="s">
        <v>2160</v>
      </c>
      <c r="E1618" s="41">
        <v>18036.42</v>
      </c>
      <c r="F1618" s="41">
        <v>169.61142857142858</v>
      </c>
    </row>
    <row r="1619" spans="2:6" ht="11.25" customHeight="1">
      <c r="B1619" s="33">
        <f t="shared" si="37"/>
        <v>1399</v>
      </c>
      <c r="C1619" s="7" t="s">
        <v>201</v>
      </c>
      <c r="D1619" s="7" t="s">
        <v>2160</v>
      </c>
      <c r="E1619" s="41">
        <v>59199.95</v>
      </c>
      <c r="F1619" s="41">
        <v>995.4171428571428</v>
      </c>
    </row>
    <row r="1620" spans="2:6" ht="11.25" customHeight="1">
      <c r="B1620" s="33">
        <f t="shared" si="37"/>
        <v>1400</v>
      </c>
      <c r="C1620" s="7" t="s">
        <v>2038</v>
      </c>
      <c r="D1620" s="7" t="s">
        <v>2290</v>
      </c>
      <c r="E1620" s="41">
        <v>6149.959999999999</v>
      </c>
      <c r="F1620" s="41">
        <v>130.09</v>
      </c>
    </row>
    <row r="1621" spans="2:6" ht="11.25" customHeight="1">
      <c r="B1621" s="33">
        <f t="shared" si="37"/>
        <v>1401</v>
      </c>
      <c r="C1621" s="7" t="s">
        <v>202</v>
      </c>
      <c r="D1621" s="7" t="s">
        <v>2144</v>
      </c>
      <c r="E1621" s="41">
        <v>5482</v>
      </c>
      <c r="F1621" s="41">
        <v>0</v>
      </c>
    </row>
    <row r="1622" spans="2:6" ht="11.25" customHeight="1">
      <c r="B1622" s="33">
        <f t="shared" si="37"/>
        <v>1402</v>
      </c>
      <c r="C1622" s="7" t="s">
        <v>2039</v>
      </c>
      <c r="E1622" s="41">
        <v>6749385.72</v>
      </c>
      <c r="F1622" s="41">
        <v>32515.792857142857</v>
      </c>
    </row>
    <row r="1623" spans="2:6" ht="11.25" customHeight="1">
      <c r="B1623" s="33">
        <f t="shared" si="37"/>
        <v>1403</v>
      </c>
      <c r="C1623" s="7" t="s">
        <v>2040</v>
      </c>
      <c r="D1623" s="7" t="s">
        <v>2136</v>
      </c>
      <c r="E1623" s="41">
        <v>20731</v>
      </c>
      <c r="F1623" s="41">
        <v>347.69714285714286</v>
      </c>
    </row>
    <row r="1624" spans="2:6" ht="11.25" customHeight="1">
      <c r="B1624" s="33">
        <f t="shared" si="37"/>
        <v>1404</v>
      </c>
      <c r="C1624" s="7" t="s">
        <v>2041</v>
      </c>
      <c r="D1624" s="7" t="s">
        <v>2291</v>
      </c>
      <c r="E1624" s="41">
        <v>10273.42</v>
      </c>
      <c r="F1624" s="41">
        <v>0</v>
      </c>
    </row>
    <row r="1625" spans="2:6" ht="11.25" customHeight="1">
      <c r="B1625" s="33">
        <f t="shared" si="37"/>
        <v>1405</v>
      </c>
      <c r="C1625" s="7" t="s">
        <v>203</v>
      </c>
      <c r="D1625" s="7" t="s">
        <v>2157</v>
      </c>
      <c r="E1625" s="41">
        <v>10359</v>
      </c>
      <c r="F1625" s="41">
        <v>0</v>
      </c>
    </row>
    <row r="1626" spans="2:6" ht="11.25" customHeight="1">
      <c r="B1626" s="33">
        <f t="shared" si="37"/>
        <v>1406</v>
      </c>
      <c r="C1626" s="7" t="s">
        <v>204</v>
      </c>
      <c r="D1626" s="7" t="s">
        <v>2143</v>
      </c>
      <c r="E1626" s="41">
        <v>95863.92</v>
      </c>
      <c r="F1626" s="41">
        <v>264.28000000000003</v>
      </c>
    </row>
    <row r="1627" spans="2:6" ht="11.25" customHeight="1">
      <c r="B1627" s="33">
        <f t="shared" si="37"/>
        <v>1407</v>
      </c>
      <c r="C1627" s="7" t="s">
        <v>205</v>
      </c>
      <c r="E1627" s="41">
        <v>11028640.93</v>
      </c>
      <c r="F1627" s="41">
        <v>80968.51</v>
      </c>
    </row>
    <row r="1628" spans="2:6" ht="11.25" customHeight="1">
      <c r="B1628" s="33">
        <f t="shared" si="37"/>
        <v>1408</v>
      </c>
      <c r="C1628" s="7" t="s">
        <v>2042</v>
      </c>
      <c r="D1628" s="7" t="s">
        <v>2176</v>
      </c>
      <c r="E1628" s="41">
        <v>200408.78999999998</v>
      </c>
      <c r="F1628" s="41">
        <v>9101.10142857143</v>
      </c>
    </row>
    <row r="1629" spans="2:6" ht="11.25" customHeight="1">
      <c r="B1629" s="33">
        <f t="shared" si="37"/>
        <v>1409</v>
      </c>
      <c r="C1629" s="7" t="s">
        <v>206</v>
      </c>
      <c r="D1629" s="7" t="s">
        <v>2149</v>
      </c>
      <c r="E1629" s="41">
        <v>10703</v>
      </c>
      <c r="F1629" s="41">
        <v>28.407142857142855</v>
      </c>
    </row>
    <row r="1630" spans="2:6" ht="11.25" customHeight="1">
      <c r="B1630" s="33">
        <f t="shared" si="37"/>
        <v>1410</v>
      </c>
      <c r="C1630" s="7" t="s">
        <v>2043</v>
      </c>
      <c r="D1630" s="7" t="s">
        <v>2148</v>
      </c>
      <c r="E1630" s="41">
        <v>10025.06999999989</v>
      </c>
      <c r="F1630" s="41">
        <v>1088.7757142857142</v>
      </c>
    </row>
    <row r="1631" spans="2:6" ht="11.25" customHeight="1">
      <c r="B1631" s="33">
        <f t="shared" si="37"/>
        <v>1411</v>
      </c>
      <c r="C1631" s="7" t="s">
        <v>207</v>
      </c>
      <c r="D1631" s="7" t="s">
        <v>2141</v>
      </c>
      <c r="E1631" s="41">
        <v>48014</v>
      </c>
      <c r="F1631" s="41">
        <v>1100.5700000000002</v>
      </c>
    </row>
    <row r="1632" spans="2:6" ht="11.25" customHeight="1">
      <c r="B1632" s="33">
        <f t="shared" si="37"/>
        <v>1412</v>
      </c>
      <c r="C1632" s="7" t="s">
        <v>208</v>
      </c>
      <c r="D1632" s="7" t="s">
        <v>2144</v>
      </c>
      <c r="E1632" s="41">
        <v>32420</v>
      </c>
      <c r="F1632" s="41">
        <v>0</v>
      </c>
    </row>
    <row r="1633" spans="2:6" ht="11.25" customHeight="1">
      <c r="B1633" s="33">
        <f t="shared" si="37"/>
        <v>1413</v>
      </c>
      <c r="C1633" s="7" t="s">
        <v>2044</v>
      </c>
      <c r="D1633" s="7" t="s">
        <v>2292</v>
      </c>
      <c r="E1633" s="41">
        <v>90662.46</v>
      </c>
      <c r="F1633" s="41">
        <v>238.46857142857144</v>
      </c>
    </row>
    <row r="1634" spans="2:6" ht="11.25" customHeight="1">
      <c r="B1634" s="33">
        <f t="shared" si="37"/>
        <v>1414</v>
      </c>
      <c r="C1634" s="7" t="s">
        <v>2045</v>
      </c>
      <c r="D1634" s="7" t="s">
        <v>2176</v>
      </c>
      <c r="E1634" s="41">
        <v>152498.12</v>
      </c>
      <c r="F1634" s="41">
        <v>4700.87</v>
      </c>
    </row>
    <row r="1635" spans="2:6" ht="11.25" customHeight="1">
      <c r="B1635" s="33">
        <f t="shared" si="37"/>
        <v>1415</v>
      </c>
      <c r="C1635" s="7" t="s">
        <v>209</v>
      </c>
      <c r="D1635" s="7" t="s">
        <v>2202</v>
      </c>
      <c r="E1635" s="41">
        <v>46669</v>
      </c>
      <c r="F1635" s="41">
        <v>750.3914285714287</v>
      </c>
    </row>
    <row r="1636" spans="2:6" ht="11.25" customHeight="1">
      <c r="B1636" s="33">
        <f t="shared" si="37"/>
        <v>1416</v>
      </c>
      <c r="C1636" s="7" t="s">
        <v>210</v>
      </c>
      <c r="D1636" s="7" t="s">
        <v>2223</v>
      </c>
      <c r="E1636" s="41">
        <v>3851</v>
      </c>
      <c r="F1636" s="41">
        <v>857.157142857143</v>
      </c>
    </row>
    <row r="1637" spans="2:6" ht="11.25" customHeight="1">
      <c r="B1637" s="33">
        <f t="shared" si="37"/>
        <v>1417</v>
      </c>
      <c r="C1637" s="7" t="s">
        <v>211</v>
      </c>
      <c r="D1637" s="7" t="s">
        <v>2151</v>
      </c>
      <c r="E1637" s="41">
        <v>32018</v>
      </c>
      <c r="F1637" s="41">
        <v>7093.444285714286</v>
      </c>
    </row>
    <row r="1638" spans="2:6" ht="11.25" customHeight="1">
      <c r="B1638" s="33">
        <f t="shared" si="37"/>
        <v>1418</v>
      </c>
      <c r="C1638" s="7" t="s">
        <v>212</v>
      </c>
      <c r="D1638" s="7" t="s">
        <v>2293</v>
      </c>
      <c r="E1638" s="41">
        <v>6342281.409999999</v>
      </c>
      <c r="F1638" s="41">
        <v>22880.895714285718</v>
      </c>
    </row>
    <row r="1639" spans="2:6" ht="11.25" customHeight="1">
      <c r="B1639" s="33">
        <f t="shared" si="37"/>
        <v>1419</v>
      </c>
      <c r="C1639" s="7" t="s">
        <v>213</v>
      </c>
      <c r="D1639" s="7" t="s">
        <v>2294</v>
      </c>
      <c r="E1639" s="41">
        <v>134453.91999999998</v>
      </c>
      <c r="F1639" s="41">
        <v>1500.2714285714285</v>
      </c>
    </row>
    <row r="1640" spans="2:7" ht="11.25" customHeight="1">
      <c r="B1640" s="33">
        <f t="shared" si="37"/>
        <v>1420</v>
      </c>
      <c r="C1640" s="7" t="s">
        <v>214</v>
      </c>
      <c r="E1640" s="41">
        <v>1349024.1</v>
      </c>
      <c r="F1640" s="41">
        <v>32774.20937356313</v>
      </c>
      <c r="G1640" s="36">
        <v>0.8822690188214312</v>
      </c>
    </row>
    <row r="1641" spans="2:6" ht="11.25" customHeight="1">
      <c r="B1641" s="33">
        <f t="shared" si="37"/>
        <v>1421</v>
      </c>
      <c r="C1641" s="7" t="s">
        <v>215</v>
      </c>
      <c r="D1641" s="7" t="s">
        <v>2134</v>
      </c>
      <c r="E1641" s="41">
        <v>250629.81</v>
      </c>
      <c r="F1641" s="41">
        <v>937.2414285714286</v>
      </c>
    </row>
    <row r="1642" spans="2:6" ht="11.25" customHeight="1">
      <c r="B1642" s="33">
        <f t="shared" si="37"/>
        <v>1422</v>
      </c>
      <c r="C1642" s="7" t="s">
        <v>2046</v>
      </c>
      <c r="D1642" s="7" t="s">
        <v>2180</v>
      </c>
      <c r="E1642" s="41">
        <v>17660.29</v>
      </c>
      <c r="F1642" s="41">
        <v>0</v>
      </c>
    </row>
    <row r="1643" spans="2:6" ht="11.25" customHeight="1">
      <c r="B1643" s="33">
        <f t="shared" si="37"/>
        <v>1423</v>
      </c>
      <c r="C1643" s="7" t="s">
        <v>216</v>
      </c>
      <c r="E1643" s="41">
        <v>1656489.4100000001</v>
      </c>
      <c r="F1643" s="41">
        <v>19657.79857142857</v>
      </c>
    </row>
    <row r="1644" spans="2:6" ht="11.25" customHeight="1">
      <c r="B1644" s="33">
        <f t="shared" si="37"/>
        <v>1424</v>
      </c>
      <c r="C1644" s="7" t="s">
        <v>217</v>
      </c>
      <c r="D1644" s="7" t="s">
        <v>2132</v>
      </c>
      <c r="E1644" s="41">
        <v>73354.93</v>
      </c>
      <c r="F1644" s="41">
        <v>1482.0871428571427</v>
      </c>
    </row>
    <row r="1645" spans="2:7" ht="11.25" customHeight="1">
      <c r="B1645" s="33">
        <f t="shared" si="37"/>
        <v>1425</v>
      </c>
      <c r="C1645" s="7" t="s">
        <v>284</v>
      </c>
      <c r="E1645" s="41">
        <v>177617.09</v>
      </c>
      <c r="F1645" s="41">
        <v>7889.629375517824</v>
      </c>
      <c r="G1645" s="36">
        <v>0.47293795725584764</v>
      </c>
    </row>
    <row r="1646" spans="2:6" ht="11.25" customHeight="1">
      <c r="B1646" s="33">
        <f t="shared" si="37"/>
        <v>1426</v>
      </c>
      <c r="C1646" s="7" t="s">
        <v>218</v>
      </c>
      <c r="E1646" s="41">
        <v>46511.52</v>
      </c>
      <c r="F1646" s="41">
        <v>195.87142857142857</v>
      </c>
    </row>
    <row r="1647" spans="2:9" ht="13.5" thickBot="1">
      <c r="B1647" s="33">
        <f>MAX(B1641:B1646)+1</f>
        <v>1427</v>
      </c>
      <c r="C1647" s="34" t="s">
        <v>1727</v>
      </c>
      <c r="D1647" s="34"/>
      <c r="E1647" s="42">
        <f>SUBTOTAL(9,E837:E1646)</f>
        <v>2571781797.342233</v>
      </c>
      <c r="F1647" s="42">
        <f>SUBTOTAL(9,F837:F1646)</f>
        <v>28756899.255657785</v>
      </c>
      <c r="H1647" s="41">
        <f>E1647-'T2 - Investment'!E8</f>
        <v>0</v>
      </c>
      <c r="I1647" s="41">
        <f>F1647-'T4.1 - OperMaint'!E10-'T4.1 - OperMaint'!E14</f>
        <v>4.6566128730773926E-09</v>
      </c>
    </row>
    <row r="1648" spans="2:6" ht="21" customHeight="1" thickBot="1" thickTop="1">
      <c r="B1648" s="33">
        <f>MAX(B1642:B1647)+1</f>
        <v>1428</v>
      </c>
      <c r="C1648" s="34" t="s">
        <v>1734</v>
      </c>
      <c r="D1648" s="34"/>
      <c r="E1648" s="48">
        <f>SUM(E834,E1647)</f>
        <v>5217539845.857166</v>
      </c>
      <c r="F1648" s="48">
        <f>SUM(F834,F1647)</f>
        <v>35355419.249756694</v>
      </c>
    </row>
    <row r="1649" spans="3:6" ht="12.75">
      <c r="C1649" s="37"/>
      <c r="D1649" s="37"/>
      <c r="E1649" s="35"/>
      <c r="F1649" s="35"/>
    </row>
    <row r="1650" spans="3:7" ht="18.75">
      <c r="C1650" s="49" t="s">
        <v>219</v>
      </c>
      <c r="D1650" s="49"/>
      <c r="E1650" s="49"/>
      <c r="F1650" s="49"/>
      <c r="G1650" s="49"/>
    </row>
    <row r="1651" spans="3:7" ht="12.75">
      <c r="C1651" s="37" t="s">
        <v>579</v>
      </c>
      <c r="D1651" s="37" t="s">
        <v>2164</v>
      </c>
      <c r="E1651" s="38" t="s">
        <v>1549</v>
      </c>
      <c r="F1651" s="38" t="s">
        <v>1550</v>
      </c>
      <c r="G1651" s="39" t="s">
        <v>580</v>
      </c>
    </row>
    <row r="1652" spans="2:6" ht="11.25" customHeight="1">
      <c r="B1652" s="33">
        <f aca="true" t="shared" si="38" ref="B1652:B1664">MAX(B1647:B1651)+1</f>
        <v>1429</v>
      </c>
      <c r="C1652" s="7" t="s">
        <v>220</v>
      </c>
      <c r="D1652" s="7" t="s">
        <v>2293</v>
      </c>
      <c r="E1652" s="41">
        <v>25192397.96</v>
      </c>
      <c r="F1652" s="41">
        <v>0</v>
      </c>
    </row>
    <row r="1653" spans="2:6" ht="11.25" customHeight="1">
      <c r="B1653" s="33">
        <f t="shared" si="38"/>
        <v>1430</v>
      </c>
      <c r="C1653" s="7" t="s">
        <v>221</v>
      </c>
      <c r="E1653" s="41">
        <v>51352</v>
      </c>
      <c r="F1653" s="41">
        <v>2473.218571428572</v>
      </c>
    </row>
    <row r="1654" spans="2:6" ht="11.25" customHeight="1">
      <c r="B1654" s="33">
        <f t="shared" si="38"/>
        <v>1431</v>
      </c>
      <c r="C1654" s="7" t="s">
        <v>222</v>
      </c>
      <c r="E1654" s="41">
        <v>1284742</v>
      </c>
      <c r="F1654" s="41">
        <v>2599.565714285715</v>
      </c>
    </row>
    <row r="1655" spans="2:6" ht="11.25" customHeight="1">
      <c r="B1655" s="33">
        <f t="shared" si="38"/>
        <v>1432</v>
      </c>
      <c r="C1655" s="7" t="s">
        <v>223</v>
      </c>
      <c r="E1655" s="41">
        <v>1463787.59</v>
      </c>
      <c r="F1655" s="41">
        <v>2492.4828571428575</v>
      </c>
    </row>
    <row r="1656" spans="2:6" ht="11.25" customHeight="1">
      <c r="B1656" s="33">
        <f t="shared" si="38"/>
        <v>1433</v>
      </c>
      <c r="C1656" s="7" t="s">
        <v>224</v>
      </c>
      <c r="E1656" s="41">
        <v>373697.4</v>
      </c>
      <c r="F1656" s="41">
        <v>260.8</v>
      </c>
    </row>
    <row r="1657" spans="2:6" ht="11.25" customHeight="1">
      <c r="B1657" s="33">
        <f t="shared" si="38"/>
        <v>1434</v>
      </c>
      <c r="C1657" s="7" t="s">
        <v>225</v>
      </c>
      <c r="E1657" s="41">
        <v>249131.59999999998</v>
      </c>
      <c r="F1657" s="41">
        <v>195.67714285714285</v>
      </c>
    </row>
    <row r="1658" spans="2:7" ht="11.25" customHeight="1">
      <c r="B1658" s="33">
        <f t="shared" si="38"/>
        <v>1435</v>
      </c>
      <c r="C1658" s="7" t="s">
        <v>760</v>
      </c>
      <c r="E1658" s="41">
        <v>9961133.1141</v>
      </c>
      <c r="F1658" s="41">
        <v>13026.787328571429</v>
      </c>
      <c r="G1658" s="36">
        <v>0.57</v>
      </c>
    </row>
    <row r="1659" spans="2:7" ht="11.25" customHeight="1">
      <c r="B1659" s="33">
        <f t="shared" si="38"/>
        <v>1436</v>
      </c>
      <c r="C1659" s="7" t="s">
        <v>761</v>
      </c>
      <c r="E1659" s="41">
        <v>20369871.39</v>
      </c>
      <c r="F1659" s="41">
        <v>18996.552857142855</v>
      </c>
      <c r="G1659" s="36">
        <v>0.5</v>
      </c>
    </row>
    <row r="1660" spans="2:6" ht="11.25" customHeight="1">
      <c r="B1660" s="33">
        <f t="shared" si="38"/>
        <v>1437</v>
      </c>
      <c r="C1660" s="7" t="s">
        <v>226</v>
      </c>
      <c r="E1660" s="41">
        <v>844154.32</v>
      </c>
      <c r="F1660" s="41">
        <v>3216.5457142857144</v>
      </c>
    </row>
    <row r="1661" spans="2:6" ht="11.25" customHeight="1">
      <c r="B1661" s="33">
        <f t="shared" si="38"/>
        <v>1438</v>
      </c>
      <c r="C1661" s="7" t="s">
        <v>227</v>
      </c>
      <c r="E1661" s="41">
        <v>7393503</v>
      </c>
      <c r="F1661" s="41">
        <v>1395.6785714285713</v>
      </c>
    </row>
    <row r="1662" spans="2:6" ht="11.25" customHeight="1">
      <c r="B1662" s="33">
        <f t="shared" si="38"/>
        <v>1439</v>
      </c>
      <c r="C1662" s="7" t="s">
        <v>228</v>
      </c>
      <c r="E1662" s="41">
        <v>27022357.12</v>
      </c>
      <c r="F1662" s="41">
        <v>127694.10857142857</v>
      </c>
    </row>
    <row r="1663" spans="2:7" ht="11.25" customHeight="1">
      <c r="B1663" s="33">
        <f t="shared" si="38"/>
        <v>1440</v>
      </c>
      <c r="C1663" s="7" t="s">
        <v>812</v>
      </c>
      <c r="E1663" s="41">
        <v>328930.5747799159</v>
      </c>
      <c r="F1663" s="41">
        <v>465.1751833203728</v>
      </c>
      <c r="G1663" s="36">
        <v>0.12268757095651261</v>
      </c>
    </row>
    <row r="1664" spans="2:6" ht="11.25" customHeight="1">
      <c r="B1664" s="33">
        <f t="shared" si="38"/>
        <v>1441</v>
      </c>
      <c r="C1664" s="7" t="s">
        <v>229</v>
      </c>
      <c r="E1664" s="41">
        <v>32272662.810000002</v>
      </c>
      <c r="F1664" s="41">
        <v>938.6042857142857</v>
      </c>
    </row>
    <row r="1665" spans="3:6" ht="11.25" customHeight="1" hidden="1" outlineLevel="1">
      <c r="C1665" s="46" t="s">
        <v>230</v>
      </c>
      <c r="D1665" s="46"/>
      <c r="E1665" s="41">
        <v>20178336.97</v>
      </c>
      <c r="F1665" s="41">
        <v>111857.76</v>
      </c>
    </row>
    <row r="1666" spans="3:6" ht="11.25" customHeight="1" hidden="1" outlineLevel="1">
      <c r="C1666" s="46" t="s">
        <v>2053</v>
      </c>
      <c r="D1666" s="46"/>
      <c r="E1666" s="41">
        <v>942372.77</v>
      </c>
      <c r="F1666" s="41">
        <v>0</v>
      </c>
    </row>
    <row r="1667" spans="3:6" ht="11.25" customHeight="1" hidden="1" outlineLevel="1">
      <c r="C1667" s="46" t="s">
        <v>2054</v>
      </c>
      <c r="D1667" s="46"/>
      <c r="E1667" s="41">
        <v>1106263.85</v>
      </c>
      <c r="F1667" s="41">
        <v>0</v>
      </c>
    </row>
    <row r="1668" spans="2:6" ht="11.25" customHeight="1" collapsed="1">
      <c r="B1668" s="33">
        <f>MAX(B1660:B1664)+1</f>
        <v>1442</v>
      </c>
      <c r="C1668" s="7" t="s">
        <v>230</v>
      </c>
      <c r="E1668" s="41">
        <f>SUBTOTAL(9,E1665:E1667)</f>
        <v>22226973.59</v>
      </c>
      <c r="F1668" s="41">
        <f>SUBTOTAL(9,F1665:F1667)</f>
        <v>111857.76</v>
      </c>
    </row>
    <row r="1669" spans="3:6" ht="11.25" customHeight="1" hidden="1" outlineLevel="1">
      <c r="C1669" s="46" t="s">
        <v>884</v>
      </c>
      <c r="D1669" s="46"/>
      <c r="E1669" s="41">
        <v>18828764.667899996</v>
      </c>
      <c r="F1669" s="41">
        <v>27564.969557142857</v>
      </c>
    </row>
    <row r="1670" spans="3:6" ht="11.25" customHeight="1" hidden="1" outlineLevel="1">
      <c r="C1670" s="46" t="s">
        <v>1773</v>
      </c>
      <c r="D1670" s="46"/>
      <c r="E1670" s="41">
        <v>143465.4945</v>
      </c>
      <c r="F1670" s="41">
        <v>0</v>
      </c>
    </row>
    <row r="1671" spans="3:6" ht="11.25" customHeight="1" hidden="1" outlineLevel="1">
      <c r="C1671" s="46" t="s">
        <v>1774</v>
      </c>
      <c r="D1671" s="46"/>
      <c r="E1671" s="41">
        <v>169529.53109999996</v>
      </c>
      <c r="F1671" s="41">
        <v>0</v>
      </c>
    </row>
    <row r="1672" spans="3:6" ht="11.25" customHeight="1" hidden="1" outlineLevel="1">
      <c r="C1672" s="46" t="s">
        <v>1775</v>
      </c>
      <c r="D1672" s="46"/>
      <c r="E1672" s="41">
        <v>339091.52369999996</v>
      </c>
      <c r="F1672" s="41">
        <v>0</v>
      </c>
    </row>
    <row r="1673" spans="2:7" ht="11.25" customHeight="1" collapsed="1">
      <c r="B1673" s="33">
        <f>MAX(B1661:B1668)+1</f>
        <v>1443</v>
      </c>
      <c r="C1673" s="7" t="s">
        <v>884</v>
      </c>
      <c r="E1673" s="41">
        <f>SUBTOTAL(9,E1669:E1672)</f>
        <v>19480851.217199996</v>
      </c>
      <c r="F1673" s="41">
        <f>SUBTOTAL(9,F1669:F1672)</f>
        <v>27564.969557142857</v>
      </c>
      <c r="G1673" s="36">
        <v>0.57</v>
      </c>
    </row>
    <row r="1674" spans="2:6" ht="11.25" customHeight="1">
      <c r="B1674" s="33">
        <f>MAX(B1662:B1673)+1</f>
        <v>1444</v>
      </c>
      <c r="C1674" s="7" t="s">
        <v>231</v>
      </c>
      <c r="E1674" s="41">
        <v>2008149.003</v>
      </c>
      <c r="F1674" s="41">
        <v>2437.4585714285713</v>
      </c>
    </row>
    <row r="1675" spans="3:6" ht="11.25" customHeight="1" hidden="1" outlineLevel="1">
      <c r="C1675" s="46" t="s">
        <v>232</v>
      </c>
      <c r="D1675" s="46"/>
      <c r="E1675" s="41">
        <v>10760175.309999999</v>
      </c>
      <c r="F1675" s="41">
        <v>42853.49285714285</v>
      </c>
    </row>
    <row r="1676" spans="3:6" ht="11.25" customHeight="1" hidden="1" outlineLevel="1">
      <c r="C1676" s="46" t="s">
        <v>2055</v>
      </c>
      <c r="D1676" s="46"/>
      <c r="E1676" s="41">
        <v>388526.87</v>
      </c>
      <c r="F1676" s="41">
        <v>0</v>
      </c>
    </row>
    <row r="1677" spans="3:6" ht="11.25" customHeight="1" hidden="1" outlineLevel="1">
      <c r="C1677" s="46" t="s">
        <v>2056</v>
      </c>
      <c r="D1677" s="46"/>
      <c r="E1677" s="41">
        <v>549297.2</v>
      </c>
      <c r="F1677" s="41">
        <v>0</v>
      </c>
    </row>
    <row r="1678" spans="3:6" ht="11.25" customHeight="1" hidden="1" outlineLevel="1">
      <c r="C1678" s="46" t="s">
        <v>2057</v>
      </c>
      <c r="D1678" s="46"/>
      <c r="E1678" s="41">
        <v>401924.93</v>
      </c>
      <c r="F1678" s="41">
        <v>0</v>
      </c>
    </row>
    <row r="1679" spans="2:6" ht="11.25" customHeight="1" collapsed="1">
      <c r="B1679" s="33">
        <f>MAX(B1663:B1674)+1</f>
        <v>1445</v>
      </c>
      <c r="C1679" s="7" t="s">
        <v>232</v>
      </c>
      <c r="E1679" s="41">
        <f>SUBTOTAL(9,E1675:E1678)</f>
        <v>12099924.309999997</v>
      </c>
      <c r="F1679" s="41">
        <f>SUBTOTAL(9,F1675:F1678)</f>
        <v>42853.49285714285</v>
      </c>
    </row>
    <row r="1680" spans="3:6" ht="11.25" customHeight="1" hidden="1" outlineLevel="1">
      <c r="C1680" s="46" t="s">
        <v>233</v>
      </c>
      <c r="D1680" s="46"/>
      <c r="E1680" s="41">
        <v>9149545.18</v>
      </c>
      <c r="F1680" s="41">
        <v>30125.811428571433</v>
      </c>
    </row>
    <row r="1681" spans="3:6" ht="11.25" customHeight="1" hidden="1" outlineLevel="1">
      <c r="C1681" s="46" t="s">
        <v>2058</v>
      </c>
      <c r="D1681" s="46"/>
      <c r="E1681" s="41">
        <v>384011.39</v>
      </c>
      <c r="F1681" s="41">
        <v>0</v>
      </c>
    </row>
    <row r="1682" spans="3:6" ht="11.25" customHeight="1" hidden="1" outlineLevel="1">
      <c r="C1682" s="46" t="s">
        <v>2059</v>
      </c>
      <c r="D1682" s="46"/>
      <c r="E1682" s="41">
        <v>576017.88</v>
      </c>
      <c r="F1682" s="41">
        <v>0</v>
      </c>
    </row>
    <row r="1683" spans="3:6" ht="11.25" customHeight="1" hidden="1" outlineLevel="1">
      <c r="C1683" s="46" t="s">
        <v>2060</v>
      </c>
      <c r="D1683" s="46"/>
      <c r="E1683" s="41">
        <v>411441.51</v>
      </c>
      <c r="F1683" s="41">
        <v>0</v>
      </c>
    </row>
    <row r="1684" spans="2:6" ht="11.25" customHeight="1" collapsed="1">
      <c r="B1684" s="33">
        <f>MAX(B1664:B1679)+1</f>
        <v>1446</v>
      </c>
      <c r="C1684" s="7" t="s">
        <v>233</v>
      </c>
      <c r="E1684" s="41">
        <f>SUBTOTAL(9,E1680:E1683)</f>
        <v>10521015.96</v>
      </c>
      <c r="F1684" s="41">
        <f>SUBTOTAL(9,F1680:F1683)</f>
        <v>30125.811428571433</v>
      </c>
    </row>
    <row r="1685" spans="2:7" ht="11.25" customHeight="1">
      <c r="B1685" s="33">
        <f>MAX(B1668:B1684)+1</f>
        <v>1447</v>
      </c>
      <c r="C1685" s="7" t="s">
        <v>958</v>
      </c>
      <c r="E1685" s="41">
        <v>4456110.3774999995</v>
      </c>
      <c r="F1685" s="41">
        <v>16580.735714285714</v>
      </c>
      <c r="G1685" s="36">
        <v>0.5</v>
      </c>
    </row>
    <row r="1686" spans="3:6" ht="11.25" customHeight="1" hidden="1" outlineLevel="1">
      <c r="C1686" s="46" t="s">
        <v>1111</v>
      </c>
      <c r="D1686" s="46"/>
      <c r="E1686" s="41">
        <v>328107.54909201944</v>
      </c>
      <c r="F1686" s="41">
        <v>1423.8791539982071</v>
      </c>
    </row>
    <row r="1687" spans="3:6" ht="11.25" customHeight="1" hidden="1" outlineLevel="1">
      <c r="C1687" s="46" t="s">
        <v>1839</v>
      </c>
      <c r="D1687" s="46"/>
      <c r="E1687" s="41">
        <v>18921.917090986768</v>
      </c>
      <c r="F1687" s="41">
        <v>0</v>
      </c>
    </row>
    <row r="1688" spans="3:6" ht="11.25" customHeight="1" hidden="1" outlineLevel="1">
      <c r="C1688" s="46" t="s">
        <v>1840</v>
      </c>
      <c r="D1688" s="46"/>
      <c r="E1688" s="41">
        <v>14100.626338380462</v>
      </c>
      <c r="F1688" s="41">
        <v>0</v>
      </c>
    </row>
    <row r="1689" spans="2:7" ht="11.25" customHeight="1" collapsed="1">
      <c r="B1689" s="33">
        <f>MAX(B1673:B1685)+1</f>
        <v>1448</v>
      </c>
      <c r="C1689" s="7" t="s">
        <v>1111</v>
      </c>
      <c r="E1689" s="41">
        <f>SUBTOTAL(9,E1686:E1688)</f>
        <v>361130.0925213866</v>
      </c>
      <c r="F1689" s="41">
        <f>SUBTOTAL(9,F1686:F1688)</f>
        <v>1423.8791539982071</v>
      </c>
      <c r="G1689" s="36">
        <v>0.07000967897112616</v>
      </c>
    </row>
    <row r="1690" spans="2:9" ht="13.5" thickBot="1">
      <c r="B1690" s="33">
        <f>MAX(B1674:B1689)+1</f>
        <v>1449</v>
      </c>
      <c r="C1690" s="34" t="s">
        <v>626</v>
      </c>
      <c r="D1690" s="34"/>
      <c r="E1690" s="42">
        <f>SUBTOTAL(9,E1652:E1689)</f>
        <v>197961875.42910132</v>
      </c>
      <c r="F1690" s="42">
        <f>SUBTOTAL(9,F1652:F1689)</f>
        <v>406599.3040801757</v>
      </c>
      <c r="H1690" s="41">
        <f>E1690-'T2 - Investment'!F26</f>
        <v>0</v>
      </c>
      <c r="I1690" s="41">
        <f>F1690-'T4.1 - OperMaint'!F20</f>
        <v>0</v>
      </c>
    </row>
    <row r="1691" spans="3:6" ht="13.5" thickTop="1">
      <c r="C1691" s="34"/>
      <c r="D1691" s="34"/>
      <c r="E1691" s="35"/>
      <c r="F1691" s="35"/>
    </row>
    <row r="1692" spans="3:7" ht="12.75">
      <c r="C1692" s="37" t="s">
        <v>574</v>
      </c>
      <c r="D1692" s="37" t="s">
        <v>2164</v>
      </c>
      <c r="E1692" s="38" t="s">
        <v>1549</v>
      </c>
      <c r="F1692" s="38" t="s">
        <v>1550</v>
      </c>
      <c r="G1692" s="39" t="s">
        <v>580</v>
      </c>
    </row>
    <row r="1693" spans="2:7" ht="11.25" customHeight="1">
      <c r="B1693" s="33">
        <f>MAX(B1685:B1692)+1</f>
        <v>1450</v>
      </c>
      <c r="C1693" s="7" t="s">
        <v>1192</v>
      </c>
      <c r="E1693" s="41">
        <v>7675452.471966333</v>
      </c>
      <c r="F1693" s="41">
        <v>63452.87851794619</v>
      </c>
      <c r="G1693" s="36">
        <v>0.21857964313044298</v>
      </c>
    </row>
    <row r="1694" spans="2:6" ht="11.25" customHeight="1">
      <c r="B1694" s="33">
        <f aca="true" t="shared" si="39" ref="B1694:B1717">MAX(B1689:B1693)+1</f>
        <v>1451</v>
      </c>
      <c r="C1694" s="7" t="s">
        <v>234</v>
      </c>
      <c r="E1694" s="41">
        <v>22847074.559999995</v>
      </c>
      <c r="F1694" s="41">
        <v>30992.419999999995</v>
      </c>
    </row>
    <row r="1695" spans="2:6" ht="11.25" customHeight="1">
      <c r="B1695" s="33">
        <f t="shared" si="39"/>
        <v>1452</v>
      </c>
      <c r="C1695" s="7" t="s">
        <v>235</v>
      </c>
      <c r="E1695" s="41">
        <v>12674128.439999998</v>
      </c>
      <c r="F1695" s="41">
        <v>59860.42285714286</v>
      </c>
    </row>
    <row r="1696" spans="2:7" ht="11.25" customHeight="1">
      <c r="B1696" s="33">
        <f t="shared" si="39"/>
        <v>1453</v>
      </c>
      <c r="C1696" s="7" t="s">
        <v>629</v>
      </c>
      <c r="E1696" s="41">
        <v>61786958.38735999</v>
      </c>
      <c r="F1696" s="41">
        <v>511662.358618382</v>
      </c>
      <c r="G1696" s="36">
        <v>0.809246315446668</v>
      </c>
    </row>
    <row r="1697" spans="2:7" ht="11.25" customHeight="1">
      <c r="B1697" s="33">
        <f t="shared" si="39"/>
        <v>1454</v>
      </c>
      <c r="C1697" s="7" t="s">
        <v>1231</v>
      </c>
      <c r="E1697" s="41">
        <v>6248137.350583333</v>
      </c>
      <c r="F1697" s="41">
        <v>65614.66908333334</v>
      </c>
      <c r="G1697" s="36">
        <v>0.6416666666666666</v>
      </c>
    </row>
    <row r="1698" spans="2:6" ht="11.25" customHeight="1">
      <c r="B1698" s="33">
        <f t="shared" si="39"/>
        <v>1455</v>
      </c>
      <c r="C1698" s="7" t="s">
        <v>236</v>
      </c>
      <c r="E1698" s="41">
        <v>42224515.81799999</v>
      </c>
      <c r="F1698" s="41">
        <v>166059.94</v>
      </c>
    </row>
    <row r="1699" spans="2:6" ht="11.25" customHeight="1">
      <c r="B1699" s="33">
        <f t="shared" si="39"/>
        <v>1456</v>
      </c>
      <c r="C1699" s="7" t="s">
        <v>1578</v>
      </c>
      <c r="E1699" s="41">
        <v>880127.69</v>
      </c>
      <c r="F1699" s="41">
        <v>7179.731428571429</v>
      </c>
    </row>
    <row r="1700" spans="2:6" ht="11.25" customHeight="1">
      <c r="B1700" s="33">
        <f t="shared" si="39"/>
        <v>1457</v>
      </c>
      <c r="C1700" s="7" t="s">
        <v>1579</v>
      </c>
      <c r="E1700" s="41">
        <v>864806.48</v>
      </c>
      <c r="F1700" s="41">
        <v>3085.6928571428575</v>
      </c>
    </row>
    <row r="1701" spans="2:6" ht="11.25" customHeight="1">
      <c r="B1701" s="33">
        <f t="shared" si="39"/>
        <v>1458</v>
      </c>
      <c r="C1701" s="7" t="s">
        <v>237</v>
      </c>
      <c r="E1701" s="41">
        <v>305555385.7889999</v>
      </c>
      <c r="F1701" s="41">
        <v>3337160.052857143</v>
      </c>
    </row>
    <row r="1702" spans="2:7" ht="11.25" customHeight="1">
      <c r="B1702" s="33">
        <f t="shared" si="39"/>
        <v>1459</v>
      </c>
      <c r="C1702" s="7" t="s">
        <v>632</v>
      </c>
      <c r="E1702" s="41">
        <v>1158977.3327011457</v>
      </c>
      <c r="F1702" s="41">
        <v>23972.391172397045</v>
      </c>
      <c r="G1702" s="36">
        <v>0.03308045723304187</v>
      </c>
    </row>
    <row r="1703" spans="2:6" ht="11.25" customHeight="1">
      <c r="B1703" s="33">
        <f t="shared" si="39"/>
        <v>1460</v>
      </c>
      <c r="C1703" s="7" t="s">
        <v>238</v>
      </c>
      <c r="D1703" s="7" t="s">
        <v>2134</v>
      </c>
      <c r="E1703" s="41">
        <v>7837854.170000001</v>
      </c>
      <c r="F1703" s="41">
        <v>0</v>
      </c>
    </row>
    <row r="1704" spans="2:6" ht="11.25" customHeight="1">
      <c r="B1704" s="33">
        <f t="shared" si="39"/>
        <v>1461</v>
      </c>
      <c r="C1704" s="7" t="s">
        <v>239</v>
      </c>
      <c r="E1704" s="41">
        <v>17324611.830000002</v>
      </c>
      <c r="F1704" s="41">
        <v>78166.72428571428</v>
      </c>
    </row>
    <row r="1705" spans="2:6" ht="11.25" customHeight="1">
      <c r="B1705" s="33">
        <f t="shared" si="39"/>
        <v>1462</v>
      </c>
      <c r="C1705" s="7" t="s">
        <v>240</v>
      </c>
      <c r="E1705" s="41">
        <v>32776474.563999996</v>
      </c>
      <c r="F1705" s="41">
        <v>323279.6314285714</v>
      </c>
    </row>
    <row r="1706" spans="2:7" ht="11.25" customHeight="1">
      <c r="B1706" s="33">
        <f t="shared" si="39"/>
        <v>1463</v>
      </c>
      <c r="C1706" s="7" t="s">
        <v>649</v>
      </c>
      <c r="E1706" s="41">
        <v>12791870.049437517</v>
      </c>
      <c r="F1706" s="41">
        <v>90381.60682792233</v>
      </c>
      <c r="G1706" s="36">
        <v>0.2789216964979224</v>
      </c>
    </row>
    <row r="1707" spans="2:6" ht="11.25" customHeight="1">
      <c r="B1707" s="33">
        <f t="shared" si="39"/>
        <v>1464</v>
      </c>
      <c r="C1707" s="7" t="s">
        <v>241</v>
      </c>
      <c r="D1707" s="7" t="s">
        <v>2293</v>
      </c>
      <c r="E1707" s="41">
        <v>25454760.95100001</v>
      </c>
      <c r="F1707" s="41">
        <v>258863.27999999997</v>
      </c>
    </row>
    <row r="1708" spans="2:7" ht="11.25" customHeight="1">
      <c r="B1708" s="33">
        <f t="shared" si="39"/>
        <v>1465</v>
      </c>
      <c r="C1708" s="7" t="s">
        <v>1477</v>
      </c>
      <c r="E1708" s="41">
        <v>3425337.8936296664</v>
      </c>
      <c r="F1708" s="41">
        <v>34583.79425507543</v>
      </c>
      <c r="G1708" s="36">
        <v>0.08530937150260716</v>
      </c>
    </row>
    <row r="1709" spans="2:6" ht="11.25" customHeight="1">
      <c r="B1709" s="33">
        <f t="shared" si="39"/>
        <v>1466</v>
      </c>
      <c r="C1709" s="7" t="s">
        <v>2061</v>
      </c>
      <c r="D1709" s="7" t="s">
        <v>2134</v>
      </c>
      <c r="E1709" s="41">
        <v>7458872.28</v>
      </c>
      <c r="F1709" s="41">
        <v>0</v>
      </c>
    </row>
    <row r="1710" spans="2:6" ht="11.25" customHeight="1">
      <c r="B1710" s="33">
        <f t="shared" si="39"/>
        <v>1467</v>
      </c>
      <c r="C1710" s="7" t="s">
        <v>1580</v>
      </c>
      <c r="D1710" s="7" t="s">
        <v>2295</v>
      </c>
      <c r="E1710" s="41">
        <v>65046.36</v>
      </c>
      <c r="F1710" s="41">
        <v>0</v>
      </c>
    </row>
    <row r="1711" spans="2:6" ht="11.25" customHeight="1">
      <c r="B1711" s="33">
        <f t="shared" si="39"/>
        <v>1468</v>
      </c>
      <c r="C1711" s="7" t="s">
        <v>242</v>
      </c>
      <c r="E1711" s="41">
        <v>18256351.81</v>
      </c>
      <c r="F1711" s="41">
        <v>94630.11285714284</v>
      </c>
    </row>
    <row r="1712" spans="2:7" ht="11.25" customHeight="1">
      <c r="B1712" s="33">
        <f t="shared" si="39"/>
        <v>1469</v>
      </c>
      <c r="C1712" s="7" t="s">
        <v>113</v>
      </c>
      <c r="E1712" s="41">
        <v>4025421.0509910136</v>
      </c>
      <c r="F1712" s="41">
        <v>11491.534113356387</v>
      </c>
      <c r="G1712" s="36">
        <v>0.05574009951975932</v>
      </c>
    </row>
    <row r="1713" spans="2:7" ht="11.25" customHeight="1">
      <c r="B1713" s="33">
        <f t="shared" si="39"/>
        <v>1470</v>
      </c>
      <c r="C1713" s="7" t="s">
        <v>138</v>
      </c>
      <c r="D1713" s="7" t="s">
        <v>2134</v>
      </c>
      <c r="E1713" s="41">
        <v>3285490.9838999994</v>
      </c>
      <c r="F1713" s="41">
        <v>50531.04312857142</v>
      </c>
      <c r="G1713" s="36">
        <v>0.57</v>
      </c>
    </row>
    <row r="1714" spans="2:6" ht="11.25" customHeight="1">
      <c r="B1714" s="33">
        <f t="shared" si="39"/>
        <v>1471</v>
      </c>
      <c r="C1714" s="7" t="s">
        <v>243</v>
      </c>
      <c r="E1714" s="41">
        <v>16208450.649999999</v>
      </c>
      <c r="F1714" s="41">
        <v>87044.53428571428</v>
      </c>
    </row>
    <row r="1715" spans="2:6" ht="11.25" customHeight="1">
      <c r="B1715" s="33">
        <f t="shared" si="39"/>
        <v>1472</v>
      </c>
      <c r="C1715" s="7" t="s">
        <v>244</v>
      </c>
      <c r="D1715" s="7" t="s">
        <v>2296</v>
      </c>
      <c r="E1715" s="41">
        <v>2784</v>
      </c>
      <c r="F1715" s="41">
        <v>0</v>
      </c>
    </row>
    <row r="1716" spans="2:9" ht="13.5" thickBot="1">
      <c r="B1716" s="33">
        <f t="shared" si="39"/>
        <v>1473</v>
      </c>
      <c r="C1716" s="34" t="s">
        <v>1727</v>
      </c>
      <c r="D1716" s="34"/>
      <c r="E1716" s="42">
        <f>SUBTOTAL(9,E1693:E1715)</f>
        <v>610828890.9125688</v>
      </c>
      <c r="F1716" s="42">
        <f>SUBTOTAL(9,F1693:F1715)</f>
        <v>5298012.818574126</v>
      </c>
      <c r="H1716" s="41">
        <f>E1716-'T2 - Investment'!F8</f>
        <v>0</v>
      </c>
      <c r="I1716" s="41">
        <f>F1716-'T4.1 - OperMaint'!F10-'T4.1 - OperMaint'!F14</f>
        <v>0</v>
      </c>
    </row>
    <row r="1717" spans="2:6" ht="21" customHeight="1" thickBot="1" thickTop="1">
      <c r="B1717" s="33">
        <f t="shared" si="39"/>
        <v>1474</v>
      </c>
      <c r="C1717" s="34" t="s">
        <v>245</v>
      </c>
      <c r="D1717" s="34"/>
      <c r="E1717" s="48">
        <f>SUM(E1690,E1716)</f>
        <v>808790766.3416702</v>
      </c>
      <c r="F1717" s="48">
        <f>SUM(F1690,F1716)</f>
        <v>5704612.122654302</v>
      </c>
    </row>
    <row r="1718" spans="3:6" ht="12.75">
      <c r="C1718" s="37"/>
      <c r="D1718" s="37"/>
      <c r="E1718" s="35"/>
      <c r="F1718" s="35"/>
    </row>
    <row r="1719" spans="3:7" ht="18.75">
      <c r="C1719" s="49" t="s">
        <v>246</v>
      </c>
      <c r="D1719" s="49"/>
      <c r="E1719" s="49"/>
      <c r="F1719" s="49"/>
      <c r="G1719" s="49"/>
    </row>
    <row r="1720" spans="3:7" ht="12.75">
      <c r="C1720" s="37" t="s">
        <v>579</v>
      </c>
      <c r="D1720" s="37" t="s">
        <v>2164</v>
      </c>
      <c r="E1720" s="38" t="s">
        <v>1549</v>
      </c>
      <c r="F1720" s="38" t="s">
        <v>1550</v>
      </c>
      <c r="G1720" s="39" t="s">
        <v>580</v>
      </c>
    </row>
    <row r="1721" spans="2:6" ht="11.25" customHeight="1">
      <c r="B1721" s="33">
        <f aca="true" t="shared" si="40" ref="B1721:B1723">MAX(B1716:B1720)+1</f>
        <v>1475</v>
      </c>
      <c r="C1721" s="7" t="s">
        <v>247</v>
      </c>
      <c r="D1721" s="7" t="s">
        <v>2297</v>
      </c>
      <c r="E1721" s="41">
        <v>47280912.55</v>
      </c>
      <c r="F1721" s="41">
        <v>146100.27142857146</v>
      </c>
    </row>
    <row r="1722" spans="2:6" ht="11.25" customHeight="1">
      <c r="B1722" s="33">
        <f t="shared" si="40"/>
        <v>1476</v>
      </c>
      <c r="C1722" s="7" t="s">
        <v>248</v>
      </c>
      <c r="D1722" s="7" t="s">
        <v>2297</v>
      </c>
      <c r="E1722" s="41">
        <v>46990309.6</v>
      </c>
      <c r="F1722" s="41">
        <v>124945.31142857143</v>
      </c>
    </row>
    <row r="1723" spans="2:9" ht="13.5" thickBot="1">
      <c r="B1723" s="33">
        <f t="shared" si="40"/>
        <v>1477</v>
      </c>
      <c r="C1723" s="34" t="s">
        <v>626</v>
      </c>
      <c r="D1723" s="34"/>
      <c r="E1723" s="42">
        <f>SUBTOTAL(9,E1721:E1722)</f>
        <v>94271222.15</v>
      </c>
      <c r="F1723" s="42">
        <f>SUBTOTAL(9,F1721:F1722)</f>
        <v>271045.5828571429</v>
      </c>
      <c r="H1723" s="41">
        <f>E1723-'T2 - Investment'!G26</f>
        <v>0</v>
      </c>
      <c r="I1723" s="41">
        <f>F1723-'T4.1 - OperMaint'!G20</f>
        <v>0</v>
      </c>
    </row>
    <row r="1724" spans="3:6" ht="13.5" thickTop="1">
      <c r="C1724" s="34"/>
      <c r="D1724" s="34"/>
      <c r="E1724" s="35"/>
      <c r="F1724" s="35"/>
    </row>
    <row r="1725" spans="3:7" ht="12.75">
      <c r="C1725" s="37" t="s">
        <v>574</v>
      </c>
      <c r="D1725" s="37" t="s">
        <v>2164</v>
      </c>
      <c r="E1725" s="38" t="s">
        <v>1549</v>
      </c>
      <c r="F1725" s="38" t="s">
        <v>1550</v>
      </c>
      <c r="G1725" s="39" t="s">
        <v>580</v>
      </c>
    </row>
    <row r="1726" spans="2:6" ht="11.25" customHeight="1">
      <c r="B1726" s="33">
        <f aca="true" t="shared" si="41" ref="B1726:B1729">MAX(B1721:B1725)+1</f>
        <v>1478</v>
      </c>
      <c r="C1726" s="7" t="s">
        <v>249</v>
      </c>
      <c r="D1726" s="7" t="s">
        <v>2156</v>
      </c>
      <c r="E1726" s="41">
        <v>43099</v>
      </c>
      <c r="F1726" s="41">
        <v>1362.1514285714286</v>
      </c>
    </row>
    <row r="1727" spans="2:7" ht="11.25" customHeight="1">
      <c r="B1727" s="33">
        <f t="shared" si="41"/>
        <v>1479</v>
      </c>
      <c r="C1727" s="7" t="s">
        <v>1362</v>
      </c>
      <c r="E1727" s="41">
        <v>22317680.65790201</v>
      </c>
      <c r="F1727" s="41">
        <v>168683.74491259814</v>
      </c>
      <c r="G1727" s="36">
        <v>0.3033164619171928</v>
      </c>
    </row>
    <row r="1728" spans="2:9" ht="13.5" thickBot="1">
      <c r="B1728" s="33">
        <f t="shared" si="41"/>
        <v>1480</v>
      </c>
      <c r="C1728" s="34" t="s">
        <v>1727</v>
      </c>
      <c r="D1728" s="34"/>
      <c r="E1728" s="42">
        <f>SUBTOTAL(9,E1726:E1727)</f>
        <v>22360779.65790201</v>
      </c>
      <c r="F1728" s="42">
        <f>SUBTOTAL(9,F1726:F1727)</f>
        <v>170045.89634116957</v>
      </c>
      <c r="H1728" s="41">
        <f>E1728-'T2 - Investment'!G8</f>
        <v>0</v>
      </c>
      <c r="I1728" s="41">
        <f>F1728-'T4.1 - OperMaint'!G10-'T4.1 - OperMaint'!G14</f>
        <v>0</v>
      </c>
    </row>
    <row r="1729" spans="2:6" ht="21" customHeight="1" thickBot="1" thickTop="1">
      <c r="B1729" s="33">
        <f t="shared" si="41"/>
        <v>1481</v>
      </c>
      <c r="C1729" s="34" t="s">
        <v>250</v>
      </c>
      <c r="D1729" s="34"/>
      <c r="E1729" s="48">
        <f>SUM(E1723,E1728)</f>
        <v>116632001.80790201</v>
      </c>
      <c r="F1729" s="48">
        <f>SUM(F1723,F1728)</f>
        <v>441091.4791983125</v>
      </c>
    </row>
    <row r="1731" spans="3:7" ht="18.75">
      <c r="C1731" s="49" t="s">
        <v>251</v>
      </c>
      <c r="D1731" s="49"/>
      <c r="E1731" s="49"/>
      <c r="F1731" s="49"/>
      <c r="G1731" s="49"/>
    </row>
    <row r="1732" spans="3:7" ht="12.75">
      <c r="C1732" s="37" t="s">
        <v>579</v>
      </c>
      <c r="D1732" s="37" t="s">
        <v>2164</v>
      </c>
      <c r="E1732" s="38" t="s">
        <v>1549</v>
      </c>
      <c r="F1732" s="38" t="s">
        <v>1550</v>
      </c>
      <c r="G1732" s="39" t="s">
        <v>580</v>
      </c>
    </row>
    <row r="1733" spans="2:6" ht="11.25" customHeight="1">
      <c r="B1733" s="33">
        <f aca="true" t="shared" si="42" ref="B1733:B1736">MAX(B1728:B1732)+1</f>
        <v>1482</v>
      </c>
      <c r="C1733" s="7" t="s">
        <v>252</v>
      </c>
      <c r="E1733" s="41">
        <v>23659.9</v>
      </c>
      <c r="F1733" s="41">
        <v>650.2428571428571</v>
      </c>
    </row>
    <row r="1734" spans="2:7" ht="11.25" customHeight="1">
      <c r="B1734" s="33">
        <f t="shared" si="42"/>
        <v>1483</v>
      </c>
      <c r="C1734" s="7" t="s">
        <v>2118</v>
      </c>
      <c r="E1734" s="41">
        <v>121331.50769646598</v>
      </c>
      <c r="F1734" s="41">
        <v>0</v>
      </c>
      <c r="G1734" s="36">
        <v>0.05946347726197716</v>
      </c>
    </row>
    <row r="1735" spans="2:6" ht="11.25" customHeight="1">
      <c r="B1735" s="33">
        <f t="shared" si="42"/>
        <v>1484</v>
      </c>
      <c r="C1735" s="7" t="s">
        <v>253</v>
      </c>
      <c r="E1735" s="41">
        <v>23808</v>
      </c>
      <c r="F1735" s="41">
        <v>680.7128571428572</v>
      </c>
    </row>
    <row r="1736" spans="2:9" ht="13.5" thickBot="1">
      <c r="B1736" s="33">
        <f t="shared" si="42"/>
        <v>1485</v>
      </c>
      <c r="C1736" s="34" t="s">
        <v>626</v>
      </c>
      <c r="D1736" s="34"/>
      <c r="E1736" s="42">
        <f>SUBTOTAL(9,E1733:E1735)</f>
        <v>168799.407696466</v>
      </c>
      <c r="F1736" s="42">
        <f>SUBTOTAL(9,F1733:F1735)</f>
        <v>1330.9557142857143</v>
      </c>
      <c r="H1736" s="41">
        <f>E1736-'T2 - Investment'!H26</f>
        <v>0</v>
      </c>
      <c r="I1736" s="41">
        <f>F1736-'T4.1 - OperMaint'!H20</f>
        <v>0</v>
      </c>
    </row>
    <row r="1737" spans="3:6" ht="13.5" thickTop="1">
      <c r="C1737" s="34"/>
      <c r="D1737" s="34"/>
      <c r="E1737" s="35"/>
      <c r="F1737" s="35"/>
    </row>
    <row r="1738" spans="3:7" ht="12.75">
      <c r="C1738" s="37" t="s">
        <v>574</v>
      </c>
      <c r="D1738" s="37" t="s">
        <v>2164</v>
      </c>
      <c r="E1738" s="38" t="s">
        <v>1549</v>
      </c>
      <c r="F1738" s="38" t="s">
        <v>1550</v>
      </c>
      <c r="G1738" s="39" t="s">
        <v>580</v>
      </c>
    </row>
    <row r="1739" spans="2:7" ht="11.25" customHeight="1">
      <c r="B1739" s="33">
        <f>MAX(B1733:B1738)+1</f>
        <v>1486</v>
      </c>
      <c r="C1739" s="7" t="s">
        <v>254</v>
      </c>
      <c r="E1739" s="41">
        <v>50261.00000000001</v>
      </c>
      <c r="F1739" s="41">
        <v>3451.1528054022347</v>
      </c>
      <c r="G1739" s="36">
        <v>0.2695549771268972</v>
      </c>
    </row>
    <row r="1740" spans="2:7" ht="11.25" customHeight="1">
      <c r="B1740" s="33">
        <f>MAX(B1734:B1739)+1</f>
        <v>1487</v>
      </c>
      <c r="C1740" s="7" t="s">
        <v>1185</v>
      </c>
      <c r="E1740" s="41">
        <v>885735.2599999999</v>
      </c>
      <c r="F1740" s="41">
        <v>7856.8742093684605</v>
      </c>
      <c r="G1740" s="36">
        <v>0.06782637721553092</v>
      </c>
    </row>
    <row r="1741" spans="2:7" ht="11.25" customHeight="1">
      <c r="B1741" s="33">
        <f aca="true" t="shared" si="43" ref="B1741:B1785">MAX(B1736:B1740)+1</f>
        <v>1488</v>
      </c>
      <c r="C1741" s="7" t="s">
        <v>255</v>
      </c>
      <c r="E1741" s="41">
        <v>354390.44</v>
      </c>
      <c r="F1741" s="41">
        <v>4985.138509316517</v>
      </c>
      <c r="G1741" s="36">
        <v>0.5229563057039486</v>
      </c>
    </row>
    <row r="1742" spans="2:7" ht="11.25" customHeight="1">
      <c r="B1742" s="33">
        <f t="shared" si="43"/>
        <v>1489</v>
      </c>
      <c r="C1742" s="7" t="s">
        <v>1202</v>
      </c>
      <c r="E1742" s="41">
        <v>227939.0000000001</v>
      </c>
      <c r="F1742" s="41">
        <v>3260.3241480408624</v>
      </c>
      <c r="G1742" s="36">
        <v>0.04668340154688755</v>
      </c>
    </row>
    <row r="1743" spans="2:7" ht="11.25" customHeight="1">
      <c r="B1743" s="33">
        <f t="shared" si="43"/>
        <v>1490</v>
      </c>
      <c r="C1743" s="7" t="s">
        <v>1221</v>
      </c>
      <c r="E1743" s="41">
        <v>332623.35000000003</v>
      </c>
      <c r="F1743" s="41">
        <v>6839.621454014894</v>
      </c>
      <c r="G1743" s="36">
        <v>0.14419032808850915</v>
      </c>
    </row>
    <row r="1744" spans="2:7" ht="11.25" customHeight="1">
      <c r="B1744" s="33">
        <f t="shared" si="43"/>
        <v>1491</v>
      </c>
      <c r="C1744" s="7" t="s">
        <v>256</v>
      </c>
      <c r="E1744" s="41">
        <v>114551.62004001364</v>
      </c>
      <c r="F1744" s="41">
        <v>2329.3231241934404</v>
      </c>
      <c r="G1744" s="36">
        <v>0.18490859242824895</v>
      </c>
    </row>
    <row r="1745" spans="2:7" ht="11.25" customHeight="1">
      <c r="B1745" s="33">
        <f t="shared" si="43"/>
        <v>1492</v>
      </c>
      <c r="C1745" s="7" t="s">
        <v>257</v>
      </c>
      <c r="E1745" s="41">
        <v>141125.99999999997</v>
      </c>
      <c r="F1745" s="41">
        <v>7602.76606283976</v>
      </c>
      <c r="G1745" s="36">
        <v>0.44160260384260536</v>
      </c>
    </row>
    <row r="1746" spans="2:7" ht="11.25" customHeight="1">
      <c r="B1746" s="33">
        <f t="shared" si="43"/>
        <v>1493</v>
      </c>
      <c r="C1746" s="7" t="s">
        <v>258</v>
      </c>
      <c r="E1746" s="41">
        <v>235591.67999999996</v>
      </c>
      <c r="F1746" s="41">
        <v>6147.789281318662</v>
      </c>
      <c r="G1746" s="36">
        <v>0.384345373333832</v>
      </c>
    </row>
    <row r="1747" spans="2:7" ht="11.25" customHeight="1">
      <c r="B1747" s="33">
        <f t="shared" si="43"/>
        <v>1494</v>
      </c>
      <c r="C1747" s="7" t="s">
        <v>259</v>
      </c>
      <c r="D1747" s="7" t="s">
        <v>2298</v>
      </c>
      <c r="E1747" s="41">
        <v>471588.9429999998</v>
      </c>
      <c r="F1747" s="41">
        <v>11297.552382792208</v>
      </c>
      <c r="G1747" s="36">
        <v>0.8649503254497755</v>
      </c>
    </row>
    <row r="1748" spans="2:7" ht="11.25" customHeight="1">
      <c r="B1748" s="33">
        <f t="shared" si="43"/>
        <v>1495</v>
      </c>
      <c r="C1748" s="7" t="s">
        <v>260</v>
      </c>
      <c r="E1748" s="41">
        <v>337515.47</v>
      </c>
      <c r="F1748" s="41">
        <v>7745.548153574905</v>
      </c>
      <c r="G1748" s="36">
        <v>0.45443330126325726</v>
      </c>
    </row>
    <row r="1749" spans="2:7" ht="11.25" customHeight="1">
      <c r="B1749" s="33">
        <f t="shared" si="43"/>
        <v>1496</v>
      </c>
      <c r="C1749" s="7" t="s">
        <v>1308</v>
      </c>
      <c r="E1749" s="41">
        <v>283498.7299999997</v>
      </c>
      <c r="F1749" s="41">
        <v>3744.23587849507</v>
      </c>
      <c r="G1749" s="36">
        <v>0.09634857617798266</v>
      </c>
    </row>
    <row r="1750" spans="2:7" ht="11.25" customHeight="1">
      <c r="B1750" s="33">
        <f t="shared" si="43"/>
        <v>1497</v>
      </c>
      <c r="C1750" s="7" t="s">
        <v>261</v>
      </c>
      <c r="E1750" s="41">
        <v>242430.81961476774</v>
      </c>
      <c r="F1750" s="41">
        <v>8557.437919920943</v>
      </c>
      <c r="G1750" s="36">
        <v>0.5399823338966738</v>
      </c>
    </row>
    <row r="1751" spans="2:7" ht="11.25" customHeight="1">
      <c r="B1751" s="33">
        <f t="shared" si="43"/>
        <v>1498</v>
      </c>
      <c r="C1751" s="7" t="s">
        <v>263</v>
      </c>
      <c r="E1751" s="41">
        <v>313901</v>
      </c>
      <c r="F1751" s="41">
        <v>12675.29908121937</v>
      </c>
      <c r="G1751" s="36">
        <v>0.3655736340982707</v>
      </c>
    </row>
    <row r="1752" spans="2:7" ht="11.25" customHeight="1">
      <c r="B1752" s="33">
        <f t="shared" si="43"/>
        <v>1499</v>
      </c>
      <c r="C1752" s="7" t="s">
        <v>264</v>
      </c>
      <c r="E1752" s="41">
        <v>289994.48959376774</v>
      </c>
      <c r="F1752" s="41">
        <v>6242.194873552752</v>
      </c>
      <c r="G1752" s="36">
        <v>0.5825856683769116</v>
      </c>
    </row>
    <row r="1753" spans="2:7" ht="11.25" customHeight="1">
      <c r="B1753" s="33">
        <f t="shared" si="43"/>
        <v>1500</v>
      </c>
      <c r="C1753" s="7" t="s">
        <v>265</v>
      </c>
      <c r="E1753" s="41">
        <v>190947.02000000002</v>
      </c>
      <c r="F1753" s="41">
        <v>682.1197643020594</v>
      </c>
      <c r="G1753" s="36">
        <v>0.037551874264632065</v>
      </c>
    </row>
    <row r="1754" spans="2:7" ht="11.25" customHeight="1">
      <c r="B1754" s="33">
        <f t="shared" si="43"/>
        <v>1501</v>
      </c>
      <c r="C1754" s="7" t="s">
        <v>1407</v>
      </c>
      <c r="E1754" s="41">
        <v>254433.33000000007</v>
      </c>
      <c r="F1754" s="41">
        <v>8924.163194852912</v>
      </c>
      <c r="G1754" s="36">
        <v>0.21113630123317992</v>
      </c>
    </row>
    <row r="1755" spans="2:7" ht="11.25" customHeight="1">
      <c r="B1755" s="33">
        <f t="shared" si="43"/>
        <v>1502</v>
      </c>
      <c r="C1755" s="7" t="s">
        <v>1416</v>
      </c>
      <c r="E1755" s="41">
        <v>131197.99999999997</v>
      </c>
      <c r="F1755" s="41">
        <v>4550.865209144421</v>
      </c>
      <c r="G1755" s="36">
        <v>0.16547286433202757</v>
      </c>
    </row>
    <row r="1756" spans="2:7" ht="11.25" customHeight="1">
      <c r="B1756" s="33">
        <f t="shared" si="43"/>
        <v>1503</v>
      </c>
      <c r="C1756" s="7" t="s">
        <v>266</v>
      </c>
      <c r="D1756" s="7" t="s">
        <v>2299</v>
      </c>
      <c r="E1756" s="41">
        <v>31714.83</v>
      </c>
      <c r="F1756" s="41">
        <v>8277.554285714285</v>
      </c>
      <c r="G1756" s="36">
        <v>1</v>
      </c>
    </row>
    <row r="1757" spans="2:7" ht="11.25" customHeight="1">
      <c r="B1757" s="33">
        <f t="shared" si="43"/>
        <v>1504</v>
      </c>
      <c r="C1757" s="7" t="s">
        <v>267</v>
      </c>
      <c r="E1757" s="41">
        <v>203883.83999999988</v>
      </c>
      <c r="F1757" s="41">
        <v>3016.1814098620926</v>
      </c>
      <c r="G1757" s="36">
        <v>0.18515830309915987</v>
      </c>
    </row>
    <row r="1758" spans="2:7" ht="11.25" customHeight="1">
      <c r="B1758" s="33">
        <f t="shared" si="43"/>
        <v>1505</v>
      </c>
      <c r="C1758" s="7" t="s">
        <v>268</v>
      </c>
      <c r="E1758" s="41">
        <v>545682.0000000001</v>
      </c>
      <c r="F1758" s="41">
        <v>10005.389014768964</v>
      </c>
      <c r="G1758" s="36">
        <v>0.42905933159267523</v>
      </c>
    </row>
    <row r="1759" spans="2:7" ht="11.25" customHeight="1">
      <c r="B1759" s="33">
        <f t="shared" si="43"/>
        <v>1506</v>
      </c>
      <c r="C1759" s="7" t="s">
        <v>1475</v>
      </c>
      <c r="E1759" s="41">
        <v>54533</v>
      </c>
      <c r="F1759" s="41">
        <v>2141.2987923754745</v>
      </c>
      <c r="G1759" s="36">
        <v>0.07074912546670382</v>
      </c>
    </row>
    <row r="1760" spans="2:7" ht="11.25" customHeight="1">
      <c r="B1760" s="33">
        <f t="shared" si="43"/>
        <v>1507</v>
      </c>
      <c r="C1760" s="7" t="s">
        <v>269</v>
      </c>
      <c r="E1760" s="41">
        <v>246446.74399999995</v>
      </c>
      <c r="F1760" s="41">
        <v>6572.65043605466</v>
      </c>
      <c r="G1760" s="36">
        <v>0.6388125772751158</v>
      </c>
    </row>
    <row r="1761" spans="2:7" ht="11.25" customHeight="1">
      <c r="B1761" s="33">
        <f t="shared" si="43"/>
        <v>1508</v>
      </c>
      <c r="C1761" s="7" t="s">
        <v>270</v>
      </c>
      <c r="E1761" s="41">
        <v>576749.25</v>
      </c>
      <c r="F1761" s="41">
        <v>12386.915069363893</v>
      </c>
      <c r="G1761" s="36">
        <v>0.46336936853338284</v>
      </c>
    </row>
    <row r="1762" spans="2:7" ht="11.25" customHeight="1">
      <c r="B1762" s="33">
        <f t="shared" si="43"/>
        <v>1509</v>
      </c>
      <c r="C1762" s="7" t="s">
        <v>271</v>
      </c>
      <c r="E1762" s="41">
        <v>457106</v>
      </c>
      <c r="F1762" s="41">
        <v>4040.897614348631</v>
      </c>
      <c r="G1762" s="36">
        <v>0.21781442745041407</v>
      </c>
    </row>
    <row r="1763" spans="2:7" ht="11.25" customHeight="1">
      <c r="B1763" s="33">
        <f>MAX(B1759:B1762)+1</f>
        <v>1510</v>
      </c>
      <c r="C1763" s="7" t="s">
        <v>273</v>
      </c>
      <c r="D1763" s="7" t="s">
        <v>2300</v>
      </c>
      <c r="E1763" s="41">
        <v>40602</v>
      </c>
      <c r="F1763" s="41">
        <v>2483.966979080606</v>
      </c>
      <c r="G1763" s="36">
        <v>0.31903759114910735</v>
      </c>
    </row>
    <row r="1764" spans="2:7" ht="11.25" customHeight="1">
      <c r="B1764" s="33">
        <f>MAX(B1760:B1763)+1</f>
        <v>1511</v>
      </c>
      <c r="C1764" s="7" t="s">
        <v>274</v>
      </c>
      <c r="E1764" s="41">
        <v>15178.75</v>
      </c>
      <c r="F1764" s="41">
        <v>166.92294449390505</v>
      </c>
      <c r="G1764" s="36">
        <v>0.0287805694300722</v>
      </c>
    </row>
    <row r="1765" spans="2:7" ht="11.25" customHeight="1">
      <c r="B1765" s="33">
        <f>MAX(B1761:B1764)+1</f>
        <v>1512</v>
      </c>
      <c r="C1765" s="7" t="s">
        <v>275</v>
      </c>
      <c r="D1765" s="7" t="s">
        <v>2301</v>
      </c>
      <c r="E1765" s="41">
        <v>65029</v>
      </c>
      <c r="F1765" s="41">
        <v>1723.534823206642</v>
      </c>
      <c r="G1765" s="36">
        <v>0.34810305807591707</v>
      </c>
    </row>
    <row r="1766" spans="2:7" ht="11.25" customHeight="1">
      <c r="B1766" s="33">
        <f>MAX(B1762:B1765)+1</f>
        <v>1513</v>
      </c>
      <c r="C1766" s="7" t="s">
        <v>30</v>
      </c>
      <c r="E1766" s="41">
        <v>161852</v>
      </c>
      <c r="F1766" s="41">
        <v>2868.7304699566166</v>
      </c>
      <c r="G1766" s="36">
        <v>0.1311980164175043</v>
      </c>
    </row>
    <row r="1767" spans="2:7" ht="11.25" customHeight="1">
      <c r="B1767" s="33">
        <f>MAX(B1763:B1766)+1</f>
        <v>1514</v>
      </c>
      <c r="C1767" s="7" t="s">
        <v>52</v>
      </c>
      <c r="E1767" s="41">
        <v>174548.68999999997</v>
      </c>
      <c r="F1767" s="41">
        <v>8952.722151519183</v>
      </c>
      <c r="G1767" s="36">
        <v>0.37054242659834846</v>
      </c>
    </row>
    <row r="1768" spans="2:7" ht="11.25" customHeight="1">
      <c r="B1768" s="33">
        <f t="shared" si="43"/>
        <v>1515</v>
      </c>
      <c r="C1768" s="7" t="s">
        <v>1986</v>
      </c>
      <c r="E1768" s="41">
        <v>117768</v>
      </c>
      <c r="F1768" s="41">
        <v>2539.2117249230773</v>
      </c>
      <c r="G1768" s="36">
        <v>0.10501394037587602</v>
      </c>
    </row>
    <row r="1769" spans="2:7" ht="11.25" customHeight="1">
      <c r="B1769" s="33">
        <f t="shared" si="43"/>
        <v>1516</v>
      </c>
      <c r="C1769" s="7" t="s">
        <v>1997</v>
      </c>
      <c r="E1769" s="41">
        <v>199230.76999999993</v>
      </c>
      <c r="F1769" s="41">
        <v>2651.5849897577355</v>
      </c>
      <c r="G1769" s="36">
        <v>0.05611696906760005</v>
      </c>
    </row>
    <row r="1770" spans="2:7" ht="11.25" customHeight="1">
      <c r="B1770" s="33">
        <f t="shared" si="43"/>
        <v>1517</v>
      </c>
      <c r="C1770" s="7" t="s">
        <v>277</v>
      </c>
      <c r="E1770" s="41">
        <v>116044.04079379117</v>
      </c>
      <c r="F1770" s="41">
        <v>3358.2066499360026</v>
      </c>
      <c r="G1770" s="36">
        <v>0.22218762753596003</v>
      </c>
    </row>
    <row r="1771" spans="2:7" ht="11.25" customHeight="1">
      <c r="B1771" s="33">
        <f t="shared" si="43"/>
        <v>1518</v>
      </c>
      <c r="C1771" s="7" t="s">
        <v>2004</v>
      </c>
      <c r="E1771" s="41">
        <v>198145.98000000007</v>
      </c>
      <c r="F1771" s="41">
        <v>4603.829612402728</v>
      </c>
      <c r="G1771" s="36">
        <v>0.15189992600717483</v>
      </c>
    </row>
    <row r="1772" spans="2:7" ht="11.25" customHeight="1">
      <c r="B1772" s="33">
        <f t="shared" si="43"/>
        <v>1519</v>
      </c>
      <c r="C1772" s="7" t="s">
        <v>101</v>
      </c>
      <c r="E1772" s="41">
        <v>136876.00000000006</v>
      </c>
      <c r="F1772" s="41">
        <v>2395.6120793740347</v>
      </c>
      <c r="G1772" s="36">
        <v>0.09228340035649352</v>
      </c>
    </row>
    <row r="1773" spans="2:7" ht="11.25" customHeight="1">
      <c r="B1773" s="33">
        <f t="shared" si="43"/>
        <v>1520</v>
      </c>
      <c r="C1773" s="7" t="s">
        <v>278</v>
      </c>
      <c r="E1773" s="41">
        <v>332558.94000000006</v>
      </c>
      <c r="F1773" s="41">
        <v>5824.178989392733</v>
      </c>
      <c r="G1773" s="36">
        <v>0.5879560247235802</v>
      </c>
    </row>
    <row r="1774" spans="2:7" ht="11.25" customHeight="1">
      <c r="B1774" s="33">
        <f>MAX(B1769:B1773)+1</f>
        <v>1521</v>
      </c>
      <c r="C1774" s="7" t="s">
        <v>279</v>
      </c>
      <c r="D1774" s="7" t="s">
        <v>2302</v>
      </c>
      <c r="E1774" s="41">
        <v>105755</v>
      </c>
      <c r="F1774" s="41">
        <v>16138.639243958964</v>
      </c>
      <c r="G1774" s="36">
        <v>0.7461880940117268</v>
      </c>
    </row>
    <row r="1775" spans="2:7" ht="11.25" customHeight="1">
      <c r="B1775" s="33">
        <f>MAX(B1770:B1774)+1</f>
        <v>1522</v>
      </c>
      <c r="C1775" s="7" t="s">
        <v>280</v>
      </c>
      <c r="E1775" s="41">
        <v>346790</v>
      </c>
      <c r="F1775" s="41">
        <v>4192.279200465674</v>
      </c>
      <c r="G1775" s="36">
        <v>0.3149501349992581</v>
      </c>
    </row>
    <row r="1776" spans="2:7" ht="11.25" customHeight="1">
      <c r="B1776" s="33">
        <f>MAX(B1771:B1775)+1</f>
        <v>1523</v>
      </c>
      <c r="C1776" s="7" t="s">
        <v>281</v>
      </c>
      <c r="E1776" s="41">
        <v>155330</v>
      </c>
      <c r="F1776" s="41">
        <v>3138.8921881744586</v>
      </c>
      <c r="G1776" s="36">
        <v>0.2043608712753988</v>
      </c>
    </row>
    <row r="1777" spans="2:7" ht="11.25" customHeight="1">
      <c r="B1777" s="33">
        <f>MAX(B1772:B1776)+1</f>
        <v>1524</v>
      </c>
      <c r="C1777" s="7" t="s">
        <v>142</v>
      </c>
      <c r="E1777" s="41">
        <v>165342.79999999996</v>
      </c>
      <c r="F1777" s="41">
        <v>1548.231716853562</v>
      </c>
      <c r="G1777" s="36">
        <v>0.024127788362784817</v>
      </c>
    </row>
    <row r="1778" spans="2:7" ht="11.25" customHeight="1">
      <c r="B1778" s="33">
        <f>MAX(B1773:B1777)+1</f>
        <v>1525</v>
      </c>
      <c r="C1778" s="7" t="s">
        <v>168</v>
      </c>
      <c r="E1778" s="41">
        <v>431599.19999999984</v>
      </c>
      <c r="F1778" s="41">
        <v>12422.311147925748</v>
      </c>
      <c r="G1778" s="36">
        <v>0.450478652198774</v>
      </c>
    </row>
    <row r="1779" spans="2:7" ht="11.25" customHeight="1">
      <c r="B1779" s="33">
        <f t="shared" si="43"/>
        <v>1526</v>
      </c>
      <c r="C1779" s="7" t="s">
        <v>282</v>
      </c>
      <c r="E1779" s="41">
        <v>170214.19</v>
      </c>
      <c r="F1779" s="41">
        <v>2625.5670322452306</v>
      </c>
      <c r="G1779" s="36">
        <v>0.17381590941429184</v>
      </c>
    </row>
    <row r="1780" spans="2:7" ht="11.25" customHeight="1">
      <c r="B1780" s="33">
        <f t="shared" si="43"/>
        <v>1527</v>
      </c>
      <c r="C1780" s="7" t="s">
        <v>283</v>
      </c>
      <c r="D1780" s="7" t="s">
        <v>2303</v>
      </c>
      <c r="E1780" s="41">
        <v>443047</v>
      </c>
      <c r="F1780" s="41">
        <v>4606.406136790628</v>
      </c>
      <c r="G1780" s="36">
        <v>0.29192427294056034</v>
      </c>
    </row>
    <row r="1781" spans="2:7" ht="11.25" customHeight="1">
      <c r="B1781" s="33">
        <f t="shared" si="43"/>
        <v>1528</v>
      </c>
      <c r="C1781" s="7" t="s">
        <v>190</v>
      </c>
      <c r="E1781" s="41">
        <v>125400.77999999998</v>
      </c>
      <c r="F1781" s="41">
        <v>6935.823223830566</v>
      </c>
      <c r="G1781" s="36">
        <v>0.3578260303463691</v>
      </c>
    </row>
    <row r="1782" spans="2:7" ht="11.25" customHeight="1">
      <c r="B1782" s="33">
        <f t="shared" si="43"/>
        <v>1529</v>
      </c>
      <c r="C1782" s="7" t="s">
        <v>214</v>
      </c>
      <c r="E1782" s="41">
        <v>180015.31000000003</v>
      </c>
      <c r="F1782" s="41">
        <v>4373.4277692940195</v>
      </c>
      <c r="G1782" s="36">
        <v>0.11773098117856884</v>
      </c>
    </row>
    <row r="1783" spans="2:7" ht="11.25" customHeight="1">
      <c r="B1783" s="33">
        <f t="shared" si="43"/>
        <v>1530</v>
      </c>
      <c r="C1783" s="7" t="s">
        <v>284</v>
      </c>
      <c r="E1783" s="41">
        <v>197943.99000000002</v>
      </c>
      <c r="F1783" s="41">
        <v>8792.53633876789</v>
      </c>
      <c r="G1783" s="36">
        <v>0.5270620427441524</v>
      </c>
    </row>
    <row r="1784" spans="2:9" ht="13.5" thickBot="1">
      <c r="B1784" s="33">
        <f t="shared" si="43"/>
        <v>1531</v>
      </c>
      <c r="C1784" s="34" t="s">
        <v>1727</v>
      </c>
      <c r="D1784" s="34"/>
      <c r="E1784" s="42">
        <f>SUBTOTAL(9,E1739:E1783)</f>
        <v>10853114.25704234</v>
      </c>
      <c r="F1784" s="42">
        <f>SUBTOTAL(9,F1739:F1783)</f>
        <v>255675.90808718745</v>
      </c>
      <c r="H1784" s="41">
        <f>E1784-'T2 - Investment'!H8</f>
        <v>0</v>
      </c>
      <c r="I1784" s="41">
        <f>F1784-'T4.1 - OperMaint'!H10-'T4.1 - OperMaint'!H14</f>
        <v>0</v>
      </c>
    </row>
    <row r="1785" spans="2:6" ht="23.25" customHeight="1" thickBot="1" thickTop="1">
      <c r="B1785" s="33">
        <f t="shared" si="43"/>
        <v>1532</v>
      </c>
      <c r="C1785" s="34" t="s">
        <v>285</v>
      </c>
      <c r="D1785" s="34"/>
      <c r="E1785" s="48">
        <f>SUM(E1736,E1784)</f>
        <v>11021913.664738806</v>
      </c>
      <c r="F1785" s="48">
        <f>SUM(F1736,F1784)</f>
        <v>257006.86380147317</v>
      </c>
    </row>
    <row r="1787" spans="3:7" ht="18.75">
      <c r="C1787" s="49" t="s">
        <v>286</v>
      </c>
      <c r="D1787" s="49"/>
      <c r="E1787" s="49"/>
      <c r="F1787" s="49"/>
      <c r="G1787" s="49"/>
    </row>
    <row r="1788" spans="3:7" ht="12.75">
      <c r="C1788" s="37" t="s">
        <v>579</v>
      </c>
      <c r="D1788" s="37" t="s">
        <v>2164</v>
      </c>
      <c r="E1788" s="38" t="s">
        <v>1549</v>
      </c>
      <c r="F1788" s="38" t="s">
        <v>1550</v>
      </c>
      <c r="G1788" s="39" t="s">
        <v>580</v>
      </c>
    </row>
    <row r="1789" spans="2:3" ht="11.25" customHeight="1">
      <c r="B1789" s="33">
        <f aca="true" t="shared" si="44" ref="B1789:B1790">MAX(B1784:B1788)+1</f>
        <v>1533</v>
      </c>
      <c r="C1789" s="7" t="s">
        <v>287</v>
      </c>
    </row>
    <row r="1790" spans="2:9" ht="13.5" thickBot="1">
      <c r="B1790" s="33">
        <f t="shared" si="44"/>
        <v>1534</v>
      </c>
      <c r="C1790" s="34" t="s">
        <v>626</v>
      </c>
      <c r="D1790" s="34"/>
      <c r="E1790" s="42">
        <f>SUBTOTAL(9,E1789:E1789)</f>
        <v>0</v>
      </c>
      <c r="F1790" s="42">
        <f>SUBTOTAL(9,F1789:F1789)</f>
        <v>0</v>
      </c>
      <c r="H1790" s="41">
        <f>E1790-'T2 - Investment'!I26</f>
        <v>0</v>
      </c>
      <c r="I1790" s="41">
        <f>F1790-'T4.1 - OperMaint'!I20</f>
        <v>0</v>
      </c>
    </row>
    <row r="1791" ht="13.5" thickTop="1"/>
    <row r="1792" spans="3:7" ht="12.75">
      <c r="C1792" s="37" t="s">
        <v>574</v>
      </c>
      <c r="D1792" s="37" t="s">
        <v>2164</v>
      </c>
      <c r="E1792" s="38" t="s">
        <v>1549</v>
      </c>
      <c r="F1792" s="38" t="s">
        <v>1550</v>
      </c>
      <c r="G1792" s="39" t="s">
        <v>580</v>
      </c>
    </row>
    <row r="1793" spans="2:7" ht="11.25" customHeight="1">
      <c r="B1793" s="33">
        <f aca="true" t="shared" si="45" ref="B1793:B1797">MAX(B1788:B1792)+1</f>
        <v>1535</v>
      </c>
      <c r="C1793" s="7" t="s">
        <v>1278</v>
      </c>
      <c r="E1793" s="41">
        <v>2269681.6199999996</v>
      </c>
      <c r="F1793" s="41">
        <v>40768.11143964083</v>
      </c>
      <c r="G1793" s="36">
        <v>0.19918022924807674</v>
      </c>
    </row>
    <row r="1794" spans="2:7" ht="11.25" customHeight="1">
      <c r="B1794" s="33">
        <f t="shared" si="45"/>
        <v>1536</v>
      </c>
      <c r="C1794" s="7" t="s">
        <v>1415</v>
      </c>
      <c r="E1794" s="41">
        <v>6354775.399999993</v>
      </c>
      <c r="F1794" s="41">
        <v>99551.91582201804</v>
      </c>
      <c r="G1794" s="36">
        <v>0.3571955866073943</v>
      </c>
    </row>
    <row r="1795" spans="2:7" ht="11.25" customHeight="1">
      <c r="B1795" s="33">
        <f t="shared" si="45"/>
        <v>1537</v>
      </c>
      <c r="C1795" s="7" t="s">
        <v>166</v>
      </c>
      <c r="E1795" s="41">
        <v>1295001.6900000018</v>
      </c>
      <c r="F1795" s="41">
        <v>14999.565420027537</v>
      </c>
      <c r="G1795" s="36">
        <v>0.18698727128335246</v>
      </c>
    </row>
    <row r="1796" spans="2:9" ht="13.5" thickBot="1">
      <c r="B1796" s="33">
        <f t="shared" si="45"/>
        <v>1538</v>
      </c>
      <c r="C1796" s="34" t="s">
        <v>1727</v>
      </c>
      <c r="D1796" s="34"/>
      <c r="E1796" s="42">
        <f>SUBTOTAL(9,E1793:E1795)</f>
        <v>9919458.709999993</v>
      </c>
      <c r="F1796" s="42">
        <f>SUBTOTAL(9,F1793:F1795)</f>
        <v>155319.5926816864</v>
      </c>
      <c r="H1796" s="41">
        <f>E1796-'T2 - Investment'!I8</f>
        <v>0</v>
      </c>
      <c r="I1796" s="41">
        <f>F1796-'T4.1 - OperMaint'!I10-'T4.1 - OperMaint'!I14</f>
        <v>0</v>
      </c>
    </row>
    <row r="1797" spans="2:6" ht="19.5" customHeight="1" thickBot="1" thickTop="1">
      <c r="B1797" s="33">
        <f t="shared" si="45"/>
        <v>1539</v>
      </c>
      <c r="C1797" s="34" t="s">
        <v>288</v>
      </c>
      <c r="D1797" s="34"/>
      <c r="E1797" s="48">
        <f>SUM(E1790,E1796)</f>
        <v>9919458.709999993</v>
      </c>
      <c r="F1797" s="48">
        <f>SUM(F1790,F1796)</f>
        <v>155319.5926816864</v>
      </c>
    </row>
    <row r="1799" spans="3:7" ht="18.75">
      <c r="C1799" s="49" t="s">
        <v>289</v>
      </c>
      <c r="D1799" s="49"/>
      <c r="E1799" s="49"/>
      <c r="F1799" s="49"/>
      <c r="G1799" s="49"/>
    </row>
    <row r="1800" spans="3:7" ht="12.75">
      <c r="C1800" s="37" t="s">
        <v>2351</v>
      </c>
      <c r="D1800" s="37" t="s">
        <v>2164</v>
      </c>
      <c r="E1800" s="38" t="s">
        <v>1549</v>
      </c>
      <c r="F1800" s="38" t="s">
        <v>1550</v>
      </c>
      <c r="G1800" s="39" t="s">
        <v>580</v>
      </c>
    </row>
    <row r="1801" spans="2:6" ht="11.25" customHeight="1">
      <c r="B1801" s="33">
        <f aca="true" t="shared" si="46" ref="B1801:B1828">MAX(B1796:B1800)+1</f>
        <v>1540</v>
      </c>
      <c r="C1801" s="7" t="s">
        <v>290</v>
      </c>
      <c r="E1801" s="41">
        <v>6914</v>
      </c>
      <c r="F1801" s="41">
        <v>0</v>
      </c>
    </row>
    <row r="1802" spans="2:6" ht="11.25" customHeight="1">
      <c r="B1802" s="33">
        <f t="shared" si="46"/>
        <v>1541</v>
      </c>
      <c r="C1802" s="7" t="s">
        <v>291</v>
      </c>
      <c r="E1802" s="41">
        <v>128523.51999999999</v>
      </c>
      <c r="F1802" s="41">
        <v>0</v>
      </c>
    </row>
    <row r="1803" spans="2:6" ht="11.25" customHeight="1">
      <c r="B1803" s="33">
        <f t="shared" si="46"/>
        <v>1542</v>
      </c>
      <c r="C1803" s="7" t="s">
        <v>292</v>
      </c>
      <c r="E1803" s="41">
        <v>44710.62</v>
      </c>
      <c r="F1803" s="41">
        <v>0</v>
      </c>
    </row>
    <row r="1804" spans="2:6" ht="11.25" customHeight="1">
      <c r="B1804" s="33">
        <f t="shared" si="46"/>
        <v>1543</v>
      </c>
      <c r="C1804" s="7" t="s">
        <v>293</v>
      </c>
      <c r="E1804" s="41">
        <v>6044940.470000001</v>
      </c>
      <c r="F1804" s="41">
        <v>142974.5642857143</v>
      </c>
    </row>
    <row r="1805" spans="2:6" ht="11.25" customHeight="1">
      <c r="B1805" s="33">
        <f t="shared" si="46"/>
        <v>1544</v>
      </c>
      <c r="C1805" s="7" t="s">
        <v>784</v>
      </c>
      <c r="E1805" s="41">
        <v>81982</v>
      </c>
      <c r="F1805" s="41">
        <v>286.31714285714287</v>
      </c>
    </row>
    <row r="1806" spans="2:6" ht="11.25" customHeight="1">
      <c r="B1806" s="33">
        <f t="shared" si="46"/>
        <v>1545</v>
      </c>
      <c r="C1806" s="7" t="s">
        <v>785</v>
      </c>
      <c r="E1806" s="41">
        <v>81980</v>
      </c>
      <c r="F1806" s="41">
        <v>161.6757142857143</v>
      </c>
    </row>
    <row r="1807" spans="2:6" ht="11.25" customHeight="1">
      <c r="B1807" s="33">
        <f t="shared" si="46"/>
        <v>1546</v>
      </c>
      <c r="C1807" s="7" t="s">
        <v>2062</v>
      </c>
      <c r="E1807" s="41">
        <v>61062.72</v>
      </c>
      <c r="F1807" s="41">
        <v>0</v>
      </c>
    </row>
    <row r="1808" spans="2:6" ht="11.25" customHeight="1">
      <c r="B1808" s="33">
        <f t="shared" si="46"/>
        <v>1547</v>
      </c>
      <c r="C1808" s="7" t="s">
        <v>2063</v>
      </c>
      <c r="E1808" s="41">
        <v>2743</v>
      </c>
      <c r="F1808" s="41">
        <v>0</v>
      </c>
    </row>
    <row r="1809" spans="2:6" ht="11.25" customHeight="1">
      <c r="B1809" s="33">
        <f t="shared" si="46"/>
        <v>1548</v>
      </c>
      <c r="C1809" s="7" t="s">
        <v>2064</v>
      </c>
      <c r="E1809" s="41">
        <v>312761</v>
      </c>
      <c r="F1809" s="41">
        <v>0</v>
      </c>
    </row>
    <row r="1810" spans="2:6" ht="11.25" customHeight="1">
      <c r="B1810" s="33">
        <f t="shared" si="46"/>
        <v>1549</v>
      </c>
      <c r="C1810" s="7" t="s">
        <v>294</v>
      </c>
      <c r="E1810" s="41">
        <v>80125.77</v>
      </c>
      <c r="F1810" s="41">
        <v>0</v>
      </c>
    </row>
    <row r="1811" spans="2:6" ht="11.25" customHeight="1">
      <c r="B1811" s="33">
        <f t="shared" si="46"/>
        <v>1550</v>
      </c>
      <c r="C1811" s="7" t="s">
        <v>295</v>
      </c>
      <c r="E1811" s="41">
        <v>17341.83</v>
      </c>
      <c r="F1811" s="41">
        <v>0</v>
      </c>
    </row>
    <row r="1812" spans="2:6" ht="11.25" customHeight="1">
      <c r="B1812" s="33">
        <f t="shared" si="46"/>
        <v>1551</v>
      </c>
      <c r="C1812" s="7" t="s">
        <v>2065</v>
      </c>
      <c r="E1812" s="41">
        <v>360929.65</v>
      </c>
      <c r="F1812" s="41">
        <v>0</v>
      </c>
    </row>
    <row r="1813" spans="2:6" ht="11.25" customHeight="1">
      <c r="B1813" s="33">
        <f t="shared" si="46"/>
        <v>1552</v>
      </c>
      <c r="C1813" s="7" t="s">
        <v>296</v>
      </c>
      <c r="E1813" s="41">
        <v>185537.62</v>
      </c>
      <c r="F1813" s="41">
        <v>0</v>
      </c>
    </row>
    <row r="1814" spans="2:6" ht="11.25" customHeight="1">
      <c r="B1814" s="33">
        <f t="shared" si="46"/>
        <v>1553</v>
      </c>
      <c r="C1814" s="7" t="s">
        <v>2066</v>
      </c>
      <c r="E1814" s="41">
        <v>276241.1</v>
      </c>
      <c r="F1814" s="41">
        <v>0</v>
      </c>
    </row>
    <row r="1815" spans="2:6" ht="11.25" customHeight="1">
      <c r="B1815" s="33">
        <f t="shared" si="46"/>
        <v>1554</v>
      </c>
      <c r="C1815" s="7" t="s">
        <v>297</v>
      </c>
      <c r="E1815" s="41">
        <v>18644.43</v>
      </c>
      <c r="F1815" s="41">
        <v>0</v>
      </c>
    </row>
    <row r="1816" spans="2:6" ht="11.25" customHeight="1">
      <c r="B1816" s="33">
        <f t="shared" si="46"/>
        <v>1555</v>
      </c>
      <c r="C1816" s="7" t="s">
        <v>2067</v>
      </c>
      <c r="E1816" s="41">
        <v>47233.53</v>
      </c>
      <c r="F1816" s="41">
        <v>396.51571428571424</v>
      </c>
    </row>
    <row r="1817" spans="2:6" ht="11.25" customHeight="1">
      <c r="B1817" s="33">
        <f t="shared" si="46"/>
        <v>1556</v>
      </c>
      <c r="C1817" s="7" t="s">
        <v>298</v>
      </c>
      <c r="E1817" s="41">
        <v>1018867.092</v>
      </c>
      <c r="F1817" s="41">
        <v>0</v>
      </c>
    </row>
    <row r="1818" spans="2:6" ht="11.25" customHeight="1">
      <c r="B1818" s="33">
        <f t="shared" si="46"/>
        <v>1557</v>
      </c>
      <c r="C1818" s="7" t="s">
        <v>299</v>
      </c>
      <c r="E1818" s="41">
        <v>845570.48</v>
      </c>
      <c r="F1818" s="41">
        <v>0</v>
      </c>
    </row>
    <row r="1819" spans="2:6" ht="11.25" customHeight="1">
      <c r="B1819" s="33">
        <f>MAX(B1815:B1818)+1</f>
        <v>1558</v>
      </c>
      <c r="C1819" s="7" t="s">
        <v>1563</v>
      </c>
      <c r="E1819" s="41">
        <v>1889.3600000000001</v>
      </c>
      <c r="F1819" s="41">
        <v>218.91285714285712</v>
      </c>
    </row>
    <row r="1820" spans="2:6" ht="11.25" customHeight="1">
      <c r="B1820" s="33">
        <f>MAX(B1816:B1819)+1</f>
        <v>1559</v>
      </c>
      <c r="C1820" s="7" t="s">
        <v>2068</v>
      </c>
      <c r="E1820" s="41">
        <v>615992</v>
      </c>
      <c r="F1820" s="41">
        <v>103.05428571428571</v>
      </c>
    </row>
    <row r="1821" spans="2:6" ht="11.25" customHeight="1">
      <c r="B1821" s="33">
        <f>MAX(B1818:B1820)+1</f>
        <v>1560</v>
      </c>
      <c r="C1821" s="7" t="s">
        <v>300</v>
      </c>
      <c r="E1821" s="41">
        <v>357479.473</v>
      </c>
      <c r="F1821" s="41">
        <v>0</v>
      </c>
    </row>
    <row r="1822" spans="2:6" ht="11.25" customHeight="1">
      <c r="B1822" s="33">
        <f>MAX(B1819:B1821)+1</f>
        <v>1561</v>
      </c>
      <c r="C1822" s="7" t="s">
        <v>2070</v>
      </c>
      <c r="E1822" s="41">
        <v>155.42</v>
      </c>
      <c r="F1822" s="41">
        <v>0</v>
      </c>
    </row>
    <row r="1823" spans="2:6" ht="11.25" customHeight="1">
      <c r="B1823" s="33">
        <f>MAX(B1819:B1822)+1</f>
        <v>1562</v>
      </c>
      <c r="C1823" s="7" t="s">
        <v>301</v>
      </c>
      <c r="E1823" s="41">
        <v>113713.87000000001</v>
      </c>
      <c r="F1823" s="41">
        <v>0</v>
      </c>
    </row>
    <row r="1824" spans="2:6" ht="11.25" customHeight="1">
      <c r="B1824" s="33">
        <f>MAX(B1820:B1823)+1</f>
        <v>1563</v>
      </c>
      <c r="C1824" s="7" t="s">
        <v>302</v>
      </c>
      <c r="E1824" s="41">
        <v>24935.95</v>
      </c>
      <c r="F1824" s="41">
        <v>13022.067142857142</v>
      </c>
    </row>
    <row r="1825" spans="2:6" ht="11.25" customHeight="1">
      <c r="B1825" s="33">
        <f>MAX(B1821:B1824)+1</f>
        <v>1564</v>
      </c>
      <c r="C1825" s="7" t="s">
        <v>303</v>
      </c>
      <c r="E1825" s="41">
        <v>3312225.74</v>
      </c>
      <c r="F1825" s="41">
        <v>0</v>
      </c>
    </row>
    <row r="1826" spans="2:6" ht="11.25" customHeight="1">
      <c r="B1826" s="33">
        <f t="shared" si="46"/>
        <v>1565</v>
      </c>
      <c r="C1826" s="7" t="s">
        <v>304</v>
      </c>
      <c r="E1826" s="41">
        <v>4670521.2299999995</v>
      </c>
      <c r="F1826" s="41">
        <v>0</v>
      </c>
    </row>
    <row r="1827" spans="2:6" ht="11.25" customHeight="1">
      <c r="B1827" s="33">
        <f t="shared" si="46"/>
        <v>1566</v>
      </c>
      <c r="C1827" s="7" t="s">
        <v>1085</v>
      </c>
      <c r="E1827" s="41">
        <v>126000.35300000002</v>
      </c>
      <c r="F1827" s="41">
        <v>0</v>
      </c>
    </row>
    <row r="1828" spans="2:6" ht="11.25" customHeight="1">
      <c r="B1828" s="33">
        <f t="shared" si="46"/>
        <v>1567</v>
      </c>
      <c r="C1828" s="7" t="s">
        <v>305</v>
      </c>
      <c r="E1828" s="41">
        <v>610574.11</v>
      </c>
      <c r="F1828" s="41">
        <v>6275.06</v>
      </c>
    </row>
    <row r="1829" spans="2:9" ht="13.5" thickBot="1">
      <c r="B1829" s="33">
        <f>MAX(B1825:B1828)+1</f>
        <v>1568</v>
      </c>
      <c r="C1829" s="34" t="s">
        <v>626</v>
      </c>
      <c r="D1829" s="34"/>
      <c r="E1829" s="42">
        <f>SUBTOTAL(9,E1801:E1828)</f>
        <v>19449596.337999996</v>
      </c>
      <c r="F1829" s="42">
        <f>SUBTOTAL(9,F1801:F1828)</f>
        <v>163438.1671428572</v>
      </c>
      <c r="H1829" s="41">
        <f>E1829-'T2 - Investment'!K26</f>
        <v>-0.36900000274181366</v>
      </c>
      <c r="I1829" s="41">
        <f>F1829-'T4.1 - OperMaint'!J22</f>
        <v>0</v>
      </c>
    </row>
    <row r="1830" ht="13.5" thickTop="1"/>
    <row r="1831" spans="3:7" ht="12.75">
      <c r="C1831" s="37" t="s">
        <v>1728</v>
      </c>
      <c r="D1831" s="37" t="s">
        <v>2164</v>
      </c>
      <c r="E1831" s="38" t="s">
        <v>1549</v>
      </c>
      <c r="F1831" s="38" t="s">
        <v>1550</v>
      </c>
      <c r="G1831" s="39" t="s">
        <v>580</v>
      </c>
    </row>
    <row r="1832" spans="2:7" ht="11.25" customHeight="1">
      <c r="B1832" s="33">
        <f>MAX(B1828:B1831)+1</f>
        <v>1569</v>
      </c>
      <c r="C1832" s="7" t="s">
        <v>1181</v>
      </c>
      <c r="E1832" s="41">
        <v>1217568.5199999996</v>
      </c>
      <c r="F1832" s="41">
        <v>9046.648182199664</v>
      </c>
      <c r="G1832" s="36">
        <v>0.10438221810512503</v>
      </c>
    </row>
    <row r="1833" spans="2:7" ht="11.25" customHeight="1">
      <c r="B1833" s="33">
        <f>MAX(B1832:B1832)+1</f>
        <v>1570</v>
      </c>
      <c r="C1833" s="7" t="s">
        <v>1186</v>
      </c>
      <c r="E1833" s="41">
        <v>479123.29999999993</v>
      </c>
      <c r="F1833" s="41">
        <v>9246.144875398733</v>
      </c>
      <c r="G1833" s="36">
        <v>0.05426334610557822</v>
      </c>
    </row>
    <row r="1834" spans="2:6" ht="11.25" customHeight="1">
      <c r="B1834" s="33">
        <f>MAX(B1832:B1833)+1</f>
        <v>1571</v>
      </c>
      <c r="C1834" s="7" t="s">
        <v>2071</v>
      </c>
      <c r="D1834" s="7" t="s">
        <v>2195</v>
      </c>
      <c r="E1834" s="41">
        <v>24252</v>
      </c>
      <c r="F1834" s="41">
        <v>0</v>
      </c>
    </row>
    <row r="1835" spans="2:6" ht="11.25" customHeight="1">
      <c r="B1835" s="33">
        <f>MAX(B1832:B1834)+1</f>
        <v>1572</v>
      </c>
      <c r="C1835" s="7" t="s">
        <v>2072</v>
      </c>
      <c r="D1835" s="7" t="s">
        <v>2147</v>
      </c>
      <c r="E1835" s="41">
        <v>55722</v>
      </c>
      <c r="F1835" s="41">
        <v>0</v>
      </c>
    </row>
    <row r="1836" spans="2:6" ht="11.25" customHeight="1">
      <c r="B1836" s="33">
        <f>MAX(B1832:B1835)+1</f>
        <v>1573</v>
      </c>
      <c r="C1836" s="7" t="s">
        <v>2073</v>
      </c>
      <c r="D1836" s="7" t="s">
        <v>2175</v>
      </c>
      <c r="E1836" s="41">
        <v>19501</v>
      </c>
      <c r="F1836" s="41">
        <v>0</v>
      </c>
    </row>
    <row r="1837" spans="2:7" ht="11.25" customHeight="1">
      <c r="B1837" s="33">
        <f aca="true" t="shared" si="47" ref="B1837:B1856">MAX(B1832:B1836)+1</f>
        <v>1574</v>
      </c>
      <c r="C1837" s="7" t="s">
        <v>256</v>
      </c>
      <c r="E1837" s="41">
        <v>78479.5680763947</v>
      </c>
      <c r="F1837" s="41">
        <v>1595.8244207563782</v>
      </c>
      <c r="G1837" s="36">
        <v>0.12668128536562037</v>
      </c>
    </row>
    <row r="1838" spans="2:6" ht="11.25" customHeight="1">
      <c r="B1838" s="33">
        <f t="shared" si="47"/>
        <v>1575</v>
      </c>
      <c r="C1838" s="7" t="s">
        <v>2074</v>
      </c>
      <c r="D1838" s="7" t="s">
        <v>2159</v>
      </c>
      <c r="E1838" s="41">
        <v>14135</v>
      </c>
      <c r="F1838" s="41">
        <v>0</v>
      </c>
    </row>
    <row r="1839" spans="2:6" ht="11.25" customHeight="1">
      <c r="B1839" s="33">
        <f t="shared" si="47"/>
        <v>1576</v>
      </c>
      <c r="C1839" s="7" t="s">
        <v>2075</v>
      </c>
      <c r="E1839" s="41">
        <v>13477</v>
      </c>
      <c r="F1839" s="41">
        <v>0</v>
      </c>
    </row>
    <row r="1840" spans="2:6" ht="11.25" customHeight="1">
      <c r="B1840" s="33">
        <f t="shared" si="47"/>
        <v>1577</v>
      </c>
      <c r="C1840" s="7" t="s">
        <v>2076</v>
      </c>
      <c r="E1840" s="41">
        <v>22761</v>
      </c>
      <c r="F1840" s="41">
        <v>0</v>
      </c>
    </row>
    <row r="1841" spans="2:7" ht="11.25" customHeight="1">
      <c r="B1841" s="33">
        <f t="shared" si="47"/>
        <v>1578</v>
      </c>
      <c r="C1841" s="7" t="s">
        <v>261</v>
      </c>
      <c r="E1841" s="41">
        <v>9047.50455101527</v>
      </c>
      <c r="F1841" s="41">
        <v>319.3631018058857</v>
      </c>
      <c r="G1841" s="36">
        <v>0.02015211032640671</v>
      </c>
    </row>
    <row r="1842" spans="2:6" ht="11.25" customHeight="1">
      <c r="B1842" s="33">
        <f t="shared" si="47"/>
        <v>1579</v>
      </c>
      <c r="C1842" s="7" t="s">
        <v>262</v>
      </c>
      <c r="E1842" s="41">
        <v>683793.28</v>
      </c>
      <c r="F1842" s="41">
        <v>16307.972857142859</v>
      </c>
    </row>
    <row r="1843" spans="2:6" ht="11.25" customHeight="1">
      <c r="B1843" s="33">
        <f t="shared" si="47"/>
        <v>1580</v>
      </c>
      <c r="C1843" s="7" t="s">
        <v>2077</v>
      </c>
      <c r="D1843" s="7" t="s">
        <v>2134</v>
      </c>
      <c r="E1843" s="41">
        <v>4456</v>
      </c>
      <c r="F1843" s="41">
        <v>0</v>
      </c>
    </row>
    <row r="1844" spans="2:7" ht="11.25" customHeight="1">
      <c r="B1844" s="33">
        <f t="shared" si="47"/>
        <v>1581</v>
      </c>
      <c r="C1844" s="7" t="s">
        <v>264</v>
      </c>
      <c r="E1844" s="41">
        <v>52906.098291269795</v>
      </c>
      <c r="F1844" s="41">
        <v>1138.8153478228703</v>
      </c>
      <c r="G1844" s="36">
        <v>0.10628593211343695</v>
      </c>
    </row>
    <row r="1845" spans="2:6" ht="11.25" customHeight="1">
      <c r="B1845" s="33">
        <f t="shared" si="47"/>
        <v>1582</v>
      </c>
      <c r="C1845" s="7" t="s">
        <v>2078</v>
      </c>
      <c r="D1845" s="7" t="s">
        <v>2166</v>
      </c>
      <c r="E1845" s="41">
        <v>9499</v>
      </c>
      <c r="F1845" s="41">
        <v>0</v>
      </c>
    </row>
    <row r="1846" spans="2:6" ht="11.25" customHeight="1">
      <c r="B1846" s="33">
        <f t="shared" si="47"/>
        <v>1583</v>
      </c>
      <c r="C1846" s="7" t="s">
        <v>2079</v>
      </c>
      <c r="D1846" s="7" t="s">
        <v>2175</v>
      </c>
      <c r="E1846" s="41">
        <v>49049</v>
      </c>
      <c r="F1846" s="41">
        <v>0</v>
      </c>
    </row>
    <row r="1847" spans="2:6" ht="11.25" customHeight="1">
      <c r="B1847" s="33">
        <f t="shared" si="47"/>
        <v>1584</v>
      </c>
      <c r="C1847" s="7" t="s">
        <v>1581</v>
      </c>
      <c r="E1847" s="41">
        <v>6709</v>
      </c>
      <c r="F1847" s="41">
        <v>0</v>
      </c>
    </row>
    <row r="1848" spans="2:6" ht="11.25" customHeight="1">
      <c r="B1848" s="33">
        <f t="shared" si="47"/>
        <v>1585</v>
      </c>
      <c r="C1848" s="7" t="s">
        <v>272</v>
      </c>
      <c r="E1848" s="41">
        <v>168869.97</v>
      </c>
      <c r="F1848" s="41">
        <v>7840.990000000001</v>
      </c>
    </row>
    <row r="1849" spans="2:6" ht="11.25" customHeight="1">
      <c r="B1849" s="33">
        <f t="shared" si="47"/>
        <v>1586</v>
      </c>
      <c r="C1849" s="7" t="s">
        <v>276</v>
      </c>
      <c r="D1849" s="7" t="s">
        <v>2225</v>
      </c>
      <c r="E1849" s="41">
        <v>13242.010000000024</v>
      </c>
      <c r="F1849" s="41">
        <v>15159.562857142855</v>
      </c>
    </row>
    <row r="1850" spans="2:6" ht="11.25" customHeight="1">
      <c r="B1850" s="33">
        <f>MAX(B1844:B1849)+1</f>
        <v>1587</v>
      </c>
      <c r="C1850" s="7" t="s">
        <v>1710</v>
      </c>
      <c r="E1850" s="41">
        <v>2847802.54</v>
      </c>
      <c r="F1850" s="41">
        <v>4059.687142857143</v>
      </c>
    </row>
    <row r="1851" spans="2:7" ht="11.25" customHeight="1">
      <c r="B1851" s="33">
        <f>MAX(B1845:B1850)+1</f>
        <v>1588</v>
      </c>
      <c r="C1851" s="7" t="s">
        <v>277</v>
      </c>
      <c r="E1851" s="41">
        <v>96391.06753421402</v>
      </c>
      <c r="F1851" s="41">
        <v>2789.4678759337653</v>
      </c>
      <c r="G1851" s="36">
        <v>0.1845584009707408</v>
      </c>
    </row>
    <row r="1852" spans="2:6" ht="11.25" customHeight="1">
      <c r="B1852" s="33">
        <f>MAX(B1846:B1851)+1</f>
        <v>1589</v>
      </c>
      <c r="C1852" s="7" t="s">
        <v>307</v>
      </c>
      <c r="E1852" s="41">
        <v>3636989.4499999997</v>
      </c>
      <c r="F1852" s="41">
        <v>6299766.061428571</v>
      </c>
    </row>
    <row r="1853" spans="2:7" ht="11.25" customHeight="1">
      <c r="B1853" s="33">
        <f>MAX(B1847:B1852)+1</f>
        <v>1590</v>
      </c>
      <c r="C1853" s="7" t="s">
        <v>144</v>
      </c>
      <c r="E1853" s="41">
        <v>759932.3300000003</v>
      </c>
      <c r="F1853" s="41">
        <v>18341.087727153088</v>
      </c>
      <c r="G1853" s="36">
        <v>0.03943362655208685</v>
      </c>
    </row>
    <row r="1854" spans="2:7" ht="11.25" customHeight="1">
      <c r="B1854" s="33">
        <f t="shared" si="47"/>
        <v>1591</v>
      </c>
      <c r="C1854" s="7" t="s">
        <v>166</v>
      </c>
      <c r="E1854" s="41">
        <v>14931.000000000002</v>
      </c>
      <c r="F1854" s="41">
        <v>172.94070966535256</v>
      </c>
      <c r="G1854" s="36">
        <v>0.0021559098872926817</v>
      </c>
    </row>
    <row r="1855" spans="2:7" ht="11.25" customHeight="1">
      <c r="B1855" s="33">
        <f t="shared" si="47"/>
        <v>1592</v>
      </c>
      <c r="C1855" s="7" t="s">
        <v>180</v>
      </c>
      <c r="D1855" s="7" t="s">
        <v>2287</v>
      </c>
      <c r="E1855" s="41">
        <v>317754.3200000003</v>
      </c>
      <c r="F1855" s="41">
        <v>10449.144080553211</v>
      </c>
      <c r="G1855" s="36">
        <v>0.08020869232966471</v>
      </c>
    </row>
    <row r="1856" spans="2:9" ht="13.5" thickBot="1">
      <c r="B1856" s="33">
        <f t="shared" si="47"/>
        <v>1593</v>
      </c>
      <c r="C1856" s="34" t="s">
        <v>1727</v>
      </c>
      <c r="D1856" s="34"/>
      <c r="E1856" s="42">
        <f>SUBTOTAL(9,E1832:E1855)</f>
        <v>10596391.958452893</v>
      </c>
      <c r="F1856" s="42">
        <f>SUBTOTAL(9,F1832:F1855)</f>
        <v>6396233.7106070025</v>
      </c>
      <c r="H1856" s="41">
        <f>E1856-'T2 - Investment'!K8</f>
        <v>0</v>
      </c>
      <c r="I1856" s="41">
        <f>F1856-'T4.1 - OperMaint'!J12</f>
        <v>0</v>
      </c>
    </row>
    <row r="1857" spans="3:6" ht="13.5" thickTop="1">
      <c r="C1857" s="34"/>
      <c r="D1857" s="34"/>
      <c r="E1857" s="35"/>
      <c r="F1857" s="35"/>
    </row>
    <row r="1858" spans="3:7" ht="12.75">
      <c r="C1858" s="37" t="s">
        <v>2350</v>
      </c>
      <c r="D1858" s="37" t="s">
        <v>2164</v>
      </c>
      <c r="E1858" s="38" t="s">
        <v>1549</v>
      </c>
      <c r="F1858" s="38"/>
      <c r="G1858" s="39"/>
    </row>
    <row r="1859" spans="2:5" ht="11.25" customHeight="1">
      <c r="B1859" s="33">
        <f>MAX(B1856:B1858)+1</f>
        <v>1594</v>
      </c>
      <c r="C1859" s="7" t="s">
        <v>308</v>
      </c>
      <c r="E1859" s="41">
        <v>5494284.01</v>
      </c>
    </row>
    <row r="1860" spans="2:5" ht="11.25" customHeight="1">
      <c r="B1860" s="33">
        <f>MAX(B1856:B1859)+1</f>
        <v>1595</v>
      </c>
      <c r="C1860" s="7" t="s">
        <v>309</v>
      </c>
      <c r="E1860" s="41">
        <v>11893</v>
      </c>
    </row>
    <row r="1861" spans="2:5" ht="11.25" customHeight="1">
      <c r="B1861" s="33">
        <f aca="true" t="shared" si="48" ref="B1861:B1921">MAX(B1856:B1860)+1</f>
        <v>1596</v>
      </c>
      <c r="C1861" s="7" t="s">
        <v>310</v>
      </c>
      <c r="E1861" s="41">
        <v>130283.79</v>
      </c>
    </row>
    <row r="1862" spans="2:5" ht="11.25" customHeight="1">
      <c r="B1862" s="33">
        <f t="shared" si="48"/>
        <v>1597</v>
      </c>
      <c r="C1862" s="7" t="s">
        <v>311</v>
      </c>
      <c r="E1862" s="41">
        <v>536791.1</v>
      </c>
    </row>
    <row r="1863" spans="2:5" ht="11.25" customHeight="1">
      <c r="B1863" s="33">
        <f t="shared" si="48"/>
        <v>1598</v>
      </c>
      <c r="C1863" s="7" t="s">
        <v>312</v>
      </c>
      <c r="E1863" s="41">
        <v>163480.3</v>
      </c>
    </row>
    <row r="1864" spans="2:5" ht="11.25" customHeight="1">
      <c r="B1864" s="33">
        <f t="shared" si="48"/>
        <v>1599</v>
      </c>
      <c r="C1864" s="7" t="s">
        <v>313</v>
      </c>
      <c r="E1864" s="41">
        <v>91804.85</v>
      </c>
    </row>
    <row r="1865" spans="2:5" ht="11.25" customHeight="1">
      <c r="B1865" s="33">
        <f t="shared" si="48"/>
        <v>1600</v>
      </c>
      <c r="C1865" s="7" t="s">
        <v>314</v>
      </c>
      <c r="E1865" s="41">
        <v>49178.68</v>
      </c>
    </row>
    <row r="1866" spans="2:5" ht="11.25" customHeight="1">
      <c r="B1866" s="33">
        <f t="shared" si="48"/>
        <v>1601</v>
      </c>
      <c r="C1866" s="7" t="s">
        <v>316</v>
      </c>
      <c r="E1866" s="41">
        <v>14820813.79</v>
      </c>
    </row>
    <row r="1867" spans="2:5" ht="11.25" customHeight="1">
      <c r="B1867" s="33">
        <f t="shared" si="48"/>
        <v>1602</v>
      </c>
      <c r="C1867" s="7" t="s">
        <v>317</v>
      </c>
      <c r="E1867" s="41">
        <v>182610.86</v>
      </c>
    </row>
    <row r="1868" spans="2:5" ht="11.25" customHeight="1">
      <c r="B1868" s="33">
        <f t="shared" si="48"/>
        <v>1603</v>
      </c>
      <c r="C1868" s="7" t="s">
        <v>318</v>
      </c>
      <c r="E1868" s="41">
        <v>4919822.76</v>
      </c>
    </row>
    <row r="1869" spans="2:5" ht="11.25" customHeight="1">
      <c r="B1869" s="33">
        <f t="shared" si="48"/>
        <v>1604</v>
      </c>
      <c r="C1869" s="7" t="s">
        <v>319</v>
      </c>
      <c r="E1869" s="41">
        <v>6969.06</v>
      </c>
    </row>
    <row r="1870" spans="2:5" ht="11.25" customHeight="1">
      <c r="B1870" s="33">
        <f t="shared" si="48"/>
        <v>1605</v>
      </c>
      <c r="C1870" s="50" t="s">
        <v>2080</v>
      </c>
      <c r="D1870" s="51"/>
      <c r="E1870" s="41">
        <v>58688.38</v>
      </c>
    </row>
    <row r="1871" spans="2:5" ht="11.25" customHeight="1">
      <c r="B1871" s="33">
        <f t="shared" si="48"/>
        <v>1606</v>
      </c>
      <c r="C1871" s="7" t="s">
        <v>320</v>
      </c>
      <c r="E1871" s="41">
        <v>88062.27</v>
      </c>
    </row>
    <row r="1872" spans="2:5" ht="11.25" customHeight="1">
      <c r="B1872" s="33">
        <f t="shared" si="48"/>
        <v>1607</v>
      </c>
      <c r="C1872" s="7" t="s">
        <v>408</v>
      </c>
      <c r="E1872" s="41">
        <v>74116.73</v>
      </c>
    </row>
    <row r="1873" spans="2:5" ht="11.25" customHeight="1">
      <c r="B1873" s="33">
        <f t="shared" si="48"/>
        <v>1608</v>
      </c>
      <c r="C1873" s="7" t="s">
        <v>321</v>
      </c>
      <c r="E1873" s="41">
        <v>15112.61</v>
      </c>
    </row>
    <row r="1874" spans="2:5" ht="11.25" customHeight="1">
      <c r="B1874" s="33">
        <f t="shared" si="48"/>
        <v>1609</v>
      </c>
      <c r="C1874" s="7" t="s">
        <v>413</v>
      </c>
      <c r="E1874" s="41">
        <v>25471.5</v>
      </c>
    </row>
    <row r="1875" spans="2:5" ht="11.25" customHeight="1">
      <c r="B1875" s="33">
        <f t="shared" si="48"/>
        <v>1610</v>
      </c>
      <c r="C1875" s="7" t="s">
        <v>322</v>
      </c>
      <c r="E1875" s="41">
        <v>6994.57</v>
      </c>
    </row>
    <row r="1876" spans="2:5" ht="11.25" customHeight="1">
      <c r="B1876" s="33">
        <f t="shared" si="48"/>
        <v>1611</v>
      </c>
      <c r="C1876" s="7" t="s">
        <v>2353</v>
      </c>
      <c r="E1876" s="41">
        <v>358292.3</v>
      </c>
    </row>
    <row r="1877" spans="2:5" ht="11.25" customHeight="1">
      <c r="B1877" s="33">
        <f t="shared" si="48"/>
        <v>1612</v>
      </c>
      <c r="C1877" s="7" t="s">
        <v>1713</v>
      </c>
      <c r="E1877" s="41">
        <v>50786.93</v>
      </c>
    </row>
    <row r="1878" spans="2:5" ht="11.25" customHeight="1">
      <c r="B1878" s="33">
        <f t="shared" si="48"/>
        <v>1613</v>
      </c>
      <c r="C1878" s="7" t="s">
        <v>1711</v>
      </c>
      <c r="E1878" s="41">
        <v>47229.49</v>
      </c>
    </row>
    <row r="1879" spans="2:5" ht="11.25" customHeight="1">
      <c r="B1879" s="33">
        <f>MAX(B1873:B1878)+1</f>
        <v>1614</v>
      </c>
      <c r="C1879" s="7" t="s">
        <v>323</v>
      </c>
      <c r="E1879" s="41">
        <v>13083.78</v>
      </c>
    </row>
    <row r="1880" spans="2:5" ht="11.25" customHeight="1">
      <c r="B1880" s="33">
        <f>MAX(B1874:B1879)+1</f>
        <v>1615</v>
      </c>
      <c r="C1880" s="7" t="s">
        <v>324</v>
      </c>
      <c r="E1880" s="41">
        <v>18650882.92</v>
      </c>
    </row>
    <row r="1881" spans="2:5" ht="11.25" customHeight="1">
      <c r="B1881" s="33">
        <f>MAX(B1875:B1880)+1</f>
        <v>1616</v>
      </c>
      <c r="C1881" s="7" t="s">
        <v>385</v>
      </c>
      <c r="E1881" s="41">
        <v>32523.16</v>
      </c>
    </row>
    <row r="1882" spans="2:5" ht="11.25" customHeight="1">
      <c r="B1882" s="33">
        <f t="shared" si="48"/>
        <v>1617</v>
      </c>
      <c r="C1882" s="7" t="s">
        <v>325</v>
      </c>
      <c r="E1882" s="41">
        <v>9922338.6</v>
      </c>
    </row>
    <row r="1883" spans="2:5" ht="11.25" customHeight="1">
      <c r="B1883" s="33">
        <f t="shared" si="48"/>
        <v>1618</v>
      </c>
      <c r="C1883" s="7" t="s">
        <v>326</v>
      </c>
      <c r="E1883" s="41">
        <v>47371.65</v>
      </c>
    </row>
    <row r="1884" spans="2:5" ht="11.25" customHeight="1">
      <c r="B1884" s="33">
        <f t="shared" si="48"/>
        <v>1619</v>
      </c>
      <c r="C1884" s="7" t="s">
        <v>327</v>
      </c>
      <c r="E1884" s="41">
        <v>144811.67</v>
      </c>
    </row>
    <row r="1885" spans="2:5" ht="11.25" customHeight="1">
      <c r="B1885" s="33">
        <f t="shared" si="48"/>
        <v>1620</v>
      </c>
      <c r="C1885" s="7" t="s">
        <v>328</v>
      </c>
      <c r="E1885" s="41">
        <v>3007</v>
      </c>
    </row>
    <row r="1886" spans="2:5" ht="11.25" customHeight="1">
      <c r="B1886" s="33">
        <f t="shared" si="48"/>
        <v>1621</v>
      </c>
      <c r="C1886" s="7" t="s">
        <v>329</v>
      </c>
      <c r="E1886" s="41">
        <v>-2444</v>
      </c>
    </row>
    <row r="1887" spans="2:5" ht="11.25" customHeight="1">
      <c r="B1887" s="33">
        <f t="shared" si="48"/>
        <v>1622</v>
      </c>
      <c r="C1887" s="7" t="s">
        <v>441</v>
      </c>
      <c r="E1887" s="41">
        <v>370231.97000000003</v>
      </c>
    </row>
    <row r="1888" spans="2:5" ht="11.25" customHeight="1">
      <c r="B1888" s="33">
        <f t="shared" si="48"/>
        <v>1623</v>
      </c>
      <c r="C1888" s="7" t="s">
        <v>330</v>
      </c>
      <c r="E1888" s="41">
        <v>29664.28</v>
      </c>
    </row>
    <row r="1889" spans="2:5" ht="11.25" customHeight="1">
      <c r="B1889" s="33">
        <f t="shared" si="48"/>
        <v>1624</v>
      </c>
      <c r="C1889" s="7" t="s">
        <v>1582</v>
      </c>
      <c r="E1889" s="41">
        <v>40199</v>
      </c>
    </row>
    <row r="1890" spans="2:5" ht="11.25" customHeight="1">
      <c r="B1890" s="33">
        <f>MAX(B1884:B1889)+1</f>
        <v>1625</v>
      </c>
      <c r="C1890" s="7" t="s">
        <v>331</v>
      </c>
      <c r="E1890" s="41">
        <v>49374.39</v>
      </c>
    </row>
    <row r="1891" spans="2:5" ht="11.25" customHeight="1">
      <c r="B1891" s="33">
        <f>MAX(B1885:B1890)+1</f>
        <v>1626</v>
      </c>
      <c r="C1891" s="7" t="s">
        <v>332</v>
      </c>
      <c r="E1891" s="41">
        <v>91183.91</v>
      </c>
    </row>
    <row r="1892" spans="2:5" ht="11.25" customHeight="1">
      <c r="B1892" s="33">
        <f>MAX(B1886:B1891)+1</f>
        <v>1627</v>
      </c>
      <c r="C1892" s="7" t="s">
        <v>333</v>
      </c>
      <c r="E1892" s="41">
        <v>59008</v>
      </c>
    </row>
    <row r="1893" spans="2:5" ht="11.25" customHeight="1">
      <c r="B1893" s="33">
        <f t="shared" si="48"/>
        <v>1628</v>
      </c>
      <c r="C1893" s="7" t="s">
        <v>334</v>
      </c>
      <c r="E1893" s="41">
        <v>4117276.13</v>
      </c>
    </row>
    <row r="1894" spans="2:5" ht="11.25" customHeight="1">
      <c r="B1894" s="33">
        <f t="shared" si="48"/>
        <v>1629</v>
      </c>
      <c r="C1894" s="7" t="s">
        <v>335</v>
      </c>
      <c r="E1894" s="41">
        <v>6038256</v>
      </c>
    </row>
    <row r="1895" spans="2:5" ht="11.25" customHeight="1">
      <c r="B1895" s="33">
        <f t="shared" si="48"/>
        <v>1630</v>
      </c>
      <c r="C1895" s="7" t="s">
        <v>336</v>
      </c>
      <c r="E1895" s="41">
        <v>7559.34</v>
      </c>
    </row>
    <row r="1896" spans="2:5" ht="11.25" customHeight="1">
      <c r="B1896" s="33">
        <f t="shared" si="48"/>
        <v>1631</v>
      </c>
      <c r="C1896" s="7" t="s">
        <v>337</v>
      </c>
      <c r="E1896" s="41">
        <v>17383.921</v>
      </c>
    </row>
    <row r="1897" spans="2:5" ht="11.25" customHeight="1">
      <c r="B1897" s="33">
        <f t="shared" si="48"/>
        <v>1632</v>
      </c>
      <c r="C1897" s="7" t="s">
        <v>338</v>
      </c>
      <c r="E1897" s="41">
        <v>398113</v>
      </c>
    </row>
    <row r="1898" spans="2:5" ht="11.25" customHeight="1">
      <c r="B1898" s="33">
        <f t="shared" si="48"/>
        <v>1633</v>
      </c>
      <c r="C1898" s="7" t="s">
        <v>339</v>
      </c>
      <c r="E1898" s="41">
        <v>5002</v>
      </c>
    </row>
    <row r="1899" spans="2:5" ht="11.25" customHeight="1">
      <c r="B1899" s="33">
        <f t="shared" si="48"/>
        <v>1634</v>
      </c>
      <c r="C1899" s="7" t="s">
        <v>340</v>
      </c>
      <c r="E1899" s="41">
        <v>11555.73</v>
      </c>
    </row>
    <row r="1900" spans="2:5" ht="11.25" customHeight="1">
      <c r="B1900" s="33">
        <f t="shared" si="48"/>
        <v>1635</v>
      </c>
      <c r="C1900" s="7" t="s">
        <v>341</v>
      </c>
      <c r="E1900" s="41">
        <v>117099.37</v>
      </c>
    </row>
    <row r="1901" spans="2:5" ht="11.25" customHeight="1">
      <c r="B1901" s="33">
        <f t="shared" si="48"/>
        <v>1636</v>
      </c>
      <c r="C1901" s="51" t="s">
        <v>2082</v>
      </c>
      <c r="D1901" s="51"/>
      <c r="E1901" s="41">
        <v>36768.31</v>
      </c>
    </row>
    <row r="1902" spans="2:5" ht="11.25" customHeight="1">
      <c r="B1902" s="33">
        <f t="shared" si="48"/>
        <v>1637</v>
      </c>
      <c r="C1902" s="7" t="s">
        <v>342</v>
      </c>
      <c r="E1902" s="41">
        <v>12243.76</v>
      </c>
    </row>
    <row r="1903" spans="2:5" ht="11.25" customHeight="1">
      <c r="B1903" s="33">
        <f t="shared" si="48"/>
        <v>1638</v>
      </c>
      <c r="C1903" s="7" t="s">
        <v>343</v>
      </c>
      <c r="E1903" s="41">
        <v>5514991.603</v>
      </c>
    </row>
    <row r="1904" spans="2:5" ht="11.25" customHeight="1">
      <c r="B1904" s="33">
        <f t="shared" si="48"/>
        <v>1639</v>
      </c>
      <c r="C1904" s="7" t="s">
        <v>344</v>
      </c>
      <c r="E1904" s="41">
        <v>295505</v>
      </c>
    </row>
    <row r="1905" spans="2:5" ht="11.25" customHeight="1">
      <c r="B1905" s="33">
        <f t="shared" si="48"/>
        <v>1640</v>
      </c>
      <c r="C1905" s="7" t="s">
        <v>345</v>
      </c>
      <c r="E1905" s="41">
        <v>723564.1100000001</v>
      </c>
    </row>
    <row r="1906" spans="2:5" ht="11.25" customHeight="1">
      <c r="B1906" s="33">
        <f t="shared" si="48"/>
        <v>1641</v>
      </c>
      <c r="C1906" s="7" t="s">
        <v>346</v>
      </c>
      <c r="E1906" s="41">
        <v>29495</v>
      </c>
    </row>
    <row r="1907" spans="2:5" ht="11.25" customHeight="1">
      <c r="B1907" s="33">
        <f t="shared" si="48"/>
        <v>1642</v>
      </c>
      <c r="C1907" s="7" t="s">
        <v>347</v>
      </c>
      <c r="E1907" s="41">
        <v>92507</v>
      </c>
    </row>
    <row r="1908" spans="2:5" ht="11.25" customHeight="1">
      <c r="B1908" s="33">
        <f t="shared" si="48"/>
        <v>1643</v>
      </c>
      <c r="C1908" s="7" t="s">
        <v>348</v>
      </c>
      <c r="E1908" s="41">
        <v>166376.09</v>
      </c>
    </row>
    <row r="1909" spans="2:5" ht="11.25" customHeight="1">
      <c r="B1909" s="33">
        <f t="shared" si="48"/>
        <v>1644</v>
      </c>
      <c r="C1909" s="7" t="s">
        <v>349</v>
      </c>
      <c r="E1909" s="41">
        <v>25022.39</v>
      </c>
    </row>
    <row r="1910" spans="2:5" ht="11.25" customHeight="1">
      <c r="B1910" s="33">
        <f t="shared" si="48"/>
        <v>1645</v>
      </c>
      <c r="C1910" s="7" t="s">
        <v>350</v>
      </c>
      <c r="E1910" s="41">
        <v>89312</v>
      </c>
    </row>
    <row r="1911" spans="2:5" ht="11.25" customHeight="1">
      <c r="B1911" s="33">
        <f t="shared" si="48"/>
        <v>1646</v>
      </c>
      <c r="C1911" s="7" t="s">
        <v>470</v>
      </c>
      <c r="E1911" s="41">
        <v>458884.89999999997</v>
      </c>
    </row>
    <row r="1912" spans="2:5" ht="11.25" customHeight="1">
      <c r="B1912" s="33">
        <f t="shared" si="48"/>
        <v>1647</v>
      </c>
      <c r="C1912" s="7" t="s">
        <v>351</v>
      </c>
      <c r="E1912" s="41">
        <v>247649.14</v>
      </c>
    </row>
    <row r="1913" spans="2:5" ht="11.25" customHeight="1">
      <c r="B1913" s="33">
        <f t="shared" si="48"/>
        <v>1648</v>
      </c>
      <c r="C1913" s="7" t="s">
        <v>352</v>
      </c>
      <c r="E1913" s="41">
        <v>85587.003</v>
      </c>
    </row>
    <row r="1914" spans="2:5" ht="11.25" customHeight="1">
      <c r="B1914" s="33">
        <f>MAX(B1909:B1913)+1</f>
        <v>1649</v>
      </c>
      <c r="C1914" s="7" t="s">
        <v>353</v>
      </c>
      <c r="E1914" s="41">
        <v>114414.852</v>
      </c>
    </row>
    <row r="1915" spans="2:5" ht="11.25" customHeight="1">
      <c r="B1915" s="33">
        <f>MAX(B1910:B1914)+1</f>
        <v>1650</v>
      </c>
      <c r="C1915" s="7" t="s">
        <v>354</v>
      </c>
      <c r="E1915" s="41">
        <v>13534.35</v>
      </c>
    </row>
    <row r="1916" spans="2:5" ht="11.25" customHeight="1">
      <c r="B1916" s="33">
        <f>MAX(B1912:B1915)+1</f>
        <v>1651</v>
      </c>
      <c r="C1916" s="7" t="s">
        <v>355</v>
      </c>
      <c r="E1916" s="41">
        <v>723767.88</v>
      </c>
    </row>
    <row r="1917" spans="2:5" ht="11.25" customHeight="1">
      <c r="B1917" s="33">
        <f>MAX(B1913:B1916)+1</f>
        <v>1652</v>
      </c>
      <c r="C1917" s="7" t="s">
        <v>356</v>
      </c>
      <c r="E1917" s="41">
        <v>29506700.12</v>
      </c>
    </row>
    <row r="1918" spans="2:5" ht="11.25" customHeight="1">
      <c r="B1918" s="33">
        <f>MAX(B1914:B1917)+1</f>
        <v>1653</v>
      </c>
      <c r="C1918" s="7" t="s">
        <v>477</v>
      </c>
      <c r="E1918" s="41">
        <v>153407</v>
      </c>
    </row>
    <row r="1919" spans="2:5" ht="11.25" customHeight="1">
      <c r="B1919" s="33">
        <f t="shared" si="48"/>
        <v>1654</v>
      </c>
      <c r="C1919" s="7" t="s">
        <v>357</v>
      </c>
      <c r="E1919" s="41">
        <v>81578.97</v>
      </c>
    </row>
    <row r="1920" spans="2:5" ht="11.25" customHeight="1">
      <c r="B1920" s="33">
        <f t="shared" si="48"/>
        <v>1655</v>
      </c>
      <c r="C1920" s="7" t="s">
        <v>358</v>
      </c>
      <c r="E1920" s="41">
        <v>6923623.63</v>
      </c>
    </row>
    <row r="1921" spans="2:5" ht="11.25" customHeight="1">
      <c r="B1921" s="33">
        <f t="shared" si="48"/>
        <v>1656</v>
      </c>
      <c r="C1921" s="7" t="s">
        <v>2354</v>
      </c>
      <c r="E1921" s="41">
        <v>8111.88</v>
      </c>
    </row>
    <row r="1922" spans="2:5" ht="11.25" customHeight="1">
      <c r="B1922" s="33">
        <f>MAX(B1918:B1921)+1</f>
        <v>1657</v>
      </c>
      <c r="C1922" s="7" t="s">
        <v>479</v>
      </c>
      <c r="E1922" s="41">
        <v>7515.9</v>
      </c>
    </row>
    <row r="1923" spans="2:5" ht="11.25" customHeight="1">
      <c r="B1923" s="33">
        <f>MAX(B1920:B1922)+1</f>
        <v>1658</v>
      </c>
      <c r="C1923" s="7" t="s">
        <v>359</v>
      </c>
      <c r="E1923" s="41">
        <v>1377093.56</v>
      </c>
    </row>
    <row r="1924" spans="2:5" ht="11.25" customHeight="1">
      <c r="B1924" s="33">
        <f>MAX(B1921:B1923)+1</f>
        <v>1659</v>
      </c>
      <c r="C1924" s="7" t="s">
        <v>360</v>
      </c>
      <c r="E1924" s="41">
        <v>3938.57</v>
      </c>
    </row>
    <row r="1925" spans="2:5" ht="11.25" customHeight="1">
      <c r="B1925" s="33">
        <f>MAX(B1922:B1924)+1</f>
        <v>1660</v>
      </c>
      <c r="C1925" s="7" t="s">
        <v>483</v>
      </c>
      <c r="E1925" s="41">
        <v>17134.53</v>
      </c>
    </row>
    <row r="1926" spans="2:5" ht="11.25" customHeight="1">
      <c r="B1926" s="33">
        <f>MAX(B1922:B1925)+1</f>
        <v>1661</v>
      </c>
      <c r="C1926" s="7" t="s">
        <v>361</v>
      </c>
      <c r="E1926" s="41">
        <v>50012.07</v>
      </c>
    </row>
    <row r="1927" spans="2:5" ht="11.25" customHeight="1">
      <c r="B1927" s="33">
        <f>MAX(B1923:B1926)+1</f>
        <v>1662</v>
      </c>
      <c r="C1927" s="7" t="s">
        <v>484</v>
      </c>
      <c r="E1927" s="41">
        <v>6480.52</v>
      </c>
    </row>
    <row r="1928" spans="2:5" ht="11.25" customHeight="1">
      <c r="B1928" s="33">
        <f aca="true" t="shared" si="49" ref="B1928:B1935">MAX(B1923:B1927)+1</f>
        <v>1663</v>
      </c>
      <c r="C1928" s="7" t="s">
        <v>362</v>
      </c>
      <c r="E1928" s="41">
        <v>58551.44</v>
      </c>
    </row>
    <row r="1929" spans="2:5" ht="11.25" customHeight="1">
      <c r="B1929" s="33">
        <f t="shared" si="49"/>
        <v>1664</v>
      </c>
      <c r="C1929" s="7" t="s">
        <v>363</v>
      </c>
      <c r="E1929" s="41">
        <v>2770</v>
      </c>
    </row>
    <row r="1930" spans="2:5" ht="11.25" customHeight="1">
      <c r="B1930" s="33">
        <f t="shared" si="49"/>
        <v>1665</v>
      </c>
      <c r="C1930" s="7" t="s">
        <v>364</v>
      </c>
      <c r="E1930" s="41">
        <v>75378.37</v>
      </c>
    </row>
    <row r="1931" spans="2:5" ht="11.25" customHeight="1">
      <c r="B1931" s="33">
        <f t="shared" si="49"/>
        <v>1666</v>
      </c>
      <c r="C1931" s="7" t="s">
        <v>365</v>
      </c>
      <c r="E1931" s="41">
        <v>4272</v>
      </c>
    </row>
    <row r="1932" spans="2:5" ht="11.25" customHeight="1">
      <c r="B1932" s="33">
        <f t="shared" si="49"/>
        <v>1667</v>
      </c>
      <c r="C1932" s="7" t="s">
        <v>366</v>
      </c>
      <c r="E1932" s="41">
        <v>36618</v>
      </c>
    </row>
    <row r="1933" spans="2:5" ht="11.25" customHeight="1">
      <c r="B1933" s="33">
        <f t="shared" si="49"/>
        <v>1668</v>
      </c>
      <c r="C1933" s="7" t="s">
        <v>389</v>
      </c>
      <c r="E1933" s="41">
        <v>161686.46</v>
      </c>
    </row>
    <row r="1934" spans="2:5" ht="11.25" customHeight="1">
      <c r="B1934" s="33">
        <f t="shared" si="49"/>
        <v>1669</v>
      </c>
      <c r="C1934" s="7" t="s">
        <v>367</v>
      </c>
      <c r="E1934" s="41">
        <v>625239.52</v>
      </c>
    </row>
    <row r="1935" spans="2:8" ht="13.5" thickBot="1">
      <c r="B1935" s="33">
        <f t="shared" si="49"/>
        <v>1670</v>
      </c>
      <c r="C1935" s="34" t="s">
        <v>368</v>
      </c>
      <c r="D1935" s="34"/>
      <c r="E1935" s="42">
        <f>SUBTOTAL(9,E1859:E1934)</f>
        <v>115025904.72899999</v>
      </c>
      <c r="F1935" s="35"/>
      <c r="H1935" s="41">
        <f>E1935-'T2 - Investment'!K9</f>
        <v>-0.003000020980834961</v>
      </c>
    </row>
    <row r="1936" ht="13.5" thickTop="1"/>
    <row r="1937" spans="3:7" ht="12.75">
      <c r="C1937" s="37" t="s">
        <v>2352</v>
      </c>
      <c r="D1937" s="37" t="s">
        <v>2164</v>
      </c>
      <c r="E1937" s="38" t="s">
        <v>1549</v>
      </c>
      <c r="F1937" s="38"/>
      <c r="G1937" s="39"/>
    </row>
    <row r="1938" spans="2:5" ht="11.25" customHeight="1">
      <c r="B1938" s="33">
        <f aca="true" t="shared" si="50" ref="B1938:B1939">MAX(B1933:B1937)+1</f>
        <v>1671</v>
      </c>
      <c r="C1938" s="7" t="s">
        <v>369</v>
      </c>
      <c r="E1938" s="41">
        <v>11559951.32</v>
      </c>
    </row>
    <row r="1939" spans="2:8" ht="13.5" thickBot="1">
      <c r="B1939" s="33">
        <f t="shared" si="50"/>
        <v>1672</v>
      </c>
      <c r="C1939" s="34" t="s">
        <v>370</v>
      </c>
      <c r="D1939" s="34"/>
      <c r="E1939" s="42">
        <f>E1938</f>
        <v>11559951.32</v>
      </c>
      <c r="F1939" s="35"/>
      <c r="H1939" s="41">
        <f>E1939-'T2 - Investment'!K10</f>
        <v>0</v>
      </c>
    </row>
    <row r="1940" ht="13.5" thickTop="1"/>
    <row r="1941" spans="3:7" ht="18.75">
      <c r="C1941" s="49" t="s">
        <v>571</v>
      </c>
      <c r="D1941" s="49"/>
      <c r="E1941" s="49"/>
      <c r="F1941" s="49"/>
      <c r="G1941" s="49"/>
    </row>
    <row r="1942" spans="3:7" ht="12.75">
      <c r="C1942" s="37" t="s">
        <v>1733</v>
      </c>
      <c r="D1942" s="37" t="s">
        <v>2164</v>
      </c>
      <c r="E1942" s="38" t="s">
        <v>1549</v>
      </c>
      <c r="F1942" s="38"/>
      <c r="G1942" s="39"/>
    </row>
    <row r="1943" spans="2:7" ht="11.25" customHeight="1">
      <c r="B1943" s="33">
        <f aca="true" t="shared" si="51" ref="B1943:B1947">MAX(B1938:B1942)+1</f>
        <v>1673</v>
      </c>
      <c r="C1943" s="7" t="s">
        <v>1441</v>
      </c>
      <c r="E1943" s="41">
        <v>18618.72</v>
      </c>
      <c r="G1943" s="52"/>
    </row>
    <row r="1944" spans="2:7" ht="11.25" customHeight="1">
      <c r="B1944" s="33">
        <f t="shared" si="51"/>
        <v>1674</v>
      </c>
      <c r="C1944" s="7" t="s">
        <v>6</v>
      </c>
      <c r="E1944" s="41">
        <v>1</v>
      </c>
      <c r="G1944" s="52"/>
    </row>
    <row r="1945" spans="2:7" ht="11.25" customHeight="1">
      <c r="B1945" s="33">
        <f t="shared" si="51"/>
        <v>1675</v>
      </c>
      <c r="C1945" s="7" t="s">
        <v>13</v>
      </c>
      <c r="E1945" s="41">
        <v>14156</v>
      </c>
      <c r="G1945" s="52"/>
    </row>
    <row r="1946" spans="2:5" ht="12.75">
      <c r="B1946" s="33">
        <f t="shared" si="51"/>
        <v>1676</v>
      </c>
      <c r="C1946" s="7" t="s">
        <v>108</v>
      </c>
      <c r="E1946" s="41">
        <v>12810.49</v>
      </c>
    </row>
    <row r="1947" spans="2:8" ht="13.5" thickBot="1">
      <c r="B1947" s="33">
        <f t="shared" si="51"/>
        <v>1677</v>
      </c>
      <c r="C1947" s="34" t="s">
        <v>1727</v>
      </c>
      <c r="D1947" s="34"/>
      <c r="E1947" s="42">
        <f>SUM(E1943:E1946)</f>
        <v>45586.21</v>
      </c>
      <c r="H1947" s="41">
        <f>E1947-'T2 - Investment'!E52</f>
        <v>0</v>
      </c>
    </row>
    <row r="1948" ht="13.5" thickTop="1"/>
    <row r="1949" spans="3:5" ht="12.75">
      <c r="C1949" s="37" t="s">
        <v>1732</v>
      </c>
      <c r="D1949" s="37" t="s">
        <v>2164</v>
      </c>
      <c r="E1949" s="38" t="s">
        <v>1549</v>
      </c>
    </row>
    <row r="1950" spans="2:5" ht="12.75">
      <c r="B1950" s="33">
        <f aca="true" t="shared" si="52" ref="B1950:B2009">MAX(B1945:B1949)+1</f>
        <v>1678</v>
      </c>
      <c r="C1950" s="7" t="s">
        <v>672</v>
      </c>
      <c r="E1950" s="41">
        <v>307619.49</v>
      </c>
    </row>
    <row r="1951" spans="2:5" ht="12.75">
      <c r="B1951" s="33">
        <f t="shared" si="52"/>
        <v>1679</v>
      </c>
      <c r="C1951" s="7" t="s">
        <v>712</v>
      </c>
      <c r="E1951" s="41">
        <v>19806.31</v>
      </c>
    </row>
    <row r="1952" spans="2:5" ht="12.75">
      <c r="B1952" s="33">
        <f t="shared" si="52"/>
        <v>1680</v>
      </c>
      <c r="C1952" s="7" t="s">
        <v>719</v>
      </c>
      <c r="E1952" s="41">
        <v>5046.39</v>
      </c>
    </row>
    <row r="1953" spans="2:5" ht="12.75">
      <c r="B1953" s="33">
        <f t="shared" si="52"/>
        <v>1681</v>
      </c>
      <c r="C1953" s="7" t="s">
        <v>721</v>
      </c>
      <c r="E1953" s="41">
        <v>5046.46</v>
      </c>
    </row>
    <row r="1954" spans="2:5" ht="12.75">
      <c r="B1954" s="33">
        <f t="shared" si="52"/>
        <v>1682</v>
      </c>
      <c r="C1954" s="7" t="s">
        <v>723</v>
      </c>
      <c r="E1954" s="41">
        <v>8276.2</v>
      </c>
    </row>
    <row r="1955" spans="2:5" ht="12.75">
      <c r="B1955" s="33">
        <f t="shared" si="52"/>
        <v>1683</v>
      </c>
      <c r="C1955" s="7" t="s">
        <v>736</v>
      </c>
      <c r="E1955" s="41">
        <v>387831.15</v>
      </c>
    </row>
    <row r="1956" spans="2:5" ht="12.75">
      <c r="B1956" s="33">
        <f t="shared" si="52"/>
        <v>1684</v>
      </c>
      <c r="C1956" s="7" t="s">
        <v>737</v>
      </c>
      <c r="E1956" s="41">
        <v>387596.15</v>
      </c>
    </row>
    <row r="1957" spans="2:5" ht="12.75">
      <c r="B1957" s="33">
        <f t="shared" si="52"/>
        <v>1685</v>
      </c>
      <c r="C1957" s="7" t="s">
        <v>743</v>
      </c>
      <c r="E1957" s="41">
        <v>391887.23</v>
      </c>
    </row>
    <row r="1958" spans="2:5" ht="12.75">
      <c r="B1958" s="33">
        <f t="shared" si="52"/>
        <v>1686</v>
      </c>
      <c r="C1958" s="7" t="s">
        <v>777</v>
      </c>
      <c r="E1958" s="41">
        <v>792.64</v>
      </c>
    </row>
    <row r="1959" spans="2:5" ht="12.75">
      <c r="B1959" s="33">
        <f t="shared" si="52"/>
        <v>1687</v>
      </c>
      <c r="C1959" s="7" t="s">
        <v>778</v>
      </c>
      <c r="E1959" s="41">
        <v>47011.38</v>
      </c>
    </row>
    <row r="1960" spans="2:5" ht="12.75">
      <c r="B1960" s="33">
        <f t="shared" si="52"/>
        <v>1688</v>
      </c>
      <c r="C1960" s="7" t="s">
        <v>786</v>
      </c>
      <c r="E1960" s="41">
        <v>10724</v>
      </c>
    </row>
    <row r="1961" spans="2:5" ht="12.75">
      <c r="B1961" s="33">
        <f t="shared" si="52"/>
        <v>1689</v>
      </c>
      <c r="C1961" s="7" t="s">
        <v>787</v>
      </c>
      <c r="E1961" s="41">
        <v>141952.8</v>
      </c>
    </row>
    <row r="1962" spans="2:5" ht="12.75">
      <c r="B1962" s="33">
        <f t="shared" si="52"/>
        <v>1690</v>
      </c>
      <c r="C1962" s="7" t="s">
        <v>789</v>
      </c>
      <c r="E1962" s="41">
        <v>31580.67</v>
      </c>
    </row>
    <row r="1963" spans="2:5" ht="12.75">
      <c r="B1963" s="33">
        <f t="shared" si="52"/>
        <v>1691</v>
      </c>
      <c r="C1963" s="7" t="s">
        <v>796</v>
      </c>
      <c r="E1963" s="41">
        <v>181964.66</v>
      </c>
    </row>
    <row r="1964" spans="2:5" ht="12.75">
      <c r="B1964" s="33">
        <f t="shared" si="52"/>
        <v>1692</v>
      </c>
      <c r="C1964" s="7" t="s">
        <v>820</v>
      </c>
      <c r="E1964" s="41">
        <v>320</v>
      </c>
    </row>
    <row r="1965" spans="2:5" ht="12.75">
      <c r="B1965" s="33">
        <f t="shared" si="52"/>
        <v>1693</v>
      </c>
      <c r="C1965" s="7" t="s">
        <v>831</v>
      </c>
      <c r="E1965" s="41">
        <v>400</v>
      </c>
    </row>
    <row r="1966" spans="2:5" ht="12.75">
      <c r="B1966" s="33">
        <f t="shared" si="52"/>
        <v>1694</v>
      </c>
      <c r="C1966" s="7" t="s">
        <v>833</v>
      </c>
      <c r="E1966" s="41">
        <v>174817.23</v>
      </c>
    </row>
    <row r="1967" spans="2:5" ht="12.75">
      <c r="B1967" s="33">
        <f t="shared" si="52"/>
        <v>1695</v>
      </c>
      <c r="C1967" s="7" t="s">
        <v>847</v>
      </c>
      <c r="E1967" s="41">
        <v>1601.58</v>
      </c>
    </row>
    <row r="1968" spans="2:5" ht="12.75">
      <c r="B1968" s="33">
        <f t="shared" si="52"/>
        <v>1696</v>
      </c>
      <c r="C1968" s="7" t="s">
        <v>851</v>
      </c>
      <c r="E1968" s="41">
        <v>63802.1</v>
      </c>
    </row>
    <row r="1969" spans="2:5" ht="12.75">
      <c r="B1969" s="33">
        <f t="shared" si="52"/>
        <v>1697</v>
      </c>
      <c r="C1969" s="7" t="s">
        <v>853</v>
      </c>
      <c r="E1969" s="41">
        <v>10728940.95</v>
      </c>
    </row>
    <row r="1970" spans="2:5" ht="12.75">
      <c r="B1970" s="33">
        <f t="shared" si="52"/>
        <v>1698</v>
      </c>
      <c r="C1970" s="7" t="s">
        <v>1556</v>
      </c>
      <c r="E1970" s="41">
        <v>1730.59</v>
      </c>
    </row>
    <row r="1971" spans="2:5" ht="12.75">
      <c r="B1971" s="33">
        <f t="shared" si="52"/>
        <v>1699</v>
      </c>
      <c r="C1971" s="7" t="s">
        <v>857</v>
      </c>
      <c r="E1971" s="41">
        <v>1432.16</v>
      </c>
    </row>
    <row r="1972" spans="2:5" ht="12.75">
      <c r="B1972" s="33">
        <f t="shared" si="52"/>
        <v>1700</v>
      </c>
      <c r="C1972" s="7" t="s">
        <v>863</v>
      </c>
      <c r="E1972" s="41">
        <v>1523.91</v>
      </c>
    </row>
    <row r="1973" spans="2:5" ht="12.75">
      <c r="B1973" s="33">
        <f t="shared" si="52"/>
        <v>1701</v>
      </c>
      <c r="C1973" s="7" t="s">
        <v>867</v>
      </c>
      <c r="E1973" s="41">
        <v>3924.16</v>
      </c>
    </row>
    <row r="1974" spans="2:5" ht="12.75">
      <c r="B1974" s="33">
        <f t="shared" si="52"/>
        <v>1702</v>
      </c>
      <c r="C1974" s="7" t="s">
        <v>869</v>
      </c>
      <c r="E1974" s="41">
        <v>2114751.18</v>
      </c>
    </row>
    <row r="1975" spans="2:5" ht="12.75">
      <c r="B1975" s="33">
        <f t="shared" si="52"/>
        <v>1703</v>
      </c>
      <c r="C1975" s="7" t="s">
        <v>876</v>
      </c>
      <c r="E1975" s="41">
        <v>14375.4</v>
      </c>
    </row>
    <row r="1976" spans="2:5" ht="12.75">
      <c r="B1976" s="33">
        <f t="shared" si="52"/>
        <v>1704</v>
      </c>
      <c r="C1976" s="7" t="s">
        <v>877</v>
      </c>
      <c r="E1976" s="41">
        <v>470</v>
      </c>
    </row>
    <row r="1977" spans="2:5" ht="12.75">
      <c r="B1977" s="33">
        <f t="shared" si="52"/>
        <v>1705</v>
      </c>
      <c r="C1977" s="7" t="s">
        <v>878</v>
      </c>
      <c r="E1977" s="41">
        <v>24379.6</v>
      </c>
    </row>
    <row r="1978" spans="2:5" ht="12.75">
      <c r="B1978" s="33">
        <f t="shared" si="52"/>
        <v>1706</v>
      </c>
      <c r="C1978" s="7" t="s">
        <v>889</v>
      </c>
      <c r="E1978" s="41">
        <v>19142567.310000002</v>
      </c>
    </row>
    <row r="1979" spans="2:5" ht="12.75">
      <c r="B1979" s="33">
        <f t="shared" si="52"/>
        <v>1707</v>
      </c>
      <c r="C1979" s="7" t="s">
        <v>902</v>
      </c>
      <c r="E1979" s="41">
        <v>387596.15</v>
      </c>
    </row>
    <row r="1980" spans="2:5" ht="12.75">
      <c r="B1980" s="33">
        <f t="shared" si="52"/>
        <v>1708</v>
      </c>
      <c r="C1980" s="7" t="s">
        <v>905</v>
      </c>
      <c r="E1980" s="41">
        <v>6007072.28</v>
      </c>
    </row>
    <row r="1981" spans="2:5" ht="12.75">
      <c r="B1981" s="33">
        <f t="shared" si="52"/>
        <v>1709</v>
      </c>
      <c r="C1981" s="7" t="s">
        <v>907</v>
      </c>
      <c r="E1981" s="41">
        <v>6043</v>
      </c>
    </row>
    <row r="1982" spans="2:5" ht="12.75">
      <c r="B1982" s="33">
        <f t="shared" si="52"/>
        <v>1710</v>
      </c>
      <c r="C1982" s="7" t="s">
        <v>919</v>
      </c>
      <c r="E1982" s="41">
        <v>8729.49</v>
      </c>
    </row>
    <row r="1983" spans="2:5" ht="12.75">
      <c r="B1983" s="33">
        <f t="shared" si="52"/>
        <v>1711</v>
      </c>
      <c r="C1983" s="7" t="s">
        <v>920</v>
      </c>
      <c r="E1983" s="41">
        <v>3200</v>
      </c>
    </row>
    <row r="1984" spans="2:5" ht="12.75">
      <c r="B1984" s="33">
        <f t="shared" si="52"/>
        <v>1712</v>
      </c>
      <c r="C1984" s="7" t="s">
        <v>925</v>
      </c>
      <c r="E1984" s="41">
        <v>657882.7899999999</v>
      </c>
    </row>
    <row r="1985" spans="2:5" ht="12.75">
      <c r="B1985" s="33">
        <f t="shared" si="52"/>
        <v>1713</v>
      </c>
      <c r="C1985" s="7" t="s">
        <v>928</v>
      </c>
      <c r="E1985" s="41">
        <v>82526.53</v>
      </c>
    </row>
    <row r="1986" spans="2:5" ht="12.75">
      <c r="B1986" s="33">
        <f t="shared" si="52"/>
        <v>1714</v>
      </c>
      <c r="C1986" s="7" t="s">
        <v>936</v>
      </c>
      <c r="E1986" s="41">
        <v>5850.72</v>
      </c>
    </row>
    <row r="1987" spans="2:5" ht="12.75">
      <c r="B1987" s="33">
        <f t="shared" si="52"/>
        <v>1715</v>
      </c>
      <c r="C1987" s="7" t="s">
        <v>953</v>
      </c>
      <c r="E1987" s="41">
        <v>1071</v>
      </c>
    </row>
    <row r="1988" spans="2:5" ht="12.75">
      <c r="B1988" s="33">
        <f t="shared" si="52"/>
        <v>1716</v>
      </c>
      <c r="C1988" s="7" t="s">
        <v>968</v>
      </c>
      <c r="E1988" s="41">
        <v>387596.15</v>
      </c>
    </row>
    <row r="1989" spans="2:5" ht="12.75">
      <c r="B1989" s="33">
        <f t="shared" si="52"/>
        <v>1717</v>
      </c>
      <c r="C1989" s="7" t="s">
        <v>1004</v>
      </c>
      <c r="E1989" s="41">
        <v>16745.04</v>
      </c>
    </row>
    <row r="1990" spans="2:5" ht="12.75">
      <c r="B1990" s="33">
        <f t="shared" si="52"/>
        <v>1718</v>
      </c>
      <c r="C1990" s="7" t="s">
        <v>1006</v>
      </c>
      <c r="E1990" s="41">
        <v>27985.6</v>
      </c>
    </row>
    <row r="1991" spans="2:5" ht="12.75">
      <c r="B1991" s="33">
        <f t="shared" si="52"/>
        <v>1719</v>
      </c>
      <c r="C1991" s="7" t="s">
        <v>1017</v>
      </c>
      <c r="E1991" s="41">
        <v>45357.96</v>
      </c>
    </row>
    <row r="1992" spans="2:5" ht="12.75">
      <c r="B1992" s="33">
        <f t="shared" si="52"/>
        <v>1720</v>
      </c>
      <c r="C1992" s="7" t="s">
        <v>1019</v>
      </c>
      <c r="E1992" s="41">
        <v>89748.98</v>
      </c>
    </row>
    <row r="1993" spans="2:5" ht="12.75">
      <c r="B1993" s="33">
        <f t="shared" si="52"/>
        <v>1721</v>
      </c>
      <c r="C1993" s="7" t="s">
        <v>1023</v>
      </c>
      <c r="E1993" s="41">
        <v>235.8</v>
      </c>
    </row>
    <row r="1994" spans="2:5" ht="12.75">
      <c r="B1994" s="33">
        <f t="shared" si="52"/>
        <v>1722</v>
      </c>
      <c r="C1994" s="7" t="s">
        <v>1044</v>
      </c>
      <c r="E1994" s="41">
        <v>387596.15</v>
      </c>
    </row>
    <row r="1995" spans="2:5" ht="12.75">
      <c r="B1995" s="33">
        <f t="shared" si="52"/>
        <v>1723</v>
      </c>
      <c r="C1995" s="7" t="s">
        <v>1047</v>
      </c>
      <c r="E1995" s="41">
        <v>36335.38</v>
      </c>
    </row>
    <row r="1996" spans="2:5" ht="12.75">
      <c r="B1996" s="33">
        <f t="shared" si="52"/>
        <v>1724</v>
      </c>
      <c r="C1996" s="7" t="s">
        <v>1060</v>
      </c>
      <c r="E1996" s="41">
        <v>210071.06699999998</v>
      </c>
    </row>
    <row r="1997" spans="2:5" ht="12.75">
      <c r="B1997" s="33">
        <f t="shared" si="52"/>
        <v>1725</v>
      </c>
      <c r="C1997" s="7" t="s">
        <v>1066</v>
      </c>
      <c r="E1997" s="41">
        <v>82898.04</v>
      </c>
    </row>
    <row r="1998" spans="2:5" ht="12.75">
      <c r="B1998" s="33">
        <f t="shared" si="52"/>
        <v>1726</v>
      </c>
      <c r="C1998" s="7" t="s">
        <v>1070</v>
      </c>
      <c r="E1998" s="41">
        <v>645809.1299999999</v>
      </c>
    </row>
    <row r="1999" spans="2:5" ht="12.75">
      <c r="B1999" s="33">
        <f t="shared" si="52"/>
        <v>1727</v>
      </c>
      <c r="C1999" s="7" t="s">
        <v>1086</v>
      </c>
      <c r="E1999" s="41">
        <v>78121.64</v>
      </c>
    </row>
    <row r="2000" spans="2:5" ht="12.75">
      <c r="B2000" s="33">
        <f t="shared" si="52"/>
        <v>1728</v>
      </c>
      <c r="C2000" s="7" t="s">
        <v>1095</v>
      </c>
      <c r="E2000" s="41">
        <v>2277741.9</v>
      </c>
    </row>
    <row r="2001" spans="2:5" ht="12.75">
      <c r="B2001" s="33">
        <f t="shared" si="52"/>
        <v>1729</v>
      </c>
      <c r="C2001" s="7" t="s">
        <v>1128</v>
      </c>
      <c r="E2001" s="41">
        <v>24206.23</v>
      </c>
    </row>
    <row r="2002" spans="2:5" ht="12.75">
      <c r="B2002" s="33">
        <f t="shared" si="52"/>
        <v>1730</v>
      </c>
      <c r="C2002" s="7" t="s">
        <v>1135</v>
      </c>
      <c r="E2002" s="41">
        <v>54678.81</v>
      </c>
    </row>
    <row r="2003" spans="2:5" ht="12.75">
      <c r="B2003" s="33">
        <f t="shared" si="52"/>
        <v>1731</v>
      </c>
      <c r="C2003" s="7" t="s">
        <v>1140</v>
      </c>
      <c r="E2003" s="41">
        <v>133069</v>
      </c>
    </row>
    <row r="2004" spans="2:5" ht="12.75">
      <c r="B2004" s="33">
        <f t="shared" si="52"/>
        <v>1732</v>
      </c>
      <c r="C2004" s="7" t="s">
        <v>1156</v>
      </c>
      <c r="E2004" s="41">
        <v>862879.56</v>
      </c>
    </row>
    <row r="2005" spans="2:5" ht="12.75">
      <c r="B2005" s="33">
        <f t="shared" si="52"/>
        <v>1733</v>
      </c>
      <c r="C2005" s="7" t="s">
        <v>1166</v>
      </c>
      <c r="E2005" s="41">
        <v>126393.09</v>
      </c>
    </row>
    <row r="2006" spans="2:5" ht="12.75">
      <c r="B2006" s="33">
        <f t="shared" si="52"/>
        <v>1734</v>
      </c>
      <c r="C2006" s="7" t="s">
        <v>1562</v>
      </c>
      <c r="E2006" s="41">
        <v>1340</v>
      </c>
    </row>
    <row r="2007" spans="2:5" ht="12.75">
      <c r="B2007" s="33">
        <f t="shared" si="52"/>
        <v>1735</v>
      </c>
      <c r="C2007" s="7" t="s">
        <v>1168</v>
      </c>
      <c r="E2007" s="41">
        <v>1747</v>
      </c>
    </row>
    <row r="2008" spans="2:5" ht="12.75">
      <c r="B2008" s="33">
        <f t="shared" si="52"/>
        <v>1736</v>
      </c>
      <c r="C2008" s="7" t="s">
        <v>1169</v>
      </c>
      <c r="E2008" s="41">
        <v>391431.15</v>
      </c>
    </row>
    <row r="2009" spans="2:8" ht="13.5" thickBot="1">
      <c r="B2009" s="33">
        <f t="shared" si="52"/>
        <v>1737</v>
      </c>
      <c r="C2009" s="34" t="s">
        <v>1724</v>
      </c>
      <c r="D2009" s="34"/>
      <c r="E2009" s="42">
        <f>SUM(E1950:E2008)</f>
        <v>47244131.337000005</v>
      </c>
      <c r="H2009" s="41">
        <f>E2009-'T2 - Investment'!E53</f>
        <v>0</v>
      </c>
    </row>
    <row r="2010" ht="13.5" thickTop="1"/>
    <row r="2011" spans="3:5" ht="12.75">
      <c r="C2011" s="37" t="s">
        <v>1720</v>
      </c>
      <c r="D2011" s="37" t="s">
        <v>2164</v>
      </c>
      <c r="E2011" s="38" t="s">
        <v>1549</v>
      </c>
    </row>
    <row r="2012" spans="2:5" ht="12.75">
      <c r="B2012" s="33">
        <f aca="true" t="shared" si="53" ref="B2012:B2014">MAX(B2007:B2011)+1</f>
        <v>1738</v>
      </c>
      <c r="C2012" s="7" t="s">
        <v>581</v>
      </c>
      <c r="E2012" s="41">
        <v>60166.32</v>
      </c>
    </row>
    <row r="2013" spans="2:5" ht="12.75">
      <c r="B2013" s="33">
        <f t="shared" si="53"/>
        <v>1739</v>
      </c>
      <c r="C2013" s="7" t="s">
        <v>600</v>
      </c>
      <c r="E2013" s="41">
        <v>676.68</v>
      </c>
    </row>
    <row r="2014" spans="2:8" ht="13.5" thickBot="1">
      <c r="B2014" s="33">
        <f t="shared" si="53"/>
        <v>1740</v>
      </c>
      <c r="C2014" s="34" t="s">
        <v>1725</v>
      </c>
      <c r="D2014" s="34"/>
      <c r="E2014" s="42">
        <f>SUM(E2012:E2013)</f>
        <v>60843</v>
      </c>
      <c r="H2014" s="41">
        <f>E2014-'T2 - Investment'!D53</f>
        <v>0</v>
      </c>
    </row>
    <row r="2015" ht="13.5" thickTop="1"/>
    <row r="2016" spans="3:5" ht="12.75">
      <c r="C2016" s="37" t="s">
        <v>1721</v>
      </c>
      <c r="D2016" s="37" t="s">
        <v>2164</v>
      </c>
      <c r="E2016" s="38" t="s">
        <v>1549</v>
      </c>
    </row>
    <row r="2017" spans="2:5" ht="12.75">
      <c r="B2017" s="33">
        <f aca="true" t="shared" si="54" ref="B2017:B2022">MAX(B2012:B2016)+1</f>
        <v>1741</v>
      </c>
      <c r="C2017" s="7" t="s">
        <v>295</v>
      </c>
      <c r="E2017" s="41">
        <v>23436.53</v>
      </c>
    </row>
    <row r="2018" spans="2:5" ht="12.75">
      <c r="B2018" s="33">
        <f t="shared" si="54"/>
        <v>1742</v>
      </c>
      <c r="C2018" s="7" t="s">
        <v>1714</v>
      </c>
      <c r="E2018" s="41">
        <v>35889.25</v>
      </c>
    </row>
    <row r="2019" spans="2:5" ht="12.75">
      <c r="B2019" s="33">
        <f t="shared" si="54"/>
        <v>1743</v>
      </c>
      <c r="C2019" s="7" t="s">
        <v>372</v>
      </c>
      <c r="E2019" s="41">
        <v>58561.13</v>
      </c>
    </row>
    <row r="2020" spans="2:5" ht="12.75">
      <c r="B2020" s="33">
        <f t="shared" si="54"/>
        <v>1744</v>
      </c>
      <c r="C2020" s="7" t="s">
        <v>1719</v>
      </c>
      <c r="E2020" s="41">
        <v>195</v>
      </c>
    </row>
    <row r="2021" spans="2:5" ht="12.75">
      <c r="B2021" s="33">
        <f t="shared" si="54"/>
        <v>1745</v>
      </c>
      <c r="C2021" s="7" t="s">
        <v>303</v>
      </c>
      <c r="E2021" s="41">
        <v>97756.8</v>
      </c>
    </row>
    <row r="2022" spans="2:8" ht="13.5" thickBot="1">
      <c r="B2022" s="33">
        <f t="shared" si="54"/>
        <v>1746</v>
      </c>
      <c r="C2022" s="34" t="s">
        <v>1726</v>
      </c>
      <c r="D2022" s="34"/>
      <c r="E2022" s="42">
        <f>SUM(E2017:E2021)</f>
        <v>215838.71000000002</v>
      </c>
      <c r="H2022" s="41">
        <f>E2022-'T2 - Investment'!K53</f>
        <v>0</v>
      </c>
    </row>
    <row r="2023" ht="13.5" thickTop="1"/>
    <row r="2024" spans="3:5" ht="12.75">
      <c r="C2024" s="37" t="s">
        <v>1722</v>
      </c>
      <c r="D2024" s="37" t="s">
        <v>2164</v>
      </c>
      <c r="E2024" s="38" t="s">
        <v>1549</v>
      </c>
    </row>
    <row r="2025" spans="2:5" ht="12.75">
      <c r="B2025" s="33">
        <f aca="true" t="shared" si="55" ref="B2025:B2035">MAX(B2020:B2024)+1</f>
        <v>1747</v>
      </c>
      <c r="C2025" s="7" t="s">
        <v>395</v>
      </c>
      <c r="E2025" s="41">
        <v>6356.03</v>
      </c>
    </row>
    <row r="2026" spans="2:5" ht="12.75">
      <c r="B2026" s="33">
        <f t="shared" si="55"/>
        <v>1748</v>
      </c>
      <c r="C2026" s="7" t="s">
        <v>373</v>
      </c>
      <c r="E2026" s="41">
        <v>49779.52</v>
      </c>
    </row>
    <row r="2027" spans="2:5" ht="12.75">
      <c r="B2027" s="33">
        <f t="shared" si="55"/>
        <v>1749</v>
      </c>
      <c r="C2027" s="7" t="s">
        <v>315</v>
      </c>
      <c r="E2027" s="41">
        <v>9081.29</v>
      </c>
    </row>
    <row r="2028" spans="2:5" ht="12.75">
      <c r="B2028" s="33">
        <f t="shared" si="55"/>
        <v>1750</v>
      </c>
      <c r="C2028" s="50" t="s">
        <v>2083</v>
      </c>
      <c r="D2028" s="51"/>
      <c r="E2028" s="41">
        <v>1916</v>
      </c>
    </row>
    <row r="2029" spans="2:5" ht="12.75">
      <c r="B2029" s="33">
        <f t="shared" si="55"/>
        <v>1751</v>
      </c>
      <c r="C2029" s="50" t="s">
        <v>1715</v>
      </c>
      <c r="E2029" s="41">
        <v>72672.4</v>
      </c>
    </row>
    <row r="2030" spans="2:5" ht="12.75">
      <c r="B2030" s="33">
        <f t="shared" si="55"/>
        <v>1752</v>
      </c>
      <c r="C2030" s="50" t="s">
        <v>374</v>
      </c>
      <c r="E2030" s="41">
        <v>6824</v>
      </c>
    </row>
    <row r="2031" spans="2:5" ht="12.75">
      <c r="B2031" s="33">
        <f t="shared" si="55"/>
        <v>1753</v>
      </c>
      <c r="C2031" s="50" t="s">
        <v>371</v>
      </c>
      <c r="E2031" s="41">
        <v>388346.15</v>
      </c>
    </row>
    <row r="2032" spans="2:5" ht="12.75">
      <c r="B2032" s="33">
        <f t="shared" si="55"/>
        <v>1754</v>
      </c>
      <c r="C2032" s="50" t="s">
        <v>375</v>
      </c>
      <c r="E2032" s="41">
        <v>913</v>
      </c>
    </row>
    <row r="2033" spans="2:5" ht="12.75">
      <c r="B2033" s="33">
        <f t="shared" si="55"/>
        <v>1755</v>
      </c>
      <c r="C2033" s="50" t="s">
        <v>2080</v>
      </c>
      <c r="D2033" s="51"/>
      <c r="E2033" s="41">
        <v>118991.81</v>
      </c>
    </row>
    <row r="2034" spans="2:5" ht="12.75">
      <c r="B2034" s="33">
        <f t="shared" si="55"/>
        <v>1756</v>
      </c>
      <c r="C2034" s="7" t="s">
        <v>376</v>
      </c>
      <c r="E2034" s="41">
        <v>15105</v>
      </c>
    </row>
    <row r="2035" spans="2:8" ht="13.5" thickBot="1">
      <c r="B2035" s="33">
        <f t="shared" si="55"/>
        <v>1757</v>
      </c>
      <c r="C2035" s="34" t="s">
        <v>1723</v>
      </c>
      <c r="D2035" s="34"/>
      <c r="E2035" s="42">
        <f>SUM(E2025:E2034)</f>
        <v>669985.2</v>
      </c>
      <c r="H2035" s="41">
        <f>E2035-'T2 - Investment'!K54</f>
        <v>0</v>
      </c>
    </row>
    <row r="2036" ht="13.5" thickTop="1"/>
    <row r="2037" spans="3:7" ht="18.75">
      <c r="C2037" s="49" t="s">
        <v>377</v>
      </c>
      <c r="D2037" s="49"/>
      <c r="E2037" s="49"/>
      <c r="F2037" s="49"/>
      <c r="G2037" s="49"/>
    </row>
    <row r="2038" spans="3:7" ht="12.75">
      <c r="C2038" s="37" t="s">
        <v>378</v>
      </c>
      <c r="D2038" s="37" t="s">
        <v>2164</v>
      </c>
      <c r="E2038" s="38" t="s">
        <v>1549</v>
      </c>
      <c r="F2038" s="38"/>
      <c r="G2038" s="39"/>
    </row>
    <row r="2039" spans="2:7" ht="11.25" customHeight="1">
      <c r="B2039" s="33">
        <f aca="true" t="shared" si="56" ref="B2039:B2102">MAX(B2034:B2038)+1</f>
        <v>1758</v>
      </c>
      <c r="C2039" s="7" t="s">
        <v>1180</v>
      </c>
      <c r="E2039" s="41">
        <v>124432.97</v>
      </c>
      <c r="G2039" s="52"/>
    </row>
    <row r="2040" spans="2:7" ht="11.25" customHeight="1">
      <c r="B2040" s="33">
        <f t="shared" si="56"/>
        <v>1759</v>
      </c>
      <c r="C2040" s="7" t="s">
        <v>1858</v>
      </c>
      <c r="E2040" s="41">
        <v>2941.77</v>
      </c>
      <c r="G2040" s="52"/>
    </row>
    <row r="2041" spans="2:7" ht="11.25" customHeight="1">
      <c r="B2041" s="33">
        <f t="shared" si="56"/>
        <v>1760</v>
      </c>
      <c r="C2041" s="7" t="s">
        <v>1181</v>
      </c>
      <c r="E2041" s="41">
        <v>270287.177</v>
      </c>
      <c r="G2041" s="52"/>
    </row>
    <row r="2042" spans="2:7" ht="11.25" customHeight="1">
      <c r="B2042" s="33">
        <f t="shared" si="56"/>
        <v>1761</v>
      </c>
      <c r="C2042" s="7" t="s">
        <v>1185</v>
      </c>
      <c r="E2042" s="41">
        <v>19130.340000000026</v>
      </c>
      <c r="G2042" s="52"/>
    </row>
    <row r="2043" spans="2:7" ht="11.25" customHeight="1">
      <c r="B2043" s="33">
        <f t="shared" si="56"/>
        <v>1762</v>
      </c>
      <c r="C2043" s="7" t="s">
        <v>627</v>
      </c>
      <c r="E2043" s="41">
        <v>5806.880000000005</v>
      </c>
      <c r="G2043" s="52"/>
    </row>
    <row r="2044" spans="2:7" ht="11.25" customHeight="1">
      <c r="B2044" s="33">
        <f t="shared" si="56"/>
        <v>1763</v>
      </c>
      <c r="C2044" s="7" t="s">
        <v>1186</v>
      </c>
      <c r="E2044" s="41">
        <v>36283.86</v>
      </c>
      <c r="G2044" s="52"/>
    </row>
    <row r="2045" spans="2:7" ht="11.25" customHeight="1">
      <c r="B2045" s="33">
        <f t="shared" si="56"/>
        <v>1764</v>
      </c>
      <c r="C2045" s="7" t="s">
        <v>1188</v>
      </c>
      <c r="E2045" s="41">
        <v>5205.2</v>
      </c>
      <c r="G2045" s="52"/>
    </row>
    <row r="2046" spans="2:7" ht="11.25" customHeight="1">
      <c r="B2046" s="33">
        <f t="shared" si="56"/>
        <v>1765</v>
      </c>
      <c r="C2046" s="7" t="s">
        <v>1190</v>
      </c>
      <c r="E2046" s="41">
        <v>254669.08999999997</v>
      </c>
      <c r="G2046" s="52"/>
    </row>
    <row r="2047" spans="2:7" ht="11.25" customHeight="1">
      <c r="B2047" s="33">
        <f t="shared" si="56"/>
        <v>1766</v>
      </c>
      <c r="C2047" s="7" t="s">
        <v>1192</v>
      </c>
      <c r="E2047" s="41">
        <v>1105176.9300000002</v>
      </c>
      <c r="G2047" s="52"/>
    </row>
    <row r="2048" spans="2:7" ht="11.25" customHeight="1">
      <c r="B2048" s="33">
        <f t="shared" si="56"/>
        <v>1767</v>
      </c>
      <c r="C2048" s="7" t="s">
        <v>1194</v>
      </c>
      <c r="E2048" s="41">
        <v>164487.79</v>
      </c>
      <c r="G2048" s="52"/>
    </row>
    <row r="2049" spans="2:7" ht="11.25" customHeight="1">
      <c r="B2049" s="33">
        <f t="shared" si="56"/>
        <v>1768</v>
      </c>
      <c r="C2049" s="7" t="s">
        <v>628</v>
      </c>
      <c r="E2049" s="41">
        <v>221073.8099999999</v>
      </c>
      <c r="G2049" s="52"/>
    </row>
    <row r="2050" spans="2:7" ht="11.25" customHeight="1">
      <c r="B2050" s="33">
        <f t="shared" si="56"/>
        <v>1769</v>
      </c>
      <c r="C2050" s="7" t="s">
        <v>1201</v>
      </c>
      <c r="E2050" s="41">
        <v>425843.94</v>
      </c>
      <c r="G2050" s="52"/>
    </row>
    <row r="2051" spans="2:7" ht="11.25" customHeight="1">
      <c r="B2051" s="33">
        <f t="shared" si="56"/>
        <v>1770</v>
      </c>
      <c r="C2051" s="7" t="s">
        <v>1202</v>
      </c>
      <c r="E2051" s="41">
        <v>16566.29</v>
      </c>
      <c r="G2051" s="52"/>
    </row>
    <row r="2052" spans="2:7" ht="11.25" customHeight="1">
      <c r="B2052" s="33">
        <f t="shared" si="56"/>
        <v>1771</v>
      </c>
      <c r="C2052" s="7" t="s">
        <v>1206</v>
      </c>
      <c r="D2052" s="7" t="s">
        <v>2145</v>
      </c>
      <c r="E2052" s="41">
        <v>210385.66</v>
      </c>
      <c r="G2052" s="52"/>
    </row>
    <row r="2053" spans="2:7" ht="11.25" customHeight="1">
      <c r="B2053" s="33">
        <f>MAX(B2047:B2052)+1</f>
        <v>1772</v>
      </c>
      <c r="C2053" s="7" t="s">
        <v>1207</v>
      </c>
      <c r="E2053" s="41">
        <v>805633.6479999999</v>
      </c>
      <c r="G2053" s="52"/>
    </row>
    <row r="2054" spans="2:7" ht="11.25" customHeight="1">
      <c r="B2054" s="33">
        <f>MAX(B2048:B2053)+1</f>
        <v>1773</v>
      </c>
      <c r="C2054" s="7" t="s">
        <v>1208</v>
      </c>
      <c r="E2054" s="41">
        <v>3838.5</v>
      </c>
      <c r="G2054" s="52"/>
    </row>
    <row r="2055" spans="2:7" ht="11.25" customHeight="1">
      <c r="B2055" s="33">
        <f>MAX(B2049:B2054)+1</f>
        <v>1774</v>
      </c>
      <c r="C2055" s="7" t="s">
        <v>1212</v>
      </c>
      <c r="E2055" s="41">
        <v>213160.29</v>
      </c>
      <c r="G2055" s="52"/>
    </row>
    <row r="2056" spans="2:7" ht="11.25" customHeight="1">
      <c r="B2056" s="33">
        <f t="shared" si="56"/>
        <v>1775</v>
      </c>
      <c r="C2056" s="7" t="s">
        <v>312</v>
      </c>
      <c r="E2056" s="41">
        <v>19865.7</v>
      </c>
      <c r="G2056" s="52"/>
    </row>
    <row r="2057" spans="2:7" ht="11.25" customHeight="1">
      <c r="B2057" s="33">
        <f t="shared" si="56"/>
        <v>1776</v>
      </c>
      <c r="C2057" s="7" t="s">
        <v>235</v>
      </c>
      <c r="E2057" s="41">
        <v>345911.55</v>
      </c>
      <c r="G2057" s="52"/>
    </row>
    <row r="2058" spans="2:7" ht="11.25" customHeight="1">
      <c r="B2058" s="33">
        <f t="shared" si="56"/>
        <v>1777</v>
      </c>
      <c r="C2058" s="7" t="s">
        <v>629</v>
      </c>
      <c r="E2058" s="41">
        <v>1404817.67</v>
      </c>
      <c r="G2058" s="52"/>
    </row>
    <row r="2059" spans="2:7" ht="11.25" customHeight="1">
      <c r="B2059" s="33">
        <f t="shared" si="56"/>
        <v>1778</v>
      </c>
      <c r="C2059" s="7" t="s">
        <v>1219</v>
      </c>
      <c r="E2059" s="41">
        <v>143980.53</v>
      </c>
      <c r="G2059" s="52"/>
    </row>
    <row r="2060" spans="2:7" ht="11.25" customHeight="1">
      <c r="B2060" s="33">
        <f t="shared" si="56"/>
        <v>1779</v>
      </c>
      <c r="C2060" s="7" t="s">
        <v>1221</v>
      </c>
      <c r="E2060" s="41">
        <v>151070.55</v>
      </c>
      <c r="G2060" s="52"/>
    </row>
    <row r="2061" spans="2:7" ht="11.25" customHeight="1">
      <c r="B2061" s="33">
        <f t="shared" si="56"/>
        <v>1780</v>
      </c>
      <c r="C2061" s="7" t="s">
        <v>380</v>
      </c>
      <c r="E2061" s="41">
        <v>92338</v>
      </c>
      <c r="G2061" s="52"/>
    </row>
    <row r="2062" spans="2:7" ht="11.25" customHeight="1">
      <c r="B2062" s="33">
        <f t="shared" si="56"/>
        <v>1781</v>
      </c>
      <c r="C2062" s="7" t="s">
        <v>630</v>
      </c>
      <c r="E2062" s="41">
        <v>343689.68</v>
      </c>
      <c r="G2062" s="52"/>
    </row>
    <row r="2063" spans="2:7" ht="11.25" customHeight="1">
      <c r="B2063" s="33">
        <f t="shared" si="56"/>
        <v>1782</v>
      </c>
      <c r="C2063" s="7" t="s">
        <v>1223</v>
      </c>
      <c r="E2063" s="41">
        <v>55263.640000000014</v>
      </c>
      <c r="G2063" s="52"/>
    </row>
    <row r="2064" spans="2:7" ht="11.25" customHeight="1">
      <c r="B2064" s="33">
        <f t="shared" si="56"/>
        <v>1783</v>
      </c>
      <c r="C2064" s="7" t="s">
        <v>381</v>
      </c>
      <c r="E2064" s="41">
        <v>6225.16</v>
      </c>
      <c r="G2064" s="52"/>
    </row>
    <row r="2065" spans="2:7" ht="11.25" customHeight="1">
      <c r="B2065" s="33">
        <f t="shared" si="56"/>
        <v>1784</v>
      </c>
      <c r="C2065" s="7" t="s">
        <v>316</v>
      </c>
      <c r="E2065" s="41">
        <v>5278582</v>
      </c>
      <c r="G2065" s="52"/>
    </row>
    <row r="2066" spans="2:7" ht="11.25" customHeight="1">
      <c r="B2066" s="33">
        <f t="shared" si="56"/>
        <v>1785</v>
      </c>
      <c r="C2066" s="7" t="s">
        <v>318</v>
      </c>
      <c r="E2066" s="41">
        <v>57849.26</v>
      </c>
      <c r="G2066" s="52"/>
    </row>
    <row r="2067" spans="2:7" ht="11.25" customHeight="1">
      <c r="B2067" s="33">
        <f t="shared" si="56"/>
        <v>1786</v>
      </c>
      <c r="C2067" s="51" t="s">
        <v>1874</v>
      </c>
      <c r="D2067" s="51" t="s">
        <v>2232</v>
      </c>
      <c r="E2067" s="41">
        <v>187016.89</v>
      </c>
      <c r="G2067" s="52"/>
    </row>
    <row r="2068" spans="2:7" ht="11.25" customHeight="1">
      <c r="B2068" s="33">
        <f t="shared" si="56"/>
        <v>1787</v>
      </c>
      <c r="C2068" s="7" t="s">
        <v>1227</v>
      </c>
      <c r="E2068" s="41">
        <v>34676.42</v>
      </c>
      <c r="G2068" s="52"/>
    </row>
    <row r="2069" spans="2:7" ht="11.25" customHeight="1">
      <c r="B2069" s="33">
        <f t="shared" si="56"/>
        <v>1788</v>
      </c>
      <c r="C2069" s="7" t="s">
        <v>382</v>
      </c>
      <c r="E2069" s="41">
        <v>8923.18</v>
      </c>
      <c r="G2069" s="52"/>
    </row>
    <row r="2070" spans="2:7" ht="11.25" customHeight="1">
      <c r="B2070" s="33">
        <f t="shared" si="56"/>
        <v>1789</v>
      </c>
      <c r="C2070" s="7" t="s">
        <v>1231</v>
      </c>
      <c r="E2070" s="41">
        <v>42924.06</v>
      </c>
      <c r="G2070" s="52"/>
    </row>
    <row r="2071" spans="2:7" ht="11.25" customHeight="1">
      <c r="B2071" s="33">
        <f t="shared" si="56"/>
        <v>1790</v>
      </c>
      <c r="C2071" s="7" t="s">
        <v>1235</v>
      </c>
      <c r="D2071" s="7" t="s">
        <v>2158</v>
      </c>
      <c r="E2071" s="41">
        <v>170566.34999999998</v>
      </c>
      <c r="G2071" s="52"/>
    </row>
    <row r="2072" spans="2:7" ht="11.25" customHeight="1">
      <c r="B2072" s="33">
        <f t="shared" si="56"/>
        <v>1791</v>
      </c>
      <c r="C2072" s="7" t="s">
        <v>236</v>
      </c>
      <c r="E2072" s="41">
        <v>1881485.7680000002</v>
      </c>
      <c r="G2072" s="52"/>
    </row>
    <row r="2073" spans="2:7" ht="11.25" customHeight="1">
      <c r="B2073" s="33">
        <f t="shared" si="56"/>
        <v>1792</v>
      </c>
      <c r="C2073" s="7" t="s">
        <v>1241</v>
      </c>
      <c r="E2073" s="41">
        <v>9309.910000000003</v>
      </c>
      <c r="G2073" s="52"/>
    </row>
    <row r="2074" spans="2:7" ht="11.25" customHeight="1">
      <c r="B2074" s="33">
        <f t="shared" si="56"/>
        <v>1793</v>
      </c>
      <c r="C2074" s="7" t="s">
        <v>1244</v>
      </c>
      <c r="D2074" s="7" t="s">
        <v>2151</v>
      </c>
      <c r="E2074" s="41">
        <v>7186.76</v>
      </c>
      <c r="G2074" s="52"/>
    </row>
    <row r="2075" spans="2:7" ht="11.25" customHeight="1">
      <c r="B2075" s="33">
        <f t="shared" si="56"/>
        <v>1794</v>
      </c>
      <c r="C2075" s="7" t="s">
        <v>237</v>
      </c>
      <c r="E2075" s="41">
        <v>6190761.4</v>
      </c>
      <c r="G2075" s="52"/>
    </row>
    <row r="2076" spans="2:7" ht="11.25" customHeight="1">
      <c r="B2076" s="33">
        <f t="shared" si="56"/>
        <v>1795</v>
      </c>
      <c r="C2076" s="7" t="s">
        <v>383</v>
      </c>
      <c r="E2076" s="41">
        <v>2057.27</v>
      </c>
      <c r="G2076" s="52"/>
    </row>
    <row r="2077" spans="2:7" ht="11.25" customHeight="1">
      <c r="B2077" s="33">
        <f t="shared" si="56"/>
        <v>1796</v>
      </c>
      <c r="C2077" s="7" t="s">
        <v>1253</v>
      </c>
      <c r="E2077" s="41">
        <v>323617.76</v>
      </c>
      <c r="G2077" s="52"/>
    </row>
    <row r="2078" spans="2:7" ht="11.25" customHeight="1">
      <c r="B2078" s="33">
        <f t="shared" si="56"/>
        <v>1797</v>
      </c>
      <c r="C2078" s="7" t="s">
        <v>1255</v>
      </c>
      <c r="E2078" s="41">
        <v>65891.47999999998</v>
      </c>
      <c r="G2078" s="52"/>
    </row>
    <row r="2079" spans="2:7" ht="11.25" customHeight="1">
      <c r="B2079" s="33">
        <f t="shared" si="56"/>
        <v>1798</v>
      </c>
      <c r="C2079" s="7" t="s">
        <v>1258</v>
      </c>
      <c r="E2079" s="41">
        <v>22055.03</v>
      </c>
      <c r="G2079" s="52"/>
    </row>
    <row r="2080" spans="2:7" ht="11.25" customHeight="1">
      <c r="B2080" s="33">
        <f t="shared" si="56"/>
        <v>1799</v>
      </c>
      <c r="C2080" s="7" t="s">
        <v>632</v>
      </c>
      <c r="E2080" s="41">
        <v>38604.340000000055</v>
      </c>
      <c r="G2080" s="52"/>
    </row>
    <row r="2081" spans="2:7" ht="11.25" customHeight="1">
      <c r="B2081" s="33">
        <f t="shared" si="56"/>
        <v>1800</v>
      </c>
      <c r="C2081" s="7" t="s">
        <v>384</v>
      </c>
      <c r="E2081" s="41">
        <v>19458.83</v>
      </c>
      <c r="G2081" s="52"/>
    </row>
    <row r="2082" spans="2:7" ht="11.25" customHeight="1">
      <c r="B2082" s="33">
        <f t="shared" si="56"/>
        <v>1801</v>
      </c>
      <c r="C2082" s="7" t="s">
        <v>1274</v>
      </c>
      <c r="E2082" s="41">
        <v>167581.476</v>
      </c>
      <c r="G2082" s="52"/>
    </row>
    <row r="2083" spans="2:7" ht="11.25" customHeight="1">
      <c r="B2083" s="33">
        <f t="shared" si="56"/>
        <v>1802</v>
      </c>
      <c r="C2083" s="7" t="s">
        <v>1275</v>
      </c>
      <c r="E2083" s="41">
        <v>67350.24599999997</v>
      </c>
      <c r="G2083" s="52"/>
    </row>
    <row r="2084" spans="2:7" ht="11.25" customHeight="1">
      <c r="B2084" s="33">
        <f t="shared" si="56"/>
        <v>1803</v>
      </c>
      <c r="C2084" s="7" t="s">
        <v>1276</v>
      </c>
      <c r="E2084" s="41">
        <v>11883.25</v>
      </c>
      <c r="G2084" s="52"/>
    </row>
    <row r="2085" spans="2:7" ht="11.25" customHeight="1">
      <c r="B2085" s="33">
        <f t="shared" si="56"/>
        <v>1804</v>
      </c>
      <c r="C2085" s="7" t="s">
        <v>1277</v>
      </c>
      <c r="D2085" s="7" t="s">
        <v>2133</v>
      </c>
      <c r="E2085" s="41">
        <v>29512.45</v>
      </c>
      <c r="G2085" s="52"/>
    </row>
    <row r="2086" spans="2:7" ht="11.25" customHeight="1">
      <c r="B2086" s="33">
        <f t="shared" si="56"/>
        <v>1805</v>
      </c>
      <c r="C2086" s="51" t="s">
        <v>1888</v>
      </c>
      <c r="D2086" s="51" t="s">
        <v>2178</v>
      </c>
      <c r="E2086" s="41">
        <v>283503</v>
      </c>
      <c r="G2086" s="52"/>
    </row>
    <row r="2087" spans="2:7" ht="11.25" customHeight="1">
      <c r="B2087" s="33">
        <f t="shared" si="56"/>
        <v>1806</v>
      </c>
      <c r="C2087" s="51" t="s">
        <v>1278</v>
      </c>
      <c r="E2087" s="41">
        <v>103188.94999999995</v>
      </c>
      <c r="G2087" s="52"/>
    </row>
    <row r="2088" spans="2:7" ht="11.25" customHeight="1">
      <c r="B2088" s="33">
        <f t="shared" si="56"/>
        <v>1807</v>
      </c>
      <c r="C2088" s="51" t="s">
        <v>1279</v>
      </c>
      <c r="D2088" s="7" t="s">
        <v>2179</v>
      </c>
      <c r="E2088" s="41">
        <v>14473.57</v>
      </c>
      <c r="G2088" s="52"/>
    </row>
    <row r="2089" spans="2:7" ht="11.25" customHeight="1">
      <c r="B2089" s="33">
        <f t="shared" si="56"/>
        <v>1808</v>
      </c>
      <c r="C2089" s="51" t="s">
        <v>1281</v>
      </c>
      <c r="E2089" s="41">
        <v>69806.746</v>
      </c>
      <c r="G2089" s="52"/>
    </row>
    <row r="2090" spans="2:7" ht="11.25" customHeight="1">
      <c r="B2090" s="33">
        <f t="shared" si="56"/>
        <v>1809</v>
      </c>
      <c r="C2090" s="51" t="s">
        <v>1282</v>
      </c>
      <c r="E2090" s="41">
        <v>192501.55999999994</v>
      </c>
      <c r="G2090" s="52"/>
    </row>
    <row r="2091" spans="2:7" ht="11.25" customHeight="1">
      <c r="B2091" s="33">
        <f t="shared" si="56"/>
        <v>1810</v>
      </c>
      <c r="C2091" s="51" t="s">
        <v>1892</v>
      </c>
      <c r="D2091" s="51"/>
      <c r="E2091" s="41">
        <v>32603.250000000004</v>
      </c>
      <c r="G2091" s="52"/>
    </row>
    <row r="2092" spans="2:7" ht="11.25" customHeight="1">
      <c r="B2092" s="33">
        <f t="shared" si="56"/>
        <v>1811</v>
      </c>
      <c r="C2092" s="51" t="s">
        <v>1284</v>
      </c>
      <c r="D2092" s="51" t="s">
        <v>2145</v>
      </c>
      <c r="E2092" s="41">
        <v>22177.33</v>
      </c>
      <c r="G2092" s="52"/>
    </row>
    <row r="2093" spans="2:7" ht="11.25" customHeight="1">
      <c r="B2093" s="33">
        <f t="shared" si="56"/>
        <v>1812</v>
      </c>
      <c r="C2093" s="51" t="s">
        <v>1893</v>
      </c>
      <c r="D2093" s="51" t="s">
        <v>2183</v>
      </c>
      <c r="E2093" s="41">
        <v>69343.11</v>
      </c>
      <c r="G2093" s="52"/>
    </row>
    <row r="2094" spans="2:7" ht="11.25" customHeight="1">
      <c r="B2094" s="33">
        <f t="shared" si="56"/>
        <v>1813</v>
      </c>
      <c r="C2094" s="51" t="s">
        <v>322</v>
      </c>
      <c r="D2094" s="51"/>
      <c r="E2094" s="41">
        <v>532.71</v>
      </c>
      <c r="G2094" s="52"/>
    </row>
    <row r="2095" spans="2:7" ht="11.25" customHeight="1">
      <c r="B2095" s="33">
        <f>MAX(B2091:B2094)+1</f>
        <v>1814</v>
      </c>
      <c r="C2095" s="51" t="s">
        <v>1289</v>
      </c>
      <c r="D2095" s="51"/>
      <c r="E2095" s="41">
        <v>272810.24000000005</v>
      </c>
      <c r="G2095" s="52"/>
    </row>
    <row r="2096" spans="2:7" ht="11.25" customHeight="1">
      <c r="B2096" s="33">
        <f>MAX(B2092:B2095)+1</f>
        <v>1815</v>
      </c>
      <c r="C2096" s="51" t="s">
        <v>1896</v>
      </c>
      <c r="D2096" s="51"/>
      <c r="E2096" s="41">
        <v>619435.1499999999</v>
      </c>
      <c r="G2096" s="52"/>
    </row>
    <row r="2097" spans="2:7" ht="11.25" customHeight="1">
      <c r="B2097" s="33">
        <f>MAX(B2093:B2096)+1</f>
        <v>1816</v>
      </c>
      <c r="C2097" s="51" t="s">
        <v>1291</v>
      </c>
      <c r="D2097" s="51" t="s">
        <v>2187</v>
      </c>
      <c r="E2097" s="41">
        <v>3886.188</v>
      </c>
      <c r="G2097" s="52"/>
    </row>
    <row r="2098" spans="2:7" ht="11.25" customHeight="1">
      <c r="B2098" s="33">
        <f>MAX(B2094:B2097)+1</f>
        <v>1817</v>
      </c>
      <c r="C2098" s="51" t="s">
        <v>324</v>
      </c>
      <c r="D2098" s="51"/>
      <c r="E2098" s="41">
        <v>78910332.34699999</v>
      </c>
      <c r="G2098" s="52"/>
    </row>
    <row r="2099" spans="2:7" ht="11.25" customHeight="1">
      <c r="B2099" s="33">
        <f>MAX(B2095:B2098)+1</f>
        <v>1818</v>
      </c>
      <c r="C2099" s="51" t="s">
        <v>1308</v>
      </c>
      <c r="D2099" s="51"/>
      <c r="E2099" s="41">
        <v>22236.95</v>
      </c>
      <c r="G2099" s="52"/>
    </row>
    <row r="2100" spans="2:7" ht="11.25" customHeight="1">
      <c r="B2100" s="33">
        <f t="shared" si="56"/>
        <v>1819</v>
      </c>
      <c r="C2100" s="51" t="s">
        <v>1309</v>
      </c>
      <c r="D2100" s="51"/>
      <c r="E2100" s="41">
        <v>46176.71</v>
      </c>
      <c r="G2100" s="52"/>
    </row>
    <row r="2101" spans="2:7" ht="11.25" customHeight="1">
      <c r="B2101" s="33">
        <f t="shared" si="56"/>
        <v>1820</v>
      </c>
      <c r="C2101" s="51" t="s">
        <v>1312</v>
      </c>
      <c r="D2101" s="51" t="s">
        <v>2198</v>
      </c>
      <c r="E2101" s="41">
        <v>230116.71</v>
      </c>
      <c r="G2101" s="52"/>
    </row>
    <row r="2102" spans="2:7" ht="11.25" customHeight="1">
      <c r="B2102" s="33">
        <f t="shared" si="56"/>
        <v>1821</v>
      </c>
      <c r="C2102" s="51" t="s">
        <v>635</v>
      </c>
      <c r="D2102" s="51"/>
      <c r="E2102" s="41">
        <v>130599.23</v>
      </c>
      <c r="G2102" s="52"/>
    </row>
    <row r="2103" spans="2:7" ht="11.25" customHeight="1">
      <c r="B2103" s="33">
        <f aca="true" t="shared" si="57" ref="B2103:B2169">MAX(B2098:B2102)+1</f>
        <v>1822</v>
      </c>
      <c r="C2103" s="51" t="s">
        <v>636</v>
      </c>
      <c r="D2103" s="51"/>
      <c r="E2103" s="41">
        <v>129361.872</v>
      </c>
      <c r="G2103" s="52"/>
    </row>
    <row r="2104" spans="2:7" ht="11.25" customHeight="1">
      <c r="B2104" s="33">
        <f t="shared" si="57"/>
        <v>1823</v>
      </c>
      <c r="C2104" s="51" t="s">
        <v>1323</v>
      </c>
      <c r="D2104" s="51"/>
      <c r="E2104" s="41">
        <v>164064.83</v>
      </c>
      <c r="G2104" s="52"/>
    </row>
    <row r="2105" spans="2:7" ht="11.25" customHeight="1">
      <c r="B2105" s="33">
        <f t="shared" si="57"/>
        <v>1824</v>
      </c>
      <c r="C2105" s="51" t="s">
        <v>385</v>
      </c>
      <c r="D2105" s="51"/>
      <c r="E2105" s="41">
        <v>3696.789999999553</v>
      </c>
      <c r="G2105" s="52"/>
    </row>
    <row r="2106" spans="2:7" ht="11.25" customHeight="1">
      <c r="B2106" s="33">
        <f t="shared" si="57"/>
        <v>1825</v>
      </c>
      <c r="C2106" s="51" t="s">
        <v>2087</v>
      </c>
      <c r="D2106" s="51" t="s">
        <v>2149</v>
      </c>
      <c r="E2106" s="41">
        <v>8768.01</v>
      </c>
      <c r="G2106" s="52"/>
    </row>
    <row r="2107" spans="2:7" ht="11.25" customHeight="1">
      <c r="B2107" s="33">
        <f t="shared" si="57"/>
        <v>1826</v>
      </c>
      <c r="C2107" s="51" t="s">
        <v>1326</v>
      </c>
      <c r="E2107" s="41">
        <v>64432.98999999999</v>
      </c>
      <c r="G2107" s="52"/>
    </row>
    <row r="2108" spans="2:7" ht="11.25" customHeight="1">
      <c r="B2108" s="33">
        <f t="shared" si="57"/>
        <v>1827</v>
      </c>
      <c r="C2108" s="51" t="s">
        <v>325</v>
      </c>
      <c r="E2108" s="41">
        <v>31743.41</v>
      </c>
      <c r="G2108" s="52"/>
    </row>
    <row r="2109" spans="2:7" ht="11.25" customHeight="1">
      <c r="B2109" s="33">
        <f t="shared" si="57"/>
        <v>1828</v>
      </c>
      <c r="C2109" s="51" t="s">
        <v>1339</v>
      </c>
      <c r="E2109" s="41">
        <v>75533.42</v>
      </c>
      <c r="G2109" s="52"/>
    </row>
    <row r="2110" spans="2:7" ht="11.25" customHeight="1">
      <c r="B2110" s="33">
        <f t="shared" si="57"/>
        <v>1829</v>
      </c>
      <c r="C2110" s="51" t="s">
        <v>1345</v>
      </c>
      <c r="E2110" s="41">
        <v>243791.58999999997</v>
      </c>
      <c r="G2110" s="52"/>
    </row>
    <row r="2111" spans="2:7" ht="11.25" customHeight="1">
      <c r="B2111" s="33">
        <f t="shared" si="57"/>
        <v>1830</v>
      </c>
      <c r="C2111" s="51" t="s">
        <v>1905</v>
      </c>
      <c r="E2111" s="41">
        <v>204101.345</v>
      </c>
      <c r="G2111" s="52"/>
    </row>
    <row r="2112" spans="2:7" ht="11.25" customHeight="1">
      <c r="B2112" s="33">
        <f t="shared" si="57"/>
        <v>1831</v>
      </c>
      <c r="C2112" s="51" t="s">
        <v>1348</v>
      </c>
      <c r="E2112" s="41">
        <v>6872.31</v>
      </c>
      <c r="G2112" s="52"/>
    </row>
    <row r="2113" spans="2:7" ht="11.25" customHeight="1">
      <c r="B2113" s="33">
        <f t="shared" si="57"/>
        <v>1832</v>
      </c>
      <c r="C2113" s="51" t="s">
        <v>1910</v>
      </c>
      <c r="D2113" s="7" t="s">
        <v>2215</v>
      </c>
      <c r="E2113" s="41">
        <v>270108.915</v>
      </c>
      <c r="G2113" s="52"/>
    </row>
    <row r="2114" spans="2:7" ht="11.25" customHeight="1">
      <c r="B2114" s="33">
        <f t="shared" si="57"/>
        <v>1833</v>
      </c>
      <c r="C2114" s="51" t="s">
        <v>1352</v>
      </c>
      <c r="D2114" s="7" t="s">
        <v>2218</v>
      </c>
      <c r="E2114" s="41">
        <v>112994.5</v>
      </c>
      <c r="G2114" s="52"/>
    </row>
    <row r="2115" spans="2:7" ht="11.25" customHeight="1">
      <c r="B2115" s="33">
        <f t="shared" si="57"/>
        <v>1834</v>
      </c>
      <c r="C2115" s="51" t="s">
        <v>239</v>
      </c>
      <c r="E2115" s="41">
        <v>1965842.36</v>
      </c>
      <c r="G2115" s="52"/>
    </row>
    <row r="2116" spans="2:7" ht="11.25" customHeight="1">
      <c r="B2116" s="33">
        <f t="shared" si="57"/>
        <v>1835</v>
      </c>
      <c r="C2116" s="51" t="s">
        <v>1914</v>
      </c>
      <c r="D2116" s="7" t="s">
        <v>2169</v>
      </c>
      <c r="E2116" s="41">
        <v>27484.01</v>
      </c>
      <c r="G2116" s="52"/>
    </row>
    <row r="2117" spans="2:7" ht="11.25" customHeight="1">
      <c r="B2117" s="33">
        <f t="shared" si="57"/>
        <v>1836</v>
      </c>
      <c r="C2117" s="51" t="s">
        <v>1354</v>
      </c>
      <c r="E2117" s="41">
        <v>68697.5</v>
      </c>
      <c r="G2117" s="52"/>
    </row>
    <row r="2118" spans="2:7" ht="11.25" customHeight="1">
      <c r="B2118" s="33">
        <f t="shared" si="57"/>
        <v>1837</v>
      </c>
      <c r="C2118" s="51" t="s">
        <v>638</v>
      </c>
      <c r="D2118" s="7" t="s">
        <v>2179</v>
      </c>
      <c r="E2118" s="41">
        <v>201996.106</v>
      </c>
      <c r="G2118" s="52"/>
    </row>
    <row r="2119" spans="2:7" ht="11.25" customHeight="1">
      <c r="B2119" s="33">
        <f>MAX(B2112:B2118)+1</f>
        <v>1838</v>
      </c>
      <c r="C2119" s="51" t="s">
        <v>1917</v>
      </c>
      <c r="D2119" s="7" t="s">
        <v>2222</v>
      </c>
      <c r="E2119" s="41">
        <v>15432.029999999999</v>
      </c>
      <c r="G2119" s="52"/>
    </row>
    <row r="2120" spans="2:7" ht="11.25" customHeight="1">
      <c r="B2120" s="33">
        <f>MAX(B2113:B2119)+1</f>
        <v>1839</v>
      </c>
      <c r="C2120" s="51" t="s">
        <v>1362</v>
      </c>
      <c r="E2120" s="41">
        <v>1874530.51</v>
      </c>
      <c r="G2120" s="52"/>
    </row>
    <row r="2121" spans="2:7" ht="11.25" customHeight="1">
      <c r="B2121" s="33">
        <f>MAX(B2114:B2120)+1</f>
        <v>1840</v>
      </c>
      <c r="C2121" s="51" t="s">
        <v>1926</v>
      </c>
      <c r="D2121" s="7" t="s">
        <v>2304</v>
      </c>
      <c r="E2121" s="41">
        <v>321926.07</v>
      </c>
      <c r="G2121" s="52"/>
    </row>
    <row r="2122" spans="2:7" ht="11.25" customHeight="1">
      <c r="B2122" s="33">
        <f>MAX(B2116:B2121)+1</f>
        <v>1841</v>
      </c>
      <c r="C2122" s="51" t="s">
        <v>639</v>
      </c>
      <c r="E2122" s="41">
        <v>869967.59</v>
      </c>
      <c r="G2122" s="52"/>
    </row>
    <row r="2123" spans="2:7" ht="11.25" customHeight="1">
      <c r="B2123" s="33">
        <f t="shared" si="57"/>
        <v>1842</v>
      </c>
      <c r="C2123" s="51" t="s">
        <v>640</v>
      </c>
      <c r="E2123" s="41">
        <v>709550.5</v>
      </c>
      <c r="G2123" s="52"/>
    </row>
    <row r="2124" spans="2:7" ht="11.25" customHeight="1">
      <c r="B2124" s="33">
        <f t="shared" si="57"/>
        <v>1843</v>
      </c>
      <c r="C2124" s="51" t="s">
        <v>641</v>
      </c>
      <c r="E2124" s="41">
        <v>167375.316</v>
      </c>
      <c r="G2124" s="52"/>
    </row>
    <row r="2125" spans="2:7" ht="11.25" customHeight="1">
      <c r="B2125" s="33">
        <f t="shared" si="57"/>
        <v>1844</v>
      </c>
      <c r="C2125" s="51" t="s">
        <v>326</v>
      </c>
      <c r="E2125" s="41">
        <v>208027.83</v>
      </c>
      <c r="G2125" s="52"/>
    </row>
    <row r="2126" spans="2:7" ht="11.25" customHeight="1">
      <c r="B2126" s="33">
        <f t="shared" si="57"/>
        <v>1845</v>
      </c>
      <c r="C2126" s="51" t="s">
        <v>1373</v>
      </c>
      <c r="D2126" s="7" t="s">
        <v>2157</v>
      </c>
      <c r="E2126" s="41">
        <v>93081.59</v>
      </c>
      <c r="G2126" s="52"/>
    </row>
    <row r="2127" spans="2:7" ht="11.25" customHeight="1">
      <c r="B2127" s="33">
        <f t="shared" si="57"/>
        <v>1846</v>
      </c>
      <c r="C2127" s="51" t="s">
        <v>1375</v>
      </c>
      <c r="D2127" s="7" t="s">
        <v>2228</v>
      </c>
      <c r="E2127" s="41">
        <v>13047.699999999997</v>
      </c>
      <c r="G2127" s="52"/>
    </row>
    <row r="2128" spans="2:7" ht="11.25" customHeight="1">
      <c r="B2128" s="33">
        <f>MAX(B2124:B2127)+1</f>
        <v>1847</v>
      </c>
      <c r="C2128" s="51" t="s">
        <v>240</v>
      </c>
      <c r="E2128" s="41">
        <v>7314.7</v>
      </c>
      <c r="G2128" s="52"/>
    </row>
    <row r="2129" spans="2:7" ht="11.25" customHeight="1">
      <c r="B2129" s="33">
        <f>MAX(B2125:B2128)+1</f>
        <v>1848</v>
      </c>
      <c r="C2129" s="51" t="s">
        <v>1387</v>
      </c>
      <c r="E2129" s="41">
        <v>913762.16</v>
      </c>
      <c r="G2129" s="52"/>
    </row>
    <row r="2130" spans="2:7" ht="11.25" customHeight="1">
      <c r="B2130" s="33">
        <f>MAX(B2126:B2129)+1</f>
        <v>1849</v>
      </c>
      <c r="C2130" s="51" t="s">
        <v>2085</v>
      </c>
      <c r="D2130" s="7" t="s">
        <v>2295</v>
      </c>
      <c r="E2130" s="41">
        <v>44805.48</v>
      </c>
      <c r="G2130" s="52"/>
    </row>
    <row r="2131" spans="2:7" ht="11.25" customHeight="1">
      <c r="B2131" s="33">
        <f>MAX(B2127:B2130)+1</f>
        <v>1850</v>
      </c>
      <c r="C2131" s="51" t="s">
        <v>1930</v>
      </c>
      <c r="E2131" s="41">
        <v>142959.884</v>
      </c>
      <c r="G2131" s="52"/>
    </row>
    <row r="2132" spans="2:7" ht="11.25" customHeight="1">
      <c r="B2132" s="33">
        <f aca="true" t="shared" si="58" ref="B2132:B2134">MAX(B2128:B2131)+1</f>
        <v>1851</v>
      </c>
      <c r="C2132" s="51" t="s">
        <v>265</v>
      </c>
      <c r="E2132" s="41">
        <v>21040.04</v>
      </c>
      <c r="G2132" s="52"/>
    </row>
    <row r="2133" spans="2:7" ht="11.25" customHeight="1">
      <c r="B2133" s="33">
        <f t="shared" si="58"/>
        <v>1852</v>
      </c>
      <c r="C2133" s="51" t="s">
        <v>1389</v>
      </c>
      <c r="E2133" s="41">
        <v>87668.39</v>
      </c>
      <c r="G2133" s="52"/>
    </row>
    <row r="2134" spans="2:7" ht="11.25" customHeight="1">
      <c r="B2134" s="33">
        <f t="shared" si="58"/>
        <v>1853</v>
      </c>
      <c r="C2134" s="51" t="s">
        <v>1390</v>
      </c>
      <c r="E2134" s="41">
        <v>2678.03</v>
      </c>
      <c r="G2134" s="52"/>
    </row>
    <row r="2135" spans="2:7" ht="11.25" customHeight="1">
      <c r="B2135" s="33">
        <f>MAX(B2129:B2134)+1</f>
        <v>1854</v>
      </c>
      <c r="C2135" s="51" t="s">
        <v>1394</v>
      </c>
      <c r="E2135" s="41">
        <v>59327.869999999995</v>
      </c>
      <c r="G2135" s="52"/>
    </row>
    <row r="2136" spans="2:7" ht="11.25" customHeight="1">
      <c r="B2136" s="33">
        <f>MAX(B2130:B2135)+1</f>
        <v>1855</v>
      </c>
      <c r="C2136" s="51" t="s">
        <v>1935</v>
      </c>
      <c r="D2136" s="7" t="s">
        <v>2237</v>
      </c>
      <c r="E2136" s="41">
        <v>52792.27</v>
      </c>
      <c r="G2136" s="52"/>
    </row>
    <row r="2137" spans="2:7" ht="11.25" customHeight="1">
      <c r="B2137" s="33">
        <f>MAX(B2131:B2136)+1</f>
        <v>1856</v>
      </c>
      <c r="C2137" s="51" t="s">
        <v>1402</v>
      </c>
      <c r="E2137" s="41">
        <v>14445.859999999986</v>
      </c>
      <c r="G2137" s="52"/>
    </row>
    <row r="2138" spans="2:7" ht="11.25" customHeight="1">
      <c r="B2138" s="33">
        <f t="shared" si="57"/>
        <v>1857</v>
      </c>
      <c r="C2138" s="51" t="s">
        <v>1403</v>
      </c>
      <c r="D2138" s="7" t="s">
        <v>2305</v>
      </c>
      <c r="E2138" s="41">
        <v>30653.21</v>
      </c>
      <c r="G2138" s="52"/>
    </row>
    <row r="2139" spans="2:7" ht="11.25" customHeight="1">
      <c r="B2139" s="33">
        <f t="shared" si="57"/>
        <v>1858</v>
      </c>
      <c r="C2139" s="51" t="s">
        <v>1407</v>
      </c>
      <c r="E2139" s="41">
        <v>4518.76</v>
      </c>
      <c r="G2139" s="52"/>
    </row>
    <row r="2140" spans="2:7" ht="11.25" customHeight="1">
      <c r="B2140" s="33">
        <f t="shared" si="57"/>
        <v>1859</v>
      </c>
      <c r="C2140" s="51" t="s">
        <v>2345</v>
      </c>
      <c r="E2140" s="41">
        <v>5782.2</v>
      </c>
      <c r="G2140" s="52"/>
    </row>
    <row r="2141" spans="2:7" ht="11.25" customHeight="1">
      <c r="B2141" s="33">
        <f t="shared" si="57"/>
        <v>1860</v>
      </c>
      <c r="C2141" s="51" t="s">
        <v>1942</v>
      </c>
      <c r="D2141" s="7" t="s">
        <v>2243</v>
      </c>
      <c r="E2141" s="41">
        <v>245607.37</v>
      </c>
      <c r="G2141" s="52"/>
    </row>
    <row r="2142" spans="2:7" ht="11.25" customHeight="1">
      <c r="B2142" s="33">
        <f>MAX(B2136:B2141)+1</f>
        <v>1861</v>
      </c>
      <c r="C2142" s="51" t="s">
        <v>1411</v>
      </c>
      <c r="E2142" s="41">
        <v>135365.5</v>
      </c>
      <c r="G2142" s="52"/>
    </row>
    <row r="2143" spans="2:7" ht="11.25" customHeight="1">
      <c r="B2143" s="33">
        <f>MAX(B2137:B2142)+1</f>
        <v>1862</v>
      </c>
      <c r="C2143" s="51" t="s">
        <v>1412</v>
      </c>
      <c r="E2143" s="41">
        <v>165605.13999999998</v>
      </c>
      <c r="G2143" s="52"/>
    </row>
    <row r="2144" spans="2:7" ht="11.25" customHeight="1">
      <c r="B2144" s="33">
        <f>MAX(B2138:B2143)+1</f>
        <v>1863</v>
      </c>
      <c r="C2144" s="51" t="s">
        <v>645</v>
      </c>
      <c r="E2144" s="41">
        <v>468841.87</v>
      </c>
      <c r="G2144" s="52"/>
    </row>
    <row r="2145" spans="2:7" ht="11.25" customHeight="1">
      <c r="B2145" s="33">
        <f>MAX(B2139:B2144)+1</f>
        <v>1864</v>
      </c>
      <c r="C2145" s="51" t="s">
        <v>386</v>
      </c>
      <c r="E2145" s="41">
        <v>2589.77</v>
      </c>
      <c r="G2145" s="52"/>
    </row>
    <row r="2146" spans="2:7" ht="11.25" customHeight="1">
      <c r="B2146" s="33">
        <f t="shared" si="57"/>
        <v>1865</v>
      </c>
      <c r="C2146" s="51" t="s">
        <v>649</v>
      </c>
      <c r="E2146" s="41">
        <v>781170.45</v>
      </c>
      <c r="G2146" s="52"/>
    </row>
    <row r="2147" spans="2:7" ht="11.25" customHeight="1">
      <c r="B2147" s="33">
        <f t="shared" si="57"/>
        <v>1866</v>
      </c>
      <c r="C2147" s="51" t="s">
        <v>1427</v>
      </c>
      <c r="E2147" s="41">
        <v>568665.28</v>
      </c>
      <c r="G2147" s="52"/>
    </row>
    <row r="2148" spans="2:7" ht="11.25" customHeight="1">
      <c r="B2148" s="33">
        <f t="shared" si="57"/>
        <v>1867</v>
      </c>
      <c r="C2148" s="51" t="s">
        <v>1947</v>
      </c>
      <c r="E2148" s="41">
        <v>21140.18</v>
      </c>
      <c r="G2148" s="52"/>
    </row>
    <row r="2149" spans="2:7" ht="11.25" customHeight="1">
      <c r="B2149" s="33">
        <f t="shared" si="57"/>
        <v>1868</v>
      </c>
      <c r="C2149" s="51" t="s">
        <v>1431</v>
      </c>
      <c r="E2149" s="41">
        <v>49605.020000000004</v>
      </c>
      <c r="G2149" s="52"/>
    </row>
    <row r="2150" spans="2:7" ht="11.25" customHeight="1">
      <c r="B2150" s="33">
        <f t="shared" si="57"/>
        <v>1869</v>
      </c>
      <c r="C2150" s="51" t="s">
        <v>331</v>
      </c>
      <c r="E2150" s="41">
        <v>3748.82</v>
      </c>
      <c r="G2150" s="52"/>
    </row>
    <row r="2151" spans="2:7" ht="11.25" customHeight="1">
      <c r="B2151" s="33">
        <f t="shared" si="57"/>
        <v>1870</v>
      </c>
      <c r="C2151" s="51" t="s">
        <v>1436</v>
      </c>
      <c r="E2151" s="41">
        <v>112892.47</v>
      </c>
      <c r="G2151" s="52"/>
    </row>
    <row r="2152" spans="2:7" ht="11.25" customHeight="1">
      <c r="B2152" s="33">
        <f t="shared" si="57"/>
        <v>1871</v>
      </c>
      <c r="C2152" s="51" t="s">
        <v>1440</v>
      </c>
      <c r="E2152" s="41">
        <v>69987.12</v>
      </c>
      <c r="G2152" s="52"/>
    </row>
    <row r="2153" spans="2:7" ht="11.25" customHeight="1">
      <c r="B2153" s="33">
        <f t="shared" si="57"/>
        <v>1872</v>
      </c>
      <c r="C2153" s="51" t="s">
        <v>1441</v>
      </c>
      <c r="E2153" s="41">
        <v>31226.14</v>
      </c>
      <c r="G2153" s="52"/>
    </row>
    <row r="2154" spans="2:7" ht="11.25" customHeight="1">
      <c r="B2154" s="33">
        <f t="shared" si="57"/>
        <v>1873</v>
      </c>
      <c r="C2154" s="51" t="s">
        <v>1951</v>
      </c>
      <c r="E2154" s="41">
        <v>181691.37</v>
      </c>
      <c r="G2154" s="52"/>
    </row>
    <row r="2155" spans="2:7" ht="11.25" customHeight="1">
      <c r="B2155" s="33">
        <f t="shared" si="57"/>
        <v>1874</v>
      </c>
      <c r="C2155" s="51" t="s">
        <v>1451</v>
      </c>
      <c r="E2155" s="41">
        <v>69051.81</v>
      </c>
      <c r="G2155" s="52"/>
    </row>
    <row r="2156" spans="2:7" ht="11.25" customHeight="1">
      <c r="B2156" s="33">
        <f t="shared" si="57"/>
        <v>1875</v>
      </c>
      <c r="C2156" s="51" t="s">
        <v>1454</v>
      </c>
      <c r="E2156" s="41">
        <v>81133.31</v>
      </c>
      <c r="G2156" s="52"/>
    </row>
    <row r="2157" spans="2:7" ht="11.25" customHeight="1">
      <c r="B2157" s="33">
        <f t="shared" si="57"/>
        <v>1876</v>
      </c>
      <c r="C2157" s="51" t="s">
        <v>1457</v>
      </c>
      <c r="E2157" s="41">
        <v>427143.18</v>
      </c>
      <c r="G2157" s="52"/>
    </row>
    <row r="2158" spans="2:7" ht="11.25" customHeight="1">
      <c r="B2158" s="33">
        <f t="shared" si="57"/>
        <v>1877</v>
      </c>
      <c r="C2158" s="51" t="s">
        <v>1751</v>
      </c>
      <c r="E2158" s="41">
        <v>25470.344999999972</v>
      </c>
      <c r="G2158" s="52"/>
    </row>
    <row r="2159" spans="2:7" ht="11.25" customHeight="1">
      <c r="B2159" s="33">
        <f t="shared" si="57"/>
        <v>1878</v>
      </c>
      <c r="C2159" s="51" t="s">
        <v>445</v>
      </c>
      <c r="E2159" s="41">
        <v>26862.33</v>
      </c>
      <c r="G2159" s="52"/>
    </row>
    <row r="2160" spans="2:7" ht="11.25" customHeight="1">
      <c r="B2160" s="33">
        <f t="shared" si="57"/>
        <v>1879</v>
      </c>
      <c r="C2160" s="51" t="s">
        <v>651</v>
      </c>
      <c r="E2160" s="41">
        <v>1447540.49</v>
      </c>
      <c r="G2160" s="52"/>
    </row>
    <row r="2161" spans="2:7" ht="11.25" customHeight="1">
      <c r="B2161" s="33">
        <f t="shared" si="57"/>
        <v>1880</v>
      </c>
      <c r="C2161" s="51" t="s">
        <v>1461</v>
      </c>
      <c r="E2161" s="41">
        <v>472535.923</v>
      </c>
      <c r="G2161" s="52"/>
    </row>
    <row r="2162" spans="2:7" ht="11.25" customHeight="1">
      <c r="B2162" s="33">
        <f t="shared" si="57"/>
        <v>1881</v>
      </c>
      <c r="C2162" s="51" t="s">
        <v>653</v>
      </c>
      <c r="E2162" s="41">
        <v>62551.3</v>
      </c>
      <c r="G2162" s="52"/>
    </row>
    <row r="2163" spans="2:7" ht="11.25" customHeight="1">
      <c r="B2163" s="33">
        <f t="shared" si="57"/>
        <v>1882</v>
      </c>
      <c r="C2163" s="51" t="s">
        <v>1462</v>
      </c>
      <c r="E2163" s="41">
        <v>6079.15</v>
      </c>
      <c r="G2163" s="52"/>
    </row>
    <row r="2164" spans="2:7" ht="11.25" customHeight="1">
      <c r="B2164" s="33">
        <f t="shared" si="57"/>
        <v>1883</v>
      </c>
      <c r="C2164" s="51" t="s">
        <v>1463</v>
      </c>
      <c r="D2164" s="7" t="s">
        <v>2251</v>
      </c>
      <c r="E2164" s="41">
        <v>9580.86</v>
      </c>
      <c r="G2164" s="52"/>
    </row>
    <row r="2165" spans="2:7" ht="11.25" customHeight="1">
      <c r="B2165" s="33">
        <f t="shared" si="57"/>
        <v>1884</v>
      </c>
      <c r="C2165" s="51" t="s">
        <v>655</v>
      </c>
      <c r="E2165" s="41">
        <v>419398.93</v>
      </c>
      <c r="G2165" s="52"/>
    </row>
    <row r="2166" spans="2:7" ht="11.25" customHeight="1">
      <c r="B2166" s="33">
        <f t="shared" si="57"/>
        <v>1885</v>
      </c>
      <c r="C2166" s="51" t="s">
        <v>657</v>
      </c>
      <c r="E2166" s="41">
        <v>799028.45</v>
      </c>
      <c r="G2166" s="52"/>
    </row>
    <row r="2167" spans="2:7" ht="11.25" customHeight="1">
      <c r="B2167" s="33">
        <f t="shared" si="57"/>
        <v>1886</v>
      </c>
      <c r="C2167" s="51" t="s">
        <v>1472</v>
      </c>
      <c r="D2167" s="7" t="s">
        <v>2230</v>
      </c>
      <c r="E2167" s="41">
        <v>8757.27</v>
      </c>
      <c r="G2167" s="52"/>
    </row>
    <row r="2168" spans="2:7" ht="11.25" customHeight="1">
      <c r="B2168" s="33">
        <f t="shared" si="57"/>
        <v>1887</v>
      </c>
      <c r="C2168" s="51" t="s">
        <v>338</v>
      </c>
      <c r="E2168" s="41">
        <v>18700.03</v>
      </c>
      <c r="G2168" s="52"/>
    </row>
    <row r="2169" spans="2:7" ht="11.25" customHeight="1">
      <c r="B2169" s="33">
        <f t="shared" si="57"/>
        <v>1888</v>
      </c>
      <c r="C2169" s="51" t="s">
        <v>241</v>
      </c>
      <c r="D2169" s="7" t="s">
        <v>2293</v>
      </c>
      <c r="E2169" s="41">
        <v>106743.13800000004</v>
      </c>
      <c r="G2169" s="52"/>
    </row>
    <row r="2170" spans="2:7" ht="11.25" customHeight="1">
      <c r="B2170" s="33">
        <f aca="true" t="shared" si="59" ref="B2170:B2231">MAX(B2165:B2169)+1</f>
        <v>1889</v>
      </c>
      <c r="C2170" s="51" t="s">
        <v>1474</v>
      </c>
      <c r="E2170" s="41">
        <v>111863.30800000002</v>
      </c>
      <c r="G2170" s="52"/>
    </row>
    <row r="2171" spans="2:7" ht="11.25" customHeight="1">
      <c r="B2171" s="33">
        <f t="shared" si="59"/>
        <v>1890</v>
      </c>
      <c r="C2171" s="51" t="s">
        <v>1477</v>
      </c>
      <c r="E2171" s="41">
        <v>56140.59</v>
      </c>
      <c r="G2171" s="52"/>
    </row>
    <row r="2172" spans="2:7" ht="11.25" customHeight="1">
      <c r="B2172" s="33">
        <f t="shared" si="59"/>
        <v>1891</v>
      </c>
      <c r="C2172" s="51" t="s">
        <v>1478</v>
      </c>
      <c r="E2172" s="41">
        <v>42764.70999999999</v>
      </c>
      <c r="G2172" s="52"/>
    </row>
    <row r="2173" spans="2:7" ht="11.25" customHeight="1">
      <c r="B2173" s="33">
        <f t="shared" si="59"/>
        <v>1892</v>
      </c>
      <c r="C2173" s="51" t="s">
        <v>1479</v>
      </c>
      <c r="E2173" s="41">
        <v>50781.51</v>
      </c>
      <c r="G2173" s="52"/>
    </row>
    <row r="2174" spans="2:7" ht="11.25" customHeight="1">
      <c r="B2174" s="33">
        <f t="shared" si="59"/>
        <v>1893</v>
      </c>
      <c r="C2174" s="51" t="s">
        <v>1483</v>
      </c>
      <c r="D2174" s="7" t="s">
        <v>2145</v>
      </c>
      <c r="E2174" s="41">
        <v>77459.12</v>
      </c>
      <c r="G2174" s="52"/>
    </row>
    <row r="2175" spans="2:7" ht="11.25" customHeight="1">
      <c r="B2175" s="33">
        <f t="shared" si="59"/>
        <v>1894</v>
      </c>
      <c r="C2175" s="51" t="s">
        <v>1484</v>
      </c>
      <c r="D2175" s="7" t="s">
        <v>2254</v>
      </c>
      <c r="E2175" s="41">
        <v>10909.530000000002</v>
      </c>
      <c r="G2175" s="52"/>
    </row>
    <row r="2176" spans="2:7" ht="11.25" customHeight="1">
      <c r="B2176" s="33">
        <f t="shared" si="59"/>
        <v>1895</v>
      </c>
      <c r="C2176" s="51" t="s">
        <v>659</v>
      </c>
      <c r="E2176" s="41">
        <v>579109.127</v>
      </c>
      <c r="G2176" s="52"/>
    </row>
    <row r="2177" spans="2:7" ht="11.25" customHeight="1">
      <c r="B2177" s="33">
        <f t="shared" si="59"/>
        <v>1896</v>
      </c>
      <c r="C2177" s="51" t="s">
        <v>1963</v>
      </c>
      <c r="E2177" s="41">
        <v>105155.40999999996</v>
      </c>
      <c r="G2177" s="52"/>
    </row>
    <row r="2178" spans="2:7" ht="11.25" customHeight="1">
      <c r="B2178" s="33">
        <f t="shared" si="59"/>
        <v>1897</v>
      </c>
      <c r="C2178" s="51" t="s">
        <v>270</v>
      </c>
      <c r="E2178" s="41">
        <v>3517.47</v>
      </c>
      <c r="G2178" s="52"/>
    </row>
    <row r="2179" spans="2:7" ht="11.25" customHeight="1">
      <c r="B2179" s="33">
        <f t="shared" si="59"/>
        <v>1898</v>
      </c>
      <c r="C2179" s="51" t="s">
        <v>1492</v>
      </c>
      <c r="E2179" s="41">
        <v>185579.77</v>
      </c>
      <c r="G2179" s="52"/>
    </row>
    <row r="2180" spans="2:7" ht="11.25" customHeight="1">
      <c r="B2180" s="33">
        <f t="shared" si="59"/>
        <v>1899</v>
      </c>
      <c r="C2180" s="51" t="s">
        <v>1496</v>
      </c>
      <c r="E2180" s="41">
        <v>36139.76</v>
      </c>
      <c r="G2180" s="52"/>
    </row>
    <row r="2181" spans="2:7" ht="11.25" customHeight="1">
      <c r="B2181" s="33">
        <f t="shared" si="59"/>
        <v>1900</v>
      </c>
      <c r="C2181" s="51" t="s">
        <v>342</v>
      </c>
      <c r="E2181" s="41">
        <v>147.47999999999956</v>
      </c>
      <c r="G2181" s="52"/>
    </row>
    <row r="2182" spans="2:7" ht="11.25" customHeight="1">
      <c r="B2182" s="33">
        <f t="shared" si="59"/>
        <v>1901</v>
      </c>
      <c r="C2182" s="51" t="s">
        <v>343</v>
      </c>
      <c r="E2182" s="41">
        <v>11138154.011</v>
      </c>
      <c r="G2182" s="52"/>
    </row>
    <row r="2183" spans="2:7" ht="11.25" customHeight="1">
      <c r="B2183" s="33">
        <f t="shared" si="59"/>
        <v>1902</v>
      </c>
      <c r="C2183" s="51" t="s">
        <v>1499</v>
      </c>
      <c r="E2183" s="41">
        <v>20791.570000000003</v>
      </c>
      <c r="G2183" s="52"/>
    </row>
    <row r="2184" spans="2:7" ht="11.25" customHeight="1">
      <c r="B2184" s="33">
        <f t="shared" si="59"/>
        <v>1903</v>
      </c>
      <c r="C2184" s="51" t="s">
        <v>1500</v>
      </c>
      <c r="E2184" s="41">
        <v>170420.09</v>
      </c>
      <c r="G2184" s="52"/>
    </row>
    <row r="2185" spans="2:7" ht="11.25" customHeight="1">
      <c r="B2185" s="33">
        <f t="shared" si="59"/>
        <v>1904</v>
      </c>
      <c r="C2185" s="51" t="s">
        <v>1502</v>
      </c>
      <c r="E2185" s="41">
        <v>188956.03</v>
      </c>
      <c r="G2185" s="52"/>
    </row>
    <row r="2186" spans="2:7" ht="11.25" customHeight="1">
      <c r="B2186" s="33">
        <f t="shared" si="59"/>
        <v>1905</v>
      </c>
      <c r="C2186" s="51" t="s">
        <v>1973</v>
      </c>
      <c r="D2186" s="7" t="s">
        <v>2143</v>
      </c>
      <c r="E2186" s="41">
        <v>209461.33</v>
      </c>
      <c r="G2186" s="52"/>
    </row>
    <row r="2187" spans="2:7" ht="11.25" customHeight="1">
      <c r="B2187" s="33">
        <f t="shared" si="59"/>
        <v>1906</v>
      </c>
      <c r="C2187" s="51" t="s">
        <v>1974</v>
      </c>
      <c r="D2187" s="7" t="s">
        <v>2259</v>
      </c>
      <c r="E2187" s="41">
        <v>266939.41</v>
      </c>
      <c r="G2187" s="52"/>
    </row>
    <row r="2188" spans="2:7" ht="11.25" customHeight="1">
      <c r="B2188" s="33">
        <f t="shared" si="59"/>
        <v>1907</v>
      </c>
      <c r="C2188" s="51" t="s">
        <v>661</v>
      </c>
      <c r="D2188" s="7" t="s">
        <v>2260</v>
      </c>
      <c r="E2188" s="41">
        <v>241493.82</v>
      </c>
      <c r="G2188" s="52"/>
    </row>
    <row r="2189" spans="2:7" ht="11.25" customHeight="1">
      <c r="B2189" s="33">
        <f t="shared" si="59"/>
        <v>1908</v>
      </c>
      <c r="C2189" s="51" t="s">
        <v>6</v>
      </c>
      <c r="D2189" s="7" t="s">
        <v>2131</v>
      </c>
      <c r="E2189" s="41">
        <v>981.78</v>
      </c>
      <c r="G2189" s="52"/>
    </row>
    <row r="2190" spans="2:7" ht="11.25" customHeight="1">
      <c r="B2190" s="33">
        <f t="shared" si="59"/>
        <v>1909</v>
      </c>
      <c r="C2190" s="51" t="s">
        <v>17</v>
      </c>
      <c r="E2190" s="41">
        <v>56398.369999999995</v>
      </c>
      <c r="G2190" s="52"/>
    </row>
    <row r="2191" spans="2:7" ht="11.25" customHeight="1">
      <c r="B2191" s="33">
        <f t="shared" si="59"/>
        <v>1910</v>
      </c>
      <c r="C2191" s="51" t="s">
        <v>22</v>
      </c>
      <c r="E2191" s="41">
        <v>28996.75</v>
      </c>
      <c r="G2191" s="52"/>
    </row>
    <row r="2192" spans="2:7" ht="11.25" customHeight="1">
      <c r="B2192" s="33">
        <f>MAX(B2188:B2191)+1</f>
        <v>1911</v>
      </c>
      <c r="C2192" s="51" t="s">
        <v>24</v>
      </c>
      <c r="E2192" s="41">
        <v>62411.979999999974</v>
      </c>
      <c r="G2192" s="52"/>
    </row>
    <row r="2193" spans="2:7" ht="11.25" customHeight="1">
      <c r="B2193" s="33">
        <f>MAX(B2189:B2192)+1</f>
        <v>1912</v>
      </c>
      <c r="C2193" s="51" t="s">
        <v>662</v>
      </c>
      <c r="E2193" s="41">
        <v>31408.47</v>
      </c>
      <c r="G2193" s="52"/>
    </row>
    <row r="2194" spans="2:7" ht="11.25" customHeight="1">
      <c r="B2194" s="33">
        <f>MAX(B2190:B2193)+1</f>
        <v>1913</v>
      </c>
      <c r="C2194" s="51" t="s">
        <v>36</v>
      </c>
      <c r="E2194" s="41">
        <v>117041.18000000004</v>
      </c>
      <c r="G2194" s="52"/>
    </row>
    <row r="2195" spans="2:7" ht="11.25" customHeight="1">
      <c r="B2195" s="33">
        <f>MAX(B2191:B2194)+1</f>
        <v>1914</v>
      </c>
      <c r="C2195" s="51" t="s">
        <v>37</v>
      </c>
      <c r="E2195" s="41">
        <v>154434.39800000002</v>
      </c>
      <c r="G2195" s="52"/>
    </row>
    <row r="2196" spans="2:7" ht="11.25" customHeight="1">
      <c r="B2196" s="33">
        <f>MAX(B2192:B2195)+1</f>
        <v>1915</v>
      </c>
      <c r="C2196" s="51" t="s">
        <v>469</v>
      </c>
      <c r="E2196" s="41">
        <v>60316.23</v>
      </c>
      <c r="G2196" s="52"/>
    </row>
    <row r="2197" spans="2:7" ht="11.25" customHeight="1">
      <c r="B2197" s="33">
        <f t="shared" si="59"/>
        <v>1916</v>
      </c>
      <c r="C2197" s="51" t="s">
        <v>1982</v>
      </c>
      <c r="E2197" s="41">
        <v>3557.43</v>
      </c>
      <c r="G2197" s="52"/>
    </row>
    <row r="2198" spans="2:7" ht="11.25" customHeight="1">
      <c r="B2198" s="33">
        <f t="shared" si="59"/>
        <v>1917</v>
      </c>
      <c r="C2198" s="51" t="s">
        <v>1983</v>
      </c>
      <c r="E2198" s="41">
        <v>307221.158</v>
      </c>
      <c r="G2198" s="52"/>
    </row>
    <row r="2199" spans="2:7" ht="11.25" customHeight="1">
      <c r="B2199" s="33">
        <f t="shared" si="59"/>
        <v>1918</v>
      </c>
      <c r="C2199" s="51" t="s">
        <v>2084</v>
      </c>
      <c r="D2199" s="7" t="s">
        <v>2156</v>
      </c>
      <c r="E2199" s="41">
        <v>93654.57</v>
      </c>
      <c r="G2199" s="52"/>
    </row>
    <row r="2200" spans="2:7" ht="11.25" customHeight="1">
      <c r="B2200" s="33">
        <f t="shared" si="59"/>
        <v>1919</v>
      </c>
      <c r="C2200" s="51" t="s">
        <v>65</v>
      </c>
      <c r="E2200" s="41">
        <v>160689.70500000005</v>
      </c>
      <c r="G2200" s="52"/>
    </row>
    <row r="2201" spans="2:7" ht="11.25" customHeight="1">
      <c r="B2201" s="33">
        <f t="shared" si="59"/>
        <v>1920</v>
      </c>
      <c r="C2201" s="51" t="s">
        <v>66</v>
      </c>
      <c r="E2201" s="41">
        <v>73047.51</v>
      </c>
      <c r="G2201" s="52"/>
    </row>
    <row r="2202" spans="2:7" ht="11.25" customHeight="1">
      <c r="B2202" s="33">
        <f t="shared" si="59"/>
        <v>1921</v>
      </c>
      <c r="C2202" s="51" t="s">
        <v>67</v>
      </c>
      <c r="E2202" s="41">
        <v>353541.76</v>
      </c>
      <c r="G2202" s="52"/>
    </row>
    <row r="2203" spans="2:7" ht="11.25" customHeight="1">
      <c r="B2203" s="33">
        <f t="shared" si="59"/>
        <v>1922</v>
      </c>
      <c r="C2203" s="51" t="s">
        <v>1996</v>
      </c>
      <c r="E2203" s="41">
        <v>163248.80099999995</v>
      </c>
      <c r="G2203" s="52"/>
    </row>
    <row r="2204" spans="2:7" ht="11.25" customHeight="1">
      <c r="B2204" s="33">
        <f t="shared" si="59"/>
        <v>1923</v>
      </c>
      <c r="C2204" s="51" t="s">
        <v>1997</v>
      </c>
      <c r="E2204" s="41">
        <v>347724.39</v>
      </c>
      <c r="G2204" s="52"/>
    </row>
    <row r="2205" spans="2:7" ht="11.25" customHeight="1">
      <c r="B2205" s="33">
        <f>MAX(B2201:B2204)+1</f>
        <v>1924</v>
      </c>
      <c r="C2205" s="51" t="s">
        <v>75</v>
      </c>
      <c r="E2205" s="41">
        <v>167442.95</v>
      </c>
      <c r="G2205" s="52"/>
    </row>
    <row r="2206" spans="2:7" ht="11.25" customHeight="1">
      <c r="B2206" s="33">
        <f>MAX(B2202:B2205)+1</f>
        <v>1925</v>
      </c>
      <c r="C2206" s="51" t="s">
        <v>387</v>
      </c>
      <c r="E2206" s="41">
        <v>10008.29</v>
      </c>
      <c r="G2206" s="52"/>
    </row>
    <row r="2207" spans="2:7" ht="11.25" customHeight="1">
      <c r="B2207" s="33">
        <f>MAX(B2203:B2206)+1</f>
        <v>1926</v>
      </c>
      <c r="C2207" s="51" t="s">
        <v>79</v>
      </c>
      <c r="E2207" s="41">
        <v>454162.07</v>
      </c>
      <c r="G2207" s="52"/>
    </row>
    <row r="2208" spans="2:7" ht="11.25" customHeight="1">
      <c r="B2208" s="33">
        <f>MAX(B2204:B2207)+1</f>
        <v>1927</v>
      </c>
      <c r="C2208" s="51" t="s">
        <v>355</v>
      </c>
      <c r="E2208" s="41">
        <v>36337.62</v>
      </c>
      <c r="G2208" s="52"/>
    </row>
    <row r="2209" spans="2:7" ht="11.25" customHeight="1">
      <c r="B2209" s="33">
        <f>MAX(B2205:B2208)+1</f>
        <v>1928</v>
      </c>
      <c r="C2209" s="51" t="s">
        <v>81</v>
      </c>
      <c r="E2209" s="41">
        <v>72915.68999999999</v>
      </c>
      <c r="G2209" s="52"/>
    </row>
    <row r="2210" spans="2:7" ht="11.25" customHeight="1">
      <c r="B2210" s="33">
        <f t="shared" si="59"/>
        <v>1929</v>
      </c>
      <c r="C2210" s="51" t="s">
        <v>82</v>
      </c>
      <c r="E2210" s="41">
        <v>9332.350000000006</v>
      </c>
      <c r="G2210" s="52"/>
    </row>
    <row r="2211" spans="2:7" ht="11.25" customHeight="1">
      <c r="B2211" s="33">
        <f t="shared" si="59"/>
        <v>1930</v>
      </c>
      <c r="C2211" s="51" t="s">
        <v>83</v>
      </c>
      <c r="E2211" s="41">
        <v>103349.74</v>
      </c>
      <c r="G2211" s="52"/>
    </row>
    <row r="2212" spans="2:7" ht="11.25" customHeight="1">
      <c r="B2212" s="33">
        <f t="shared" si="59"/>
        <v>1931</v>
      </c>
      <c r="C2212" s="51" t="s">
        <v>664</v>
      </c>
      <c r="E2212" s="41">
        <v>5969.31</v>
      </c>
      <c r="G2212" s="52"/>
    </row>
    <row r="2213" spans="2:7" ht="11.25" customHeight="1">
      <c r="B2213" s="33">
        <f t="shared" si="59"/>
        <v>1932</v>
      </c>
      <c r="C2213" s="51" t="s">
        <v>92</v>
      </c>
      <c r="E2213" s="41">
        <v>10972.39</v>
      </c>
      <c r="G2213" s="52"/>
    </row>
    <row r="2214" spans="2:7" ht="11.25" customHeight="1">
      <c r="B2214" s="33">
        <f t="shared" si="59"/>
        <v>1933</v>
      </c>
      <c r="C2214" s="51" t="s">
        <v>242</v>
      </c>
      <c r="E2214" s="41">
        <v>2243282.89</v>
      </c>
      <c r="G2214" s="52"/>
    </row>
    <row r="2215" spans="2:7" ht="11.25" customHeight="1">
      <c r="B2215" s="33">
        <f t="shared" si="59"/>
        <v>1934</v>
      </c>
      <c r="C2215" s="51" t="s">
        <v>2004</v>
      </c>
      <c r="E2215" s="41">
        <v>11081.72</v>
      </c>
      <c r="G2215" s="52"/>
    </row>
    <row r="2216" spans="2:7" ht="11.25" customHeight="1">
      <c r="B2216" s="33">
        <f t="shared" si="59"/>
        <v>1935</v>
      </c>
      <c r="C2216" s="51" t="s">
        <v>665</v>
      </c>
      <c r="E2216" s="41">
        <v>52080.26999999999</v>
      </c>
      <c r="G2216" s="52"/>
    </row>
    <row r="2217" spans="2:7" ht="11.25" customHeight="1">
      <c r="B2217" s="33">
        <f t="shared" si="59"/>
        <v>1936</v>
      </c>
      <c r="C2217" s="51" t="s">
        <v>95</v>
      </c>
      <c r="E2217" s="41">
        <v>4867.56</v>
      </c>
      <c r="G2217" s="52"/>
    </row>
    <row r="2218" spans="2:7" ht="11.25" customHeight="1">
      <c r="B2218" s="33">
        <f t="shared" si="59"/>
        <v>1937</v>
      </c>
      <c r="C2218" s="51" t="s">
        <v>2005</v>
      </c>
      <c r="D2218" s="7" t="s">
        <v>2274</v>
      </c>
      <c r="E2218" s="41">
        <v>10919.84</v>
      </c>
      <c r="G2218" s="52"/>
    </row>
    <row r="2219" spans="2:7" ht="11.25" customHeight="1">
      <c r="B2219" s="33">
        <f t="shared" si="59"/>
        <v>1938</v>
      </c>
      <c r="C2219" s="51" t="s">
        <v>2006</v>
      </c>
      <c r="E2219" s="41">
        <v>108840.84999999999</v>
      </c>
      <c r="G2219" s="52"/>
    </row>
    <row r="2220" spans="2:7" ht="11.25" customHeight="1">
      <c r="B2220" s="33">
        <f t="shared" si="59"/>
        <v>1939</v>
      </c>
      <c r="C2220" s="51" t="s">
        <v>99</v>
      </c>
      <c r="E2220" s="41">
        <v>137682.584</v>
      </c>
      <c r="G2220" s="52"/>
    </row>
    <row r="2221" spans="2:7" ht="11.25" customHeight="1">
      <c r="B2221" s="33">
        <f t="shared" si="59"/>
        <v>1940</v>
      </c>
      <c r="C2221" s="51" t="s">
        <v>102</v>
      </c>
      <c r="D2221" s="7" t="s">
        <v>2149</v>
      </c>
      <c r="E2221" s="41">
        <v>25481.16</v>
      </c>
      <c r="G2221" s="52"/>
    </row>
    <row r="2222" spans="2:7" ht="11.25" customHeight="1">
      <c r="B2222" s="33">
        <f t="shared" si="59"/>
        <v>1941</v>
      </c>
      <c r="C2222" s="51" t="s">
        <v>104</v>
      </c>
      <c r="D2222" s="7" t="s">
        <v>2142</v>
      </c>
      <c r="E2222" s="41">
        <v>4255.2</v>
      </c>
      <c r="G2222" s="52"/>
    </row>
    <row r="2223" spans="2:7" ht="11.25" customHeight="1">
      <c r="B2223" s="33">
        <f t="shared" si="59"/>
        <v>1942</v>
      </c>
      <c r="C2223" s="51" t="s">
        <v>105</v>
      </c>
      <c r="E2223" s="41">
        <v>216256.09999999998</v>
      </c>
      <c r="G2223" s="52"/>
    </row>
    <row r="2224" spans="2:7" ht="11.25" customHeight="1">
      <c r="B2224" s="33">
        <f t="shared" si="59"/>
        <v>1943</v>
      </c>
      <c r="C2224" s="51" t="s">
        <v>107</v>
      </c>
      <c r="E2224" s="41">
        <v>181870.9</v>
      </c>
      <c r="G2224" s="52"/>
    </row>
    <row r="2225" spans="2:7" ht="11.25" customHeight="1">
      <c r="B2225" s="33">
        <f t="shared" si="59"/>
        <v>1944</v>
      </c>
      <c r="C2225" s="51" t="s">
        <v>108</v>
      </c>
      <c r="E2225" s="41">
        <v>94714.27</v>
      </c>
      <c r="G2225" s="52"/>
    </row>
    <row r="2226" spans="2:7" ht="11.25" customHeight="1">
      <c r="B2226" s="33">
        <f t="shared" si="59"/>
        <v>1945</v>
      </c>
      <c r="C2226" s="51" t="s">
        <v>110</v>
      </c>
      <c r="E2226" s="41">
        <v>235114.92</v>
      </c>
      <c r="G2226" s="52"/>
    </row>
    <row r="2227" spans="2:7" ht="11.25" customHeight="1">
      <c r="B2227" s="33">
        <f t="shared" si="59"/>
        <v>1946</v>
      </c>
      <c r="C2227" s="51" t="s">
        <v>484</v>
      </c>
      <c r="E2227" s="41">
        <v>8901.71</v>
      </c>
      <c r="G2227" s="52"/>
    </row>
    <row r="2228" spans="2:7" ht="11.25" customHeight="1">
      <c r="B2228" s="33">
        <f t="shared" si="59"/>
        <v>1947</v>
      </c>
      <c r="C2228" s="51" t="s">
        <v>113</v>
      </c>
      <c r="E2228" s="41">
        <v>381029.18</v>
      </c>
      <c r="G2228" s="52"/>
    </row>
    <row r="2229" spans="2:7" ht="11.25" customHeight="1">
      <c r="B2229" s="33">
        <f t="shared" si="59"/>
        <v>1948</v>
      </c>
      <c r="C2229" s="51" t="s">
        <v>116</v>
      </c>
      <c r="E2229" s="41">
        <v>748605.9130000001</v>
      </c>
      <c r="G2229" s="52"/>
    </row>
    <row r="2230" spans="2:7" ht="11.25" customHeight="1">
      <c r="B2230" s="33">
        <f t="shared" si="59"/>
        <v>1949</v>
      </c>
      <c r="C2230" s="51" t="s">
        <v>117</v>
      </c>
      <c r="E2230" s="41">
        <v>93708.91299999999</v>
      </c>
      <c r="G2230" s="52"/>
    </row>
    <row r="2231" spans="2:7" ht="11.25" customHeight="1">
      <c r="B2231" s="33">
        <f t="shared" si="59"/>
        <v>1950</v>
      </c>
      <c r="C2231" s="51" t="s">
        <v>125</v>
      </c>
      <c r="E2231" s="41">
        <v>187313.68</v>
      </c>
      <c r="G2231" s="52"/>
    </row>
    <row r="2232" spans="2:7" ht="11.25" customHeight="1">
      <c r="B2232" s="33">
        <f aca="true" t="shared" si="60" ref="B2232:B2269">MAX(B2227:B2231)+1</f>
        <v>1951</v>
      </c>
      <c r="C2232" s="51" t="s">
        <v>128</v>
      </c>
      <c r="D2232" s="7" t="s">
        <v>2163</v>
      </c>
      <c r="E2232" s="41">
        <v>8749.359999999986</v>
      </c>
      <c r="G2232" s="52"/>
    </row>
    <row r="2233" spans="2:7" ht="11.25" customHeight="1">
      <c r="B2233" s="33">
        <f t="shared" si="60"/>
        <v>1952</v>
      </c>
      <c r="C2233" s="51" t="s">
        <v>130</v>
      </c>
      <c r="E2233" s="41">
        <v>34581.12</v>
      </c>
      <c r="G2233" s="52"/>
    </row>
    <row r="2234" spans="2:7" ht="11.25" customHeight="1">
      <c r="B2234" s="33">
        <f t="shared" si="60"/>
        <v>1953</v>
      </c>
      <c r="C2234" s="51" t="s">
        <v>132</v>
      </c>
      <c r="E2234" s="41">
        <v>34628.3</v>
      </c>
      <c r="G2234" s="52"/>
    </row>
    <row r="2235" spans="2:7" ht="11.25" customHeight="1">
      <c r="B2235" s="33">
        <f t="shared" si="60"/>
        <v>1954</v>
      </c>
      <c r="C2235" s="51" t="s">
        <v>280</v>
      </c>
      <c r="E2235" s="41">
        <v>2910.88</v>
      </c>
      <c r="G2235" s="52"/>
    </row>
    <row r="2236" spans="2:7" ht="11.25" customHeight="1">
      <c r="B2236" s="33">
        <f t="shared" si="60"/>
        <v>1955</v>
      </c>
      <c r="C2236" s="51" t="s">
        <v>138</v>
      </c>
      <c r="E2236" s="41">
        <v>35874.65</v>
      </c>
      <c r="G2236" s="52"/>
    </row>
    <row r="2237" spans="2:7" ht="11.25" customHeight="1">
      <c r="B2237" s="33">
        <f t="shared" si="60"/>
        <v>1956</v>
      </c>
      <c r="C2237" s="51" t="s">
        <v>388</v>
      </c>
      <c r="E2237" s="41">
        <v>8904.43</v>
      </c>
      <c r="G2237" s="52"/>
    </row>
    <row r="2238" spans="2:7" ht="11.25" customHeight="1">
      <c r="B2238" s="33">
        <f t="shared" si="60"/>
        <v>1957</v>
      </c>
      <c r="C2238" s="51" t="s">
        <v>142</v>
      </c>
      <c r="E2238" s="41">
        <v>195903.74</v>
      </c>
      <c r="G2238" s="52"/>
    </row>
    <row r="2239" spans="2:7" ht="11.25" customHeight="1">
      <c r="B2239" s="33">
        <f t="shared" si="60"/>
        <v>1958</v>
      </c>
      <c r="C2239" s="51" t="s">
        <v>243</v>
      </c>
      <c r="E2239" s="41">
        <v>1206218.8900000001</v>
      </c>
      <c r="G2239" s="52"/>
    </row>
    <row r="2240" spans="2:7" ht="11.25" customHeight="1">
      <c r="B2240" s="33">
        <f t="shared" si="60"/>
        <v>1959</v>
      </c>
      <c r="C2240" s="51" t="s">
        <v>307</v>
      </c>
      <c r="E2240" s="41">
        <v>819368.23</v>
      </c>
      <c r="G2240" s="52"/>
    </row>
    <row r="2241" spans="2:7" ht="11.25" customHeight="1">
      <c r="B2241" s="33">
        <f>MAX(B2235:B2240)+1</f>
        <v>1960</v>
      </c>
      <c r="C2241" s="51" t="s">
        <v>389</v>
      </c>
      <c r="E2241" s="41">
        <v>15376.31</v>
      </c>
      <c r="G2241" s="52"/>
    </row>
    <row r="2242" spans="2:7" ht="11.25" customHeight="1">
      <c r="B2242" s="33">
        <f>MAX(B2236:B2241)+1</f>
        <v>1961</v>
      </c>
      <c r="C2242" s="51" t="s">
        <v>144</v>
      </c>
      <c r="E2242" s="41">
        <v>83008.06999999999</v>
      </c>
      <c r="G2242" s="52"/>
    </row>
    <row r="2243" spans="2:7" ht="11.25" customHeight="1">
      <c r="B2243" s="33">
        <f>MAX(B2237:B2242)+1</f>
        <v>1962</v>
      </c>
      <c r="C2243" s="51" t="s">
        <v>145</v>
      </c>
      <c r="E2243" s="41">
        <v>981.7800000000279</v>
      </c>
      <c r="G2243" s="52"/>
    </row>
    <row r="2244" spans="2:7" ht="11.25" customHeight="1">
      <c r="B2244" s="33">
        <f>MAX(B2238:B2243)+1</f>
        <v>1963</v>
      </c>
      <c r="C2244" s="51" t="s">
        <v>146</v>
      </c>
      <c r="E2244" s="41">
        <v>139951.63</v>
      </c>
      <c r="G2244" s="52"/>
    </row>
    <row r="2245" spans="2:7" ht="11.25" customHeight="1">
      <c r="B2245" s="33">
        <f t="shared" si="60"/>
        <v>1964</v>
      </c>
      <c r="C2245" s="51" t="s">
        <v>149</v>
      </c>
      <c r="D2245" s="7" t="s">
        <v>2198</v>
      </c>
      <c r="E2245" s="41">
        <v>12526.279999999999</v>
      </c>
      <c r="G2245" s="52"/>
    </row>
    <row r="2246" spans="2:7" ht="11.25" customHeight="1">
      <c r="B2246" s="33">
        <f t="shared" si="60"/>
        <v>1965</v>
      </c>
      <c r="C2246" s="51" t="s">
        <v>390</v>
      </c>
      <c r="E2246" s="41">
        <v>66706.21</v>
      </c>
      <c r="G2246" s="52"/>
    </row>
    <row r="2247" spans="2:7" ht="11.25" customHeight="1">
      <c r="B2247" s="33">
        <f t="shared" si="60"/>
        <v>1966</v>
      </c>
      <c r="C2247" s="51" t="s">
        <v>154</v>
      </c>
      <c r="E2247" s="41">
        <v>364191.33</v>
      </c>
      <c r="G2247" s="52"/>
    </row>
    <row r="2248" spans="2:7" ht="11.25" customHeight="1">
      <c r="B2248" s="33">
        <f t="shared" si="60"/>
        <v>1967</v>
      </c>
      <c r="C2248" s="51" t="s">
        <v>155</v>
      </c>
      <c r="D2248" s="7" t="s">
        <v>2282</v>
      </c>
      <c r="E2248" s="41">
        <v>102869.65</v>
      </c>
      <c r="G2248" s="52"/>
    </row>
    <row r="2249" spans="2:7" ht="11.25" customHeight="1">
      <c r="B2249" s="33">
        <f t="shared" si="60"/>
        <v>1968</v>
      </c>
      <c r="C2249" s="51" t="s">
        <v>159</v>
      </c>
      <c r="E2249" s="41">
        <v>25844.64</v>
      </c>
      <c r="G2249" s="52"/>
    </row>
    <row r="2250" spans="2:7" ht="11.25" customHeight="1">
      <c r="B2250" s="33">
        <f t="shared" si="60"/>
        <v>1969</v>
      </c>
      <c r="C2250" s="51" t="s">
        <v>161</v>
      </c>
      <c r="D2250" s="7" t="s">
        <v>2283</v>
      </c>
      <c r="E2250" s="41">
        <v>147498.11</v>
      </c>
      <c r="G2250" s="52"/>
    </row>
    <row r="2251" spans="2:7" ht="11.25" customHeight="1">
      <c r="B2251" s="33">
        <f t="shared" si="60"/>
        <v>1970</v>
      </c>
      <c r="C2251" s="51" t="s">
        <v>162</v>
      </c>
      <c r="E2251" s="41">
        <v>299939.91</v>
      </c>
      <c r="G2251" s="52"/>
    </row>
    <row r="2252" spans="2:7" ht="11.25" customHeight="1">
      <c r="B2252" s="33">
        <f t="shared" si="60"/>
        <v>1971</v>
      </c>
      <c r="C2252" s="51" t="s">
        <v>166</v>
      </c>
      <c r="E2252" s="41">
        <v>3184.06</v>
      </c>
      <c r="G2252" s="52"/>
    </row>
    <row r="2253" spans="2:7" ht="11.25" customHeight="1">
      <c r="B2253" s="33">
        <f t="shared" si="60"/>
        <v>1972</v>
      </c>
      <c r="C2253" s="51" t="s">
        <v>2023</v>
      </c>
      <c r="E2253" s="41">
        <v>66253.32300000003</v>
      </c>
      <c r="G2253" s="52"/>
    </row>
    <row r="2254" spans="2:7" ht="11.25" customHeight="1">
      <c r="B2254" s="33">
        <f t="shared" si="60"/>
        <v>1973</v>
      </c>
      <c r="C2254" s="51" t="s">
        <v>170</v>
      </c>
      <c r="E2254" s="41">
        <v>209348.85</v>
      </c>
      <c r="G2254" s="52"/>
    </row>
    <row r="2255" spans="2:7" ht="11.25" customHeight="1">
      <c r="B2255" s="33">
        <f t="shared" si="60"/>
        <v>1974</v>
      </c>
      <c r="C2255" s="51" t="s">
        <v>2026</v>
      </c>
      <c r="D2255" s="7" t="s">
        <v>2264</v>
      </c>
      <c r="E2255" s="41">
        <v>8457.440000000002</v>
      </c>
      <c r="G2255" s="52"/>
    </row>
    <row r="2256" spans="2:7" ht="11.25" customHeight="1">
      <c r="B2256" s="33">
        <f t="shared" si="60"/>
        <v>1975</v>
      </c>
      <c r="C2256" s="51" t="s">
        <v>2027</v>
      </c>
      <c r="E2256" s="41">
        <v>308498.46</v>
      </c>
      <c r="G2256" s="52"/>
    </row>
    <row r="2257" spans="2:7" ht="11.25" customHeight="1">
      <c r="B2257" s="33">
        <f t="shared" si="60"/>
        <v>1976</v>
      </c>
      <c r="C2257" s="51" t="s">
        <v>180</v>
      </c>
      <c r="D2257" s="7" t="s">
        <v>2287</v>
      </c>
      <c r="E2257" s="41">
        <v>715401.53</v>
      </c>
      <c r="G2257" s="52"/>
    </row>
    <row r="2258" spans="2:7" ht="11.25" customHeight="1">
      <c r="B2258" s="33">
        <f t="shared" si="60"/>
        <v>1977</v>
      </c>
      <c r="C2258" s="51" t="s">
        <v>391</v>
      </c>
      <c r="E2258" s="41">
        <v>68676.47</v>
      </c>
      <c r="G2258" s="52"/>
    </row>
    <row r="2259" spans="2:7" ht="11.25" customHeight="1">
      <c r="B2259" s="33">
        <f t="shared" si="60"/>
        <v>1978</v>
      </c>
      <c r="C2259" s="51" t="s">
        <v>183</v>
      </c>
      <c r="E2259" s="41">
        <v>648063.1</v>
      </c>
      <c r="G2259" s="52"/>
    </row>
    <row r="2260" spans="2:7" ht="11.25" customHeight="1">
      <c r="B2260" s="33">
        <f t="shared" si="60"/>
        <v>1979</v>
      </c>
      <c r="C2260" s="51" t="s">
        <v>2032</v>
      </c>
      <c r="E2260" s="41">
        <v>345896.371</v>
      </c>
      <c r="G2260" s="52"/>
    </row>
    <row r="2261" spans="2:7" ht="11.25" customHeight="1">
      <c r="B2261" s="33">
        <f t="shared" si="60"/>
        <v>1980</v>
      </c>
      <c r="C2261" s="51" t="s">
        <v>193</v>
      </c>
      <c r="E2261" s="41">
        <v>17012.18</v>
      </c>
      <c r="G2261" s="52"/>
    </row>
    <row r="2262" spans="2:7" ht="11.25" customHeight="1">
      <c r="B2262" s="33">
        <f t="shared" si="60"/>
        <v>1981</v>
      </c>
      <c r="C2262" s="51" t="s">
        <v>195</v>
      </c>
      <c r="E2262" s="41">
        <v>610928.85</v>
      </c>
      <c r="G2262" s="52"/>
    </row>
    <row r="2263" spans="2:7" ht="11.25" customHeight="1">
      <c r="B2263" s="33">
        <f t="shared" si="60"/>
        <v>1982</v>
      </c>
      <c r="C2263" s="51" t="s">
        <v>197</v>
      </c>
      <c r="E2263" s="41">
        <v>303200.94</v>
      </c>
      <c r="G2263" s="52"/>
    </row>
    <row r="2264" spans="2:7" ht="11.25" customHeight="1">
      <c r="B2264" s="33">
        <f t="shared" si="60"/>
        <v>1983</v>
      </c>
      <c r="C2264" s="51" t="s">
        <v>2040</v>
      </c>
      <c r="E2264" s="41">
        <v>8629.84</v>
      </c>
      <c r="G2264" s="52"/>
    </row>
    <row r="2265" spans="2:7" ht="11.25" customHeight="1">
      <c r="B2265" s="33">
        <f t="shared" si="60"/>
        <v>1984</v>
      </c>
      <c r="C2265" s="51" t="s">
        <v>205</v>
      </c>
      <c r="E2265" s="41">
        <v>205979.68</v>
      </c>
      <c r="G2265" s="52"/>
    </row>
    <row r="2266" spans="2:7" ht="11.25" customHeight="1">
      <c r="B2266" s="33">
        <f t="shared" si="60"/>
        <v>1985</v>
      </c>
      <c r="C2266" s="51" t="s">
        <v>2042</v>
      </c>
      <c r="D2266" s="7" t="s">
        <v>2176</v>
      </c>
      <c r="E2266" s="41">
        <v>436403.81</v>
      </c>
      <c r="G2266" s="52"/>
    </row>
    <row r="2267" spans="2:7" ht="11.25" customHeight="1">
      <c r="B2267" s="33">
        <f t="shared" si="60"/>
        <v>1986</v>
      </c>
      <c r="C2267" s="51" t="s">
        <v>2045</v>
      </c>
      <c r="D2267" s="7" t="s">
        <v>2176</v>
      </c>
      <c r="E2267" s="41">
        <v>353447.66</v>
      </c>
      <c r="G2267" s="52"/>
    </row>
    <row r="2268" spans="2:7" ht="11.25" customHeight="1">
      <c r="B2268" s="33">
        <f t="shared" si="60"/>
        <v>1987</v>
      </c>
      <c r="C2268" s="51" t="s">
        <v>212</v>
      </c>
      <c r="D2268" s="7" t="s">
        <v>2293</v>
      </c>
      <c r="E2268" s="41">
        <v>162188.65</v>
      </c>
      <c r="G2268" s="52"/>
    </row>
    <row r="2269" spans="2:8" ht="13.5" thickBot="1">
      <c r="B2269" s="33">
        <f t="shared" si="60"/>
        <v>1988</v>
      </c>
      <c r="C2269" s="53" t="s">
        <v>393</v>
      </c>
      <c r="D2269" s="34"/>
      <c r="E2269" s="42">
        <f>SUM(E2039:E2268)</f>
        <v>147352556.8020001</v>
      </c>
      <c r="F2269" s="35"/>
      <c r="H2269" s="41">
        <f>E2269-'T2 - Investment'!J62</f>
        <v>0</v>
      </c>
    </row>
    <row r="2270" spans="3:4" ht="13.5" thickTop="1">
      <c r="C2270" s="54" t="s">
        <v>2355</v>
      </c>
      <c r="D2270" s="37"/>
    </row>
    <row r="2271" spans="3:4" ht="12.75">
      <c r="C2271" s="37"/>
      <c r="D2271" s="37"/>
    </row>
    <row r="2272" spans="3:7" ht="18.75">
      <c r="C2272" s="49" t="s">
        <v>394</v>
      </c>
      <c r="D2272" s="49"/>
      <c r="E2272" s="49"/>
      <c r="F2272" s="49"/>
      <c r="G2272" s="49"/>
    </row>
    <row r="2273" spans="3:7" ht="12.75">
      <c r="C2273" s="37" t="s">
        <v>537</v>
      </c>
      <c r="D2273" s="37" t="s">
        <v>2164</v>
      </c>
      <c r="E2273" s="38" t="s">
        <v>1549</v>
      </c>
      <c r="F2273" s="38"/>
      <c r="G2273" s="39"/>
    </row>
    <row r="2274" spans="2:7" ht="11.25" customHeight="1">
      <c r="B2274" s="33">
        <f>MAX(B2268:B2273)+1</f>
        <v>1989</v>
      </c>
      <c r="C2274" s="7" t="s">
        <v>1180</v>
      </c>
      <c r="E2274" s="41">
        <v>51922.13</v>
      </c>
      <c r="G2274" s="52"/>
    </row>
    <row r="2275" spans="2:7" ht="11.25" customHeight="1">
      <c r="B2275" s="33">
        <f>MAX(B2269:B2274)+1</f>
        <v>1990</v>
      </c>
      <c r="C2275" s="7" t="s">
        <v>1181</v>
      </c>
      <c r="E2275" s="41">
        <v>42117.94</v>
      </c>
      <c r="G2275" s="52"/>
    </row>
    <row r="2276" spans="2:7" ht="11.25" customHeight="1">
      <c r="B2276" s="33">
        <f>MAX(B2270:B2275)+1</f>
        <v>1991</v>
      </c>
      <c r="C2276" s="7" t="s">
        <v>379</v>
      </c>
      <c r="E2276" s="41">
        <v>1153728.95</v>
      </c>
      <c r="G2276" s="52"/>
    </row>
    <row r="2277" spans="2:7" ht="11.25" customHeight="1">
      <c r="B2277" s="33">
        <f aca="true" t="shared" si="61" ref="B2277:B2340">MAX(B2272:B2276)+1</f>
        <v>1992</v>
      </c>
      <c r="C2277" s="7" t="s">
        <v>1185</v>
      </c>
      <c r="E2277" s="41">
        <v>212995.86</v>
      </c>
      <c r="G2277" s="52"/>
    </row>
    <row r="2278" spans="2:7" ht="11.25" customHeight="1">
      <c r="B2278" s="33">
        <f t="shared" si="61"/>
        <v>1993</v>
      </c>
      <c r="C2278" s="7" t="s">
        <v>673</v>
      </c>
      <c r="E2278" s="41">
        <v>417035.007</v>
      </c>
      <c r="G2278" s="52"/>
    </row>
    <row r="2279" spans="2:7" ht="11.25" customHeight="1">
      <c r="B2279" s="33">
        <f t="shared" si="61"/>
        <v>1994</v>
      </c>
      <c r="C2279" s="7" t="s">
        <v>2097</v>
      </c>
      <c r="D2279" s="7" t="s">
        <v>2306</v>
      </c>
      <c r="E2279" s="41">
        <v>167336.22999999998</v>
      </c>
      <c r="G2279" s="52"/>
    </row>
    <row r="2280" spans="2:7" ht="11.25" customHeight="1">
      <c r="B2280" s="33">
        <f t="shared" si="61"/>
        <v>1995</v>
      </c>
      <c r="C2280" s="7" t="s">
        <v>627</v>
      </c>
      <c r="E2280" s="41">
        <v>3991.8499999999985</v>
      </c>
      <c r="G2280" s="52"/>
    </row>
    <row r="2281" spans="2:7" ht="11.25" customHeight="1">
      <c r="B2281" s="33">
        <f t="shared" si="61"/>
        <v>1996</v>
      </c>
      <c r="C2281" s="7" t="s">
        <v>395</v>
      </c>
      <c r="E2281" s="41">
        <v>855859.32</v>
      </c>
      <c r="G2281" s="52"/>
    </row>
    <row r="2282" spans="2:7" ht="11.25" customHeight="1">
      <c r="B2282" s="33">
        <f t="shared" si="61"/>
        <v>1997</v>
      </c>
      <c r="C2282" s="7" t="s">
        <v>1186</v>
      </c>
      <c r="E2282" s="41">
        <v>32261.70999999999</v>
      </c>
      <c r="G2282" s="52"/>
    </row>
    <row r="2283" spans="2:7" ht="11.25" customHeight="1">
      <c r="B2283" s="33">
        <f t="shared" si="61"/>
        <v>1998</v>
      </c>
      <c r="C2283" s="7" t="s">
        <v>1187</v>
      </c>
      <c r="E2283" s="41">
        <v>9317.36</v>
      </c>
      <c r="G2283" s="52"/>
    </row>
    <row r="2284" spans="2:7" ht="11.25" customHeight="1">
      <c r="B2284" s="33">
        <f t="shared" si="61"/>
        <v>1999</v>
      </c>
      <c r="C2284" s="7" t="s">
        <v>1188</v>
      </c>
      <c r="E2284" s="41">
        <v>109517.8</v>
      </c>
      <c r="G2284" s="52"/>
    </row>
    <row r="2285" spans="2:7" ht="11.25" customHeight="1">
      <c r="B2285" s="33">
        <f t="shared" si="61"/>
        <v>2000</v>
      </c>
      <c r="C2285" s="7" t="s">
        <v>1190</v>
      </c>
      <c r="E2285" s="41">
        <v>1763040.2799999998</v>
      </c>
      <c r="G2285" s="52"/>
    </row>
    <row r="2286" spans="2:7" ht="11.25" customHeight="1">
      <c r="B2286" s="33">
        <f t="shared" si="61"/>
        <v>2001</v>
      </c>
      <c r="C2286" s="7" t="s">
        <v>308</v>
      </c>
      <c r="E2286" s="41">
        <v>844250.22</v>
      </c>
      <c r="G2286" s="52"/>
    </row>
    <row r="2287" spans="2:7" ht="11.25" customHeight="1">
      <c r="B2287" s="33">
        <f t="shared" si="61"/>
        <v>2002</v>
      </c>
      <c r="C2287" s="7" t="s">
        <v>1192</v>
      </c>
      <c r="E2287" s="41">
        <v>4955367.709999999</v>
      </c>
      <c r="G2287" s="52"/>
    </row>
    <row r="2288" spans="2:7" ht="11.25" customHeight="1">
      <c r="B2288" s="33">
        <f t="shared" si="61"/>
        <v>2003</v>
      </c>
      <c r="C2288" s="7" t="s">
        <v>1194</v>
      </c>
      <c r="E2288" s="41">
        <v>198847.4</v>
      </c>
      <c r="G2288" s="52"/>
    </row>
    <row r="2289" spans="2:7" ht="11.25" customHeight="1">
      <c r="B2289" s="33">
        <f t="shared" si="61"/>
        <v>2004</v>
      </c>
      <c r="C2289" s="7" t="s">
        <v>373</v>
      </c>
      <c r="E2289" s="41">
        <v>1813501.71</v>
      </c>
      <c r="G2289" s="52"/>
    </row>
    <row r="2290" spans="2:7" ht="11.25" customHeight="1">
      <c r="B2290" s="33">
        <f t="shared" si="61"/>
        <v>2005</v>
      </c>
      <c r="C2290" s="7" t="s">
        <v>1197</v>
      </c>
      <c r="E2290" s="41">
        <v>38646.61</v>
      </c>
      <c r="G2290" s="52"/>
    </row>
    <row r="2291" spans="2:7" ht="11.25" customHeight="1">
      <c r="B2291" s="33">
        <f t="shared" si="61"/>
        <v>2006</v>
      </c>
      <c r="C2291" s="7" t="s">
        <v>396</v>
      </c>
      <c r="E2291" s="41">
        <v>2409638.28</v>
      </c>
      <c r="G2291" s="52"/>
    </row>
    <row r="2292" spans="2:7" ht="11.25" customHeight="1">
      <c r="B2292" s="33">
        <f t="shared" si="61"/>
        <v>2007</v>
      </c>
      <c r="C2292" s="7" t="s">
        <v>628</v>
      </c>
      <c r="E2292" s="41">
        <v>6523082.950000001</v>
      </c>
      <c r="G2292" s="52"/>
    </row>
    <row r="2293" spans="2:7" ht="11.25" customHeight="1">
      <c r="B2293" s="33">
        <f t="shared" si="61"/>
        <v>2008</v>
      </c>
      <c r="C2293" s="7" t="s">
        <v>397</v>
      </c>
      <c r="E2293" s="41">
        <v>155791.22000000003</v>
      </c>
      <c r="G2293" s="52"/>
    </row>
    <row r="2294" spans="2:7" ht="12.75">
      <c r="B2294" s="33">
        <f t="shared" si="61"/>
        <v>2009</v>
      </c>
      <c r="C2294" s="7" t="s">
        <v>309</v>
      </c>
      <c r="E2294" s="41">
        <v>320585.7</v>
      </c>
      <c r="G2294" s="52"/>
    </row>
    <row r="2295" spans="2:7" ht="12.75">
      <c r="B2295" s="33">
        <f t="shared" si="61"/>
        <v>2010</v>
      </c>
      <c r="C2295" s="7" t="s">
        <v>1200</v>
      </c>
      <c r="E2295" s="41">
        <v>1318866.5699999998</v>
      </c>
      <c r="G2295" s="52"/>
    </row>
    <row r="2296" spans="2:7" ht="12.75">
      <c r="B2296" s="33">
        <f t="shared" si="61"/>
        <v>2011</v>
      </c>
      <c r="C2296" s="7" t="s">
        <v>234</v>
      </c>
      <c r="E2296" s="41">
        <v>20112.739999999998</v>
      </c>
      <c r="G2296" s="52"/>
    </row>
    <row r="2297" spans="2:7" ht="12.75">
      <c r="B2297" s="33">
        <f t="shared" si="61"/>
        <v>2012</v>
      </c>
      <c r="C2297" s="7" t="s">
        <v>310</v>
      </c>
      <c r="E2297" s="41">
        <v>1373382.8900000001</v>
      </c>
      <c r="G2297" s="52"/>
    </row>
    <row r="2298" spans="2:7" ht="12.75">
      <c r="B2298" s="33">
        <f t="shared" si="61"/>
        <v>2013</v>
      </c>
      <c r="C2298" s="7" t="s">
        <v>398</v>
      </c>
      <c r="E2298" s="41">
        <v>75520.52999999997</v>
      </c>
      <c r="G2298" s="52"/>
    </row>
    <row r="2299" spans="2:7" ht="12.75">
      <c r="B2299" s="33">
        <f t="shared" si="61"/>
        <v>2014</v>
      </c>
      <c r="C2299" s="7" t="s">
        <v>1202</v>
      </c>
      <c r="E2299" s="41">
        <v>719356.62</v>
      </c>
      <c r="G2299" s="52"/>
    </row>
    <row r="2300" spans="2:7" ht="12.75">
      <c r="B2300" s="33">
        <f t="shared" si="61"/>
        <v>2015</v>
      </c>
      <c r="C2300" s="7" t="s">
        <v>1206</v>
      </c>
      <c r="D2300" s="7" t="s">
        <v>2145</v>
      </c>
      <c r="E2300" s="41">
        <v>85272.57999999999</v>
      </c>
      <c r="G2300" s="52"/>
    </row>
    <row r="2301" spans="2:7" ht="12.75">
      <c r="B2301" s="33">
        <f t="shared" si="61"/>
        <v>2016</v>
      </c>
      <c r="C2301" s="7" t="s">
        <v>311</v>
      </c>
      <c r="E2301" s="41">
        <v>6887521.95</v>
      </c>
      <c r="G2301" s="52"/>
    </row>
    <row r="2302" spans="2:7" ht="12.75">
      <c r="B2302" s="33">
        <f>MAX(B2298:B2301)+1</f>
        <v>2017</v>
      </c>
      <c r="C2302" s="7" t="s">
        <v>1207</v>
      </c>
      <c r="E2302" s="41">
        <v>4051540.845</v>
      </c>
      <c r="G2302" s="52"/>
    </row>
    <row r="2303" spans="2:7" ht="12.75">
      <c r="B2303" s="33">
        <f>MAX(B2299:B2302)+1</f>
        <v>2018</v>
      </c>
      <c r="C2303" s="7" t="s">
        <v>1867</v>
      </c>
      <c r="E2303" s="41">
        <v>999731.3600000001</v>
      </c>
      <c r="G2303" s="52"/>
    </row>
    <row r="2304" spans="2:7" ht="12.75">
      <c r="B2304" s="33">
        <f>MAX(B2300:B2303)+1</f>
        <v>2019</v>
      </c>
      <c r="C2304" s="7" t="s">
        <v>291</v>
      </c>
      <c r="E2304" s="41">
        <v>3760858.2</v>
      </c>
      <c r="G2304" s="52"/>
    </row>
    <row r="2305" spans="2:7" ht="12.75">
      <c r="B2305" s="33">
        <f>MAX(B2301:B2304)+1</f>
        <v>2020</v>
      </c>
      <c r="C2305" s="7" t="s">
        <v>292</v>
      </c>
      <c r="E2305" s="41">
        <v>3981955.4600000004</v>
      </c>
      <c r="G2305" s="52"/>
    </row>
    <row r="2306" spans="2:7" ht="12.75">
      <c r="B2306" s="33">
        <f>MAX(B2302:B2305)+1</f>
        <v>2021</v>
      </c>
      <c r="C2306" s="7" t="s">
        <v>399</v>
      </c>
      <c r="E2306" s="41">
        <v>89534.13</v>
      </c>
      <c r="G2306" s="52"/>
    </row>
    <row r="2307" spans="2:7" ht="12.75">
      <c r="B2307" s="33">
        <f t="shared" si="61"/>
        <v>2022</v>
      </c>
      <c r="C2307" s="7" t="s">
        <v>1208</v>
      </c>
      <c r="E2307" s="41">
        <v>503559.33</v>
      </c>
      <c r="G2307" s="52"/>
    </row>
    <row r="2308" spans="2:7" ht="12.75">
      <c r="B2308" s="33">
        <f t="shared" si="61"/>
        <v>2023</v>
      </c>
      <c r="C2308" s="7" t="s">
        <v>729</v>
      </c>
      <c r="E2308" s="41">
        <v>15180.300000000001</v>
      </c>
      <c r="G2308" s="52"/>
    </row>
    <row r="2309" spans="2:7" ht="12.75">
      <c r="B2309" s="33">
        <f t="shared" si="61"/>
        <v>2024</v>
      </c>
      <c r="C2309" s="7" t="s">
        <v>1212</v>
      </c>
      <c r="E2309" s="41">
        <v>482403.99</v>
      </c>
      <c r="G2309" s="52"/>
    </row>
    <row r="2310" spans="2:7" ht="12.75">
      <c r="B2310" s="33">
        <f t="shared" si="61"/>
        <v>2025</v>
      </c>
      <c r="C2310" s="7" t="s">
        <v>400</v>
      </c>
      <c r="E2310" s="41">
        <v>75087.85</v>
      </c>
      <c r="G2310" s="52"/>
    </row>
    <row r="2311" spans="2:7" ht="12.75">
      <c r="B2311" s="33">
        <f t="shared" si="61"/>
        <v>2026</v>
      </c>
      <c r="C2311" s="7" t="s">
        <v>312</v>
      </c>
      <c r="E2311" s="41">
        <v>24561.56</v>
      </c>
      <c r="G2311" s="52"/>
    </row>
    <row r="2312" spans="2:7" ht="12.75">
      <c r="B2312" s="33">
        <f t="shared" si="61"/>
        <v>2027</v>
      </c>
      <c r="C2312" s="7" t="s">
        <v>235</v>
      </c>
      <c r="E2312" s="41">
        <v>302745.76</v>
      </c>
      <c r="G2312" s="52"/>
    </row>
    <row r="2313" spans="2:7" ht="12.75">
      <c r="B2313" s="33">
        <f t="shared" si="61"/>
        <v>2028</v>
      </c>
      <c r="C2313" s="7" t="s">
        <v>629</v>
      </c>
      <c r="E2313" s="41">
        <v>3206313.9899999993</v>
      </c>
      <c r="G2313" s="52"/>
    </row>
    <row r="2314" spans="2:7" ht="12.75">
      <c r="B2314" s="33">
        <f t="shared" si="61"/>
        <v>2029</v>
      </c>
      <c r="C2314" s="7" t="s">
        <v>745</v>
      </c>
      <c r="E2314" s="41">
        <v>63155.24</v>
      </c>
      <c r="G2314" s="52"/>
    </row>
    <row r="2315" spans="2:7" ht="12.75">
      <c r="B2315" s="33">
        <f t="shared" si="61"/>
        <v>2030</v>
      </c>
      <c r="C2315" s="7" t="s">
        <v>401</v>
      </c>
      <c r="E2315" s="41">
        <v>29191.45</v>
      </c>
      <c r="G2315" s="52"/>
    </row>
    <row r="2316" spans="2:7" ht="12.75">
      <c r="B2316" s="33">
        <f t="shared" si="61"/>
        <v>2031</v>
      </c>
      <c r="C2316" s="7" t="s">
        <v>402</v>
      </c>
      <c r="E2316" s="41">
        <v>142572.51</v>
      </c>
      <c r="G2316" s="52"/>
    </row>
    <row r="2317" spans="2:7" ht="12.75">
      <c r="B2317" s="33">
        <f t="shared" si="61"/>
        <v>2032</v>
      </c>
      <c r="C2317" s="7" t="s">
        <v>403</v>
      </c>
      <c r="E2317" s="41">
        <v>899387.54</v>
      </c>
      <c r="G2317" s="52"/>
    </row>
    <row r="2318" spans="2:7" ht="12.75">
      <c r="B2318" s="33">
        <f t="shared" si="61"/>
        <v>2033</v>
      </c>
      <c r="C2318" s="7" t="s">
        <v>313</v>
      </c>
      <c r="E2318" s="41">
        <v>441312.01099999994</v>
      </c>
      <c r="G2318" s="52"/>
    </row>
    <row r="2319" spans="2:7" ht="12.75">
      <c r="B2319" s="33">
        <f t="shared" si="61"/>
        <v>2034</v>
      </c>
      <c r="C2319" s="7" t="s">
        <v>1219</v>
      </c>
      <c r="E2319" s="41">
        <v>418466.47</v>
      </c>
      <c r="G2319" s="52"/>
    </row>
    <row r="2320" spans="2:7" ht="12.75">
      <c r="B2320" s="33">
        <f t="shared" si="61"/>
        <v>2035</v>
      </c>
      <c r="C2320" s="7" t="s">
        <v>749</v>
      </c>
      <c r="E2320" s="41">
        <v>-5942.37</v>
      </c>
      <c r="G2320" s="52"/>
    </row>
    <row r="2321" spans="2:7" ht="12.75">
      <c r="B2321" s="33">
        <f t="shared" si="61"/>
        <v>2036</v>
      </c>
      <c r="C2321" s="7" t="s">
        <v>315</v>
      </c>
      <c r="E2321" s="41">
        <v>55062.82</v>
      </c>
      <c r="G2321" s="52"/>
    </row>
    <row r="2322" spans="2:7" ht="12.75">
      <c r="B2322" s="33">
        <f t="shared" si="61"/>
        <v>2037</v>
      </c>
      <c r="C2322" s="7" t="s">
        <v>1221</v>
      </c>
      <c r="E2322" s="41">
        <v>53863.9</v>
      </c>
      <c r="G2322" s="52"/>
    </row>
    <row r="2323" spans="2:7" ht="12.75">
      <c r="B2323" s="33">
        <f t="shared" si="61"/>
        <v>2038</v>
      </c>
      <c r="C2323" s="7" t="s">
        <v>630</v>
      </c>
      <c r="E2323" s="41">
        <v>3512.79</v>
      </c>
      <c r="G2323" s="52"/>
    </row>
    <row r="2324" spans="2:7" ht="12.75">
      <c r="B2324" s="33">
        <f t="shared" si="61"/>
        <v>2039</v>
      </c>
      <c r="C2324" s="7" t="s">
        <v>1223</v>
      </c>
      <c r="E2324" s="41">
        <v>1001895.3899999999</v>
      </c>
      <c r="G2324" s="52"/>
    </row>
    <row r="2325" spans="2:7" ht="12.75">
      <c r="B2325" s="33">
        <f t="shared" si="61"/>
        <v>2040</v>
      </c>
      <c r="C2325" s="7" t="s">
        <v>381</v>
      </c>
      <c r="E2325" s="41">
        <v>94536.19</v>
      </c>
      <c r="G2325" s="52"/>
    </row>
    <row r="2326" spans="2:7" ht="12.75">
      <c r="B2326" s="33">
        <f t="shared" si="61"/>
        <v>2041</v>
      </c>
      <c r="C2326" s="7" t="s">
        <v>316</v>
      </c>
      <c r="E2326" s="41">
        <v>20769344.189999998</v>
      </c>
      <c r="G2326" s="52"/>
    </row>
    <row r="2327" spans="2:7" ht="12.75">
      <c r="B2327" s="33">
        <f t="shared" si="61"/>
        <v>2042</v>
      </c>
      <c r="C2327" s="7" t="s">
        <v>293</v>
      </c>
      <c r="E2327" s="41">
        <v>144772.5800000002</v>
      </c>
      <c r="G2327" s="52"/>
    </row>
    <row r="2328" spans="2:7" ht="12.75">
      <c r="B2328" s="33">
        <f t="shared" si="61"/>
        <v>2043</v>
      </c>
      <c r="C2328" s="7" t="s">
        <v>317</v>
      </c>
      <c r="E2328" s="41">
        <v>474284.51</v>
      </c>
      <c r="G2328" s="52"/>
    </row>
    <row r="2329" spans="2:7" ht="12.75">
      <c r="B2329" s="33">
        <f t="shared" si="61"/>
        <v>2044</v>
      </c>
      <c r="C2329" s="7" t="s">
        <v>318</v>
      </c>
      <c r="E2329" s="41">
        <v>111721106.32000001</v>
      </c>
      <c r="G2329" s="52"/>
    </row>
    <row r="2330" spans="2:7" ht="12.75">
      <c r="B2330" s="33">
        <f t="shared" si="61"/>
        <v>2045</v>
      </c>
      <c r="C2330" s="7" t="s">
        <v>404</v>
      </c>
      <c r="E2330" s="41">
        <v>58502.049999999996</v>
      </c>
      <c r="G2330" s="52"/>
    </row>
    <row r="2331" spans="2:7" ht="12.75">
      <c r="B2331" s="33">
        <f t="shared" si="61"/>
        <v>2046</v>
      </c>
      <c r="C2331" s="7" t="s">
        <v>1874</v>
      </c>
      <c r="D2331" s="7" t="s">
        <v>2232</v>
      </c>
      <c r="E2331" s="41">
        <v>606534</v>
      </c>
      <c r="G2331" s="52"/>
    </row>
    <row r="2332" spans="2:7" ht="12.75">
      <c r="B2332" s="33">
        <f t="shared" si="61"/>
        <v>2047</v>
      </c>
      <c r="C2332" s="7" t="s">
        <v>1227</v>
      </c>
      <c r="E2332" s="41">
        <v>271661.51</v>
      </c>
      <c r="G2332" s="52"/>
    </row>
    <row r="2333" spans="2:7" ht="12.75">
      <c r="B2333" s="33">
        <f t="shared" si="61"/>
        <v>2048</v>
      </c>
      <c r="C2333" s="7" t="s">
        <v>1230</v>
      </c>
      <c r="E2333" s="41">
        <v>36126.48</v>
      </c>
      <c r="F2333" s="35"/>
      <c r="G2333" s="52"/>
    </row>
    <row r="2334" spans="2:7" ht="12.75">
      <c r="B2334" s="33">
        <f t="shared" si="61"/>
        <v>2049</v>
      </c>
      <c r="C2334" s="7" t="s">
        <v>1878</v>
      </c>
      <c r="D2334" s="7" t="s">
        <v>2221</v>
      </c>
      <c r="E2334" s="41">
        <v>44057.520000000004</v>
      </c>
      <c r="G2334" s="52"/>
    </row>
    <row r="2335" spans="2:7" ht="12.75">
      <c r="B2335" s="33">
        <f t="shared" si="61"/>
        <v>2050</v>
      </c>
      <c r="C2335" s="7" t="s">
        <v>382</v>
      </c>
      <c r="E2335" s="41">
        <v>1598343.0699999996</v>
      </c>
      <c r="G2335" s="52"/>
    </row>
    <row r="2336" spans="2:7" ht="12.75">
      <c r="B2336" s="33">
        <f t="shared" si="61"/>
        <v>2051</v>
      </c>
      <c r="C2336" s="7" t="s">
        <v>1231</v>
      </c>
      <c r="E2336" s="41">
        <v>1809855.04</v>
      </c>
      <c r="G2336" s="52"/>
    </row>
    <row r="2337" spans="2:7" ht="12.75">
      <c r="B2337" s="33">
        <f t="shared" si="61"/>
        <v>2052</v>
      </c>
      <c r="C2337" s="7" t="s">
        <v>319</v>
      </c>
      <c r="E2337" s="41">
        <v>57779</v>
      </c>
      <c r="G2337" s="52"/>
    </row>
    <row r="2338" spans="2:7" ht="12.75">
      <c r="B2338" s="33">
        <f t="shared" si="61"/>
        <v>2053</v>
      </c>
      <c r="C2338" s="7" t="s">
        <v>405</v>
      </c>
      <c r="E2338" s="41">
        <v>130112.49</v>
      </c>
      <c r="G2338" s="52"/>
    </row>
    <row r="2339" spans="2:7" ht="12.75">
      <c r="B2339" s="33">
        <f t="shared" si="61"/>
        <v>2054</v>
      </c>
      <c r="C2339" s="7" t="s">
        <v>406</v>
      </c>
      <c r="E2339" s="41">
        <v>84400.76</v>
      </c>
      <c r="G2339" s="52"/>
    </row>
    <row r="2340" spans="2:7" ht="12.75">
      <c r="B2340" s="33">
        <f t="shared" si="61"/>
        <v>2055</v>
      </c>
      <c r="C2340" s="7" t="s">
        <v>1235</v>
      </c>
      <c r="E2340" s="41">
        <v>420965.28</v>
      </c>
      <c r="G2340" s="52"/>
    </row>
    <row r="2341" spans="2:7" ht="12.75">
      <c r="B2341" s="33">
        <f aca="true" t="shared" si="62" ref="B2341:B2405">MAX(B2336:B2340)+1</f>
        <v>2056</v>
      </c>
      <c r="C2341" s="7" t="s">
        <v>2080</v>
      </c>
      <c r="E2341" s="41">
        <v>902314.5</v>
      </c>
      <c r="G2341" s="52"/>
    </row>
    <row r="2342" spans="2:7" ht="12.75">
      <c r="B2342" s="33">
        <f t="shared" si="62"/>
        <v>2057</v>
      </c>
      <c r="C2342" s="7" t="s">
        <v>2083</v>
      </c>
      <c r="E2342" s="41">
        <v>583518.5800000001</v>
      </c>
      <c r="G2342" s="52"/>
    </row>
    <row r="2343" spans="2:7" ht="12.75">
      <c r="B2343" s="33">
        <f t="shared" si="62"/>
        <v>2058</v>
      </c>
      <c r="C2343" s="7" t="s">
        <v>236</v>
      </c>
      <c r="E2343" s="41">
        <v>2705028.78</v>
      </c>
      <c r="G2343" s="52"/>
    </row>
    <row r="2344" spans="2:7" ht="12.75">
      <c r="B2344" s="33">
        <f t="shared" si="62"/>
        <v>2059</v>
      </c>
      <c r="C2344" s="7" t="s">
        <v>1238</v>
      </c>
      <c r="E2344" s="41">
        <v>213501.66</v>
      </c>
      <c r="G2344" s="52"/>
    </row>
    <row r="2345" spans="2:7" ht="12.75">
      <c r="B2345" s="33">
        <f t="shared" si="62"/>
        <v>2060</v>
      </c>
      <c r="C2345" s="7" t="s">
        <v>1241</v>
      </c>
      <c r="E2345" s="41">
        <v>396406.64</v>
      </c>
      <c r="G2345" s="52"/>
    </row>
    <row r="2346" spans="2:7" ht="12.75">
      <c r="B2346" s="33">
        <f t="shared" si="62"/>
        <v>2061</v>
      </c>
      <c r="C2346" s="7" t="s">
        <v>768</v>
      </c>
      <c r="E2346" s="41">
        <v>556</v>
      </c>
      <c r="G2346" s="52"/>
    </row>
    <row r="2347" spans="2:7" ht="12.75">
      <c r="B2347" s="33">
        <f t="shared" si="62"/>
        <v>2062</v>
      </c>
      <c r="C2347" s="7" t="s">
        <v>1244</v>
      </c>
      <c r="E2347" s="41">
        <v>28301.07</v>
      </c>
      <c r="G2347" s="52"/>
    </row>
    <row r="2348" spans="2:7" ht="12.75">
      <c r="B2348" s="33">
        <f t="shared" si="62"/>
        <v>2063</v>
      </c>
      <c r="C2348" s="7" t="s">
        <v>1245</v>
      </c>
      <c r="E2348" s="41">
        <v>17960.26</v>
      </c>
      <c r="G2348" s="52"/>
    </row>
    <row r="2349" spans="2:7" ht="12.75">
      <c r="B2349" s="33">
        <f t="shared" si="62"/>
        <v>2064</v>
      </c>
      <c r="C2349" s="7" t="s">
        <v>237</v>
      </c>
      <c r="E2349" s="41">
        <v>5537485.629999999</v>
      </c>
      <c r="G2349" s="52"/>
    </row>
    <row r="2350" spans="2:7" ht="12.75">
      <c r="B2350" s="33">
        <f t="shared" si="62"/>
        <v>2065</v>
      </c>
      <c r="C2350" s="7" t="s">
        <v>407</v>
      </c>
      <c r="E2350" s="41">
        <v>21286.66</v>
      </c>
      <c r="G2350" s="52"/>
    </row>
    <row r="2351" spans="2:7" ht="12.75">
      <c r="B2351" s="33">
        <f t="shared" si="62"/>
        <v>2066</v>
      </c>
      <c r="C2351" s="7" t="s">
        <v>1567</v>
      </c>
      <c r="E2351" s="41">
        <v>28916.06</v>
      </c>
      <c r="G2351" s="52"/>
    </row>
    <row r="2352" spans="2:7" ht="12.75">
      <c r="B2352" s="33">
        <f t="shared" si="62"/>
        <v>2067</v>
      </c>
      <c r="C2352" s="7" t="s">
        <v>1249</v>
      </c>
      <c r="E2352" s="41">
        <v>31476.54</v>
      </c>
      <c r="G2352" s="52"/>
    </row>
    <row r="2353" spans="2:7" ht="12.75">
      <c r="B2353" s="33">
        <f>MAX(B2347:B2352)+1</f>
        <v>2068</v>
      </c>
      <c r="C2353" s="7" t="s">
        <v>320</v>
      </c>
      <c r="E2353" s="41">
        <v>79986.75</v>
      </c>
      <c r="G2353" s="52"/>
    </row>
    <row r="2354" spans="2:7" ht="12.75">
      <c r="B2354" s="33">
        <f>MAX(B2348:B2353)+1</f>
        <v>2069</v>
      </c>
      <c r="C2354" s="7" t="s">
        <v>383</v>
      </c>
      <c r="E2354" s="41">
        <v>128614.86000000002</v>
      </c>
      <c r="G2354" s="52"/>
    </row>
    <row r="2355" spans="2:7" ht="12.75">
      <c r="B2355" s="33">
        <f>MAX(B2349:B2354)+1</f>
        <v>2070</v>
      </c>
      <c r="C2355" s="7" t="s">
        <v>1253</v>
      </c>
      <c r="E2355" s="41">
        <v>1463795.13</v>
      </c>
      <c r="G2355" s="52"/>
    </row>
    <row r="2356" spans="2:7" ht="12.75">
      <c r="B2356" s="33">
        <f>MAX(B2350:B2355)+1</f>
        <v>2071</v>
      </c>
      <c r="C2356" s="7" t="s">
        <v>408</v>
      </c>
      <c r="E2356" s="41">
        <v>93505.11</v>
      </c>
      <c r="G2356" s="52"/>
    </row>
    <row r="2357" spans="2:7" ht="12.75">
      <c r="B2357" s="33">
        <f t="shared" si="62"/>
        <v>2072</v>
      </c>
      <c r="C2357" s="7" t="s">
        <v>1255</v>
      </c>
      <c r="E2357" s="41">
        <v>6939558.55</v>
      </c>
      <c r="G2357" s="52"/>
    </row>
    <row r="2358" spans="2:7" ht="12.75">
      <c r="B2358" s="33">
        <f t="shared" si="62"/>
        <v>2073</v>
      </c>
      <c r="C2358" s="7" t="s">
        <v>1258</v>
      </c>
      <c r="E2358" s="41">
        <v>247041.77</v>
      </c>
      <c r="G2358" s="52"/>
    </row>
    <row r="2359" spans="2:7" ht="12.75">
      <c r="B2359" s="33">
        <f t="shared" si="62"/>
        <v>2074</v>
      </c>
      <c r="C2359" s="7" t="s">
        <v>631</v>
      </c>
      <c r="E2359" s="41">
        <v>508106.8</v>
      </c>
      <c r="G2359" s="52"/>
    </row>
    <row r="2360" spans="2:7" ht="12.75">
      <c r="B2360" s="33">
        <f t="shared" si="62"/>
        <v>2075</v>
      </c>
      <c r="C2360" s="7" t="s">
        <v>632</v>
      </c>
      <c r="E2360" s="41">
        <v>2381493.7699999996</v>
      </c>
      <c r="G2360" s="52"/>
    </row>
    <row r="2361" spans="2:7" ht="12.75">
      <c r="B2361" s="33">
        <f t="shared" si="62"/>
        <v>2076</v>
      </c>
      <c r="C2361" s="7" t="s">
        <v>1266</v>
      </c>
      <c r="E2361" s="41">
        <v>10265</v>
      </c>
      <c r="G2361" s="52"/>
    </row>
    <row r="2362" spans="2:7" ht="12.75">
      <c r="B2362" s="33">
        <f t="shared" si="62"/>
        <v>2077</v>
      </c>
      <c r="C2362" s="7" t="s">
        <v>1886</v>
      </c>
      <c r="D2362" s="7" t="s">
        <v>2150</v>
      </c>
      <c r="E2362" s="41">
        <v>1193.33</v>
      </c>
      <c r="G2362" s="52"/>
    </row>
    <row r="2363" spans="2:7" ht="12.75">
      <c r="B2363" s="33">
        <f t="shared" si="62"/>
        <v>2078</v>
      </c>
      <c r="C2363" s="7" t="s">
        <v>409</v>
      </c>
      <c r="E2363" s="41">
        <v>225732.16000000003</v>
      </c>
      <c r="G2363" s="52"/>
    </row>
    <row r="2364" spans="2:7" ht="12.75">
      <c r="B2364" s="33">
        <f t="shared" si="62"/>
        <v>2079</v>
      </c>
      <c r="C2364" s="7" t="s">
        <v>410</v>
      </c>
      <c r="E2364" s="41">
        <v>140617.87</v>
      </c>
      <c r="G2364" s="52"/>
    </row>
    <row r="2365" spans="2:7" ht="12.75">
      <c r="B2365" s="33">
        <f t="shared" si="62"/>
        <v>2080</v>
      </c>
      <c r="C2365" s="7" t="s">
        <v>411</v>
      </c>
      <c r="E2365" s="41">
        <v>41676.47</v>
      </c>
      <c r="G2365" s="52"/>
    </row>
    <row r="2366" spans="2:7" ht="12.75">
      <c r="B2366" s="33">
        <f t="shared" si="62"/>
        <v>2081</v>
      </c>
      <c r="C2366" s="7" t="s">
        <v>249</v>
      </c>
      <c r="E2366" s="41">
        <v>165331.97</v>
      </c>
      <c r="G2366" s="52"/>
    </row>
    <row r="2367" spans="2:7" ht="12.75">
      <c r="B2367" s="33">
        <f t="shared" si="62"/>
        <v>2082</v>
      </c>
      <c r="C2367" s="7" t="s">
        <v>1273</v>
      </c>
      <c r="E2367" s="41">
        <v>406901.92000000004</v>
      </c>
      <c r="G2367" s="52"/>
    </row>
    <row r="2368" spans="2:7" ht="12.75">
      <c r="B2368" s="33">
        <f t="shared" si="62"/>
        <v>2083</v>
      </c>
      <c r="C2368" s="7" t="s">
        <v>1274</v>
      </c>
      <c r="E2368" s="41">
        <v>963013.323</v>
      </c>
      <c r="G2368" s="52"/>
    </row>
    <row r="2369" spans="2:7" ht="12.75">
      <c r="B2369" s="33">
        <f t="shared" si="62"/>
        <v>2084</v>
      </c>
      <c r="C2369" s="7" t="s">
        <v>794</v>
      </c>
      <c r="E2369" s="41">
        <v>31809.55</v>
      </c>
      <c r="G2369" s="52"/>
    </row>
    <row r="2370" spans="2:7" ht="12.75">
      <c r="B2370" s="33">
        <f t="shared" si="62"/>
        <v>2085</v>
      </c>
      <c r="C2370" s="7" t="s">
        <v>1750</v>
      </c>
      <c r="E2370" s="41">
        <v>3701029.76</v>
      </c>
      <c r="G2370" s="52"/>
    </row>
    <row r="2371" spans="2:7" ht="12.75">
      <c r="B2371" s="33">
        <f t="shared" si="62"/>
        <v>2086</v>
      </c>
      <c r="C2371" s="7" t="s">
        <v>412</v>
      </c>
      <c r="E2371" s="41">
        <v>126743.59</v>
      </c>
      <c r="G2371" s="52"/>
    </row>
    <row r="2372" spans="2:7" ht="12.75">
      <c r="B2372" s="33">
        <f t="shared" si="62"/>
        <v>2087</v>
      </c>
      <c r="C2372" s="7" t="s">
        <v>1275</v>
      </c>
      <c r="E2372" s="41">
        <v>1586453.27</v>
      </c>
      <c r="G2372" s="52"/>
    </row>
    <row r="2373" spans="2:7" ht="12.75">
      <c r="B2373" s="33">
        <f t="shared" si="62"/>
        <v>2088</v>
      </c>
      <c r="C2373" s="7" t="s">
        <v>1276</v>
      </c>
      <c r="E2373" s="41">
        <v>185792.43</v>
      </c>
      <c r="G2373" s="52"/>
    </row>
    <row r="2374" spans="2:7" ht="12.75">
      <c r="B2374" s="33">
        <f t="shared" si="62"/>
        <v>2089</v>
      </c>
      <c r="C2374" s="7" t="s">
        <v>1888</v>
      </c>
      <c r="E2374" s="41">
        <v>17365.88</v>
      </c>
      <c r="G2374" s="52"/>
    </row>
    <row r="2375" spans="2:7" ht="12.75">
      <c r="B2375" s="33">
        <f t="shared" si="62"/>
        <v>2090</v>
      </c>
      <c r="C2375" s="7" t="s">
        <v>1278</v>
      </c>
      <c r="E2375" s="41">
        <v>1404184.52</v>
      </c>
      <c r="G2375" s="52"/>
    </row>
    <row r="2376" spans="2:7" ht="12.75">
      <c r="B2376" s="33">
        <f t="shared" si="62"/>
        <v>2091</v>
      </c>
      <c r="C2376" s="7" t="s">
        <v>1281</v>
      </c>
      <c r="E2376" s="41">
        <v>4163.928000000014</v>
      </c>
      <c r="G2376" s="52"/>
    </row>
    <row r="2377" spans="2:7" ht="12.75">
      <c r="B2377" s="33">
        <f t="shared" si="62"/>
        <v>2092</v>
      </c>
      <c r="C2377" s="7" t="s">
        <v>321</v>
      </c>
      <c r="E2377" s="41">
        <v>785206.0599999999</v>
      </c>
      <c r="G2377" s="52"/>
    </row>
    <row r="2378" spans="2:7" ht="12.75">
      <c r="B2378" s="33">
        <f t="shared" si="62"/>
        <v>2093</v>
      </c>
      <c r="C2378" s="7" t="s">
        <v>1282</v>
      </c>
      <c r="E2378" s="41">
        <v>4031084.330999999</v>
      </c>
      <c r="G2378" s="52"/>
    </row>
    <row r="2379" spans="2:7" ht="12.75">
      <c r="B2379" s="33">
        <f t="shared" si="62"/>
        <v>2094</v>
      </c>
      <c r="C2379" s="7" t="s">
        <v>294</v>
      </c>
      <c r="E2379" s="41">
        <v>18377621.31</v>
      </c>
      <c r="G2379" s="52"/>
    </row>
    <row r="2380" spans="2:7" ht="12.75">
      <c r="B2380" s="33">
        <f t="shared" si="62"/>
        <v>2095</v>
      </c>
      <c r="C2380" s="7" t="s">
        <v>806</v>
      </c>
      <c r="E2380" s="41">
        <v>402606.9</v>
      </c>
      <c r="G2380" s="52"/>
    </row>
    <row r="2381" spans="2:7" ht="12.75">
      <c r="B2381" s="33">
        <f t="shared" si="62"/>
        <v>2096</v>
      </c>
      <c r="C2381" s="7" t="s">
        <v>295</v>
      </c>
      <c r="E2381" s="41">
        <v>2941491.36</v>
      </c>
      <c r="G2381" s="52"/>
    </row>
    <row r="2382" spans="2:7" ht="12.75">
      <c r="B2382" s="33">
        <f t="shared" si="62"/>
        <v>2097</v>
      </c>
      <c r="C2382" s="7" t="s">
        <v>2090</v>
      </c>
      <c r="E2382" s="41">
        <v>1383291.21</v>
      </c>
      <c r="G2382" s="52"/>
    </row>
    <row r="2383" spans="2:7" ht="12.75">
      <c r="B2383" s="33">
        <f t="shared" si="62"/>
        <v>2098</v>
      </c>
      <c r="C2383" s="7" t="s">
        <v>1892</v>
      </c>
      <c r="E2383" s="41">
        <v>15915.18</v>
      </c>
      <c r="G2383" s="52"/>
    </row>
    <row r="2384" spans="2:7" ht="12.75">
      <c r="B2384" s="33">
        <f t="shared" si="62"/>
        <v>2099</v>
      </c>
      <c r="C2384" s="7" t="s">
        <v>413</v>
      </c>
      <c r="E2384" s="41">
        <v>1373033.1600000001</v>
      </c>
      <c r="G2384" s="52"/>
    </row>
    <row r="2385" spans="2:7" ht="12.75">
      <c r="B2385" s="33">
        <f t="shared" si="62"/>
        <v>2100</v>
      </c>
      <c r="C2385" s="7" t="s">
        <v>1284</v>
      </c>
      <c r="E2385" s="41">
        <v>513665.63</v>
      </c>
      <c r="G2385" s="52"/>
    </row>
    <row r="2386" spans="2:7" ht="12.75">
      <c r="B2386" s="33">
        <f t="shared" si="62"/>
        <v>2101</v>
      </c>
      <c r="C2386" s="7" t="s">
        <v>1893</v>
      </c>
      <c r="E2386" s="41">
        <v>337151.44</v>
      </c>
      <c r="G2386" s="52"/>
    </row>
    <row r="2387" spans="2:7" ht="12.75">
      <c r="B2387" s="33">
        <f t="shared" si="62"/>
        <v>2102</v>
      </c>
      <c r="C2387" s="7" t="s">
        <v>322</v>
      </c>
      <c r="E2387" s="41">
        <v>12970.479999999996</v>
      </c>
      <c r="G2387" s="52"/>
    </row>
    <row r="2388" spans="2:7" ht="12.75">
      <c r="B2388" s="33">
        <f t="shared" si="62"/>
        <v>2103</v>
      </c>
      <c r="C2388" s="7" t="s">
        <v>1288</v>
      </c>
      <c r="E2388" s="41">
        <v>9748.05</v>
      </c>
      <c r="G2388" s="52"/>
    </row>
    <row r="2389" spans="2:7" ht="12.75">
      <c r="B2389" s="33">
        <f t="shared" si="62"/>
        <v>2104</v>
      </c>
      <c r="C2389" s="7" t="s">
        <v>414</v>
      </c>
      <c r="E2389" s="41">
        <v>724085</v>
      </c>
      <c r="G2389" s="52"/>
    </row>
    <row r="2390" spans="2:7" ht="12.75">
      <c r="B2390" s="33">
        <f t="shared" si="62"/>
        <v>2105</v>
      </c>
      <c r="C2390" s="7" t="s">
        <v>1289</v>
      </c>
      <c r="E2390" s="41">
        <v>2285165.3</v>
      </c>
      <c r="G2390" s="52"/>
    </row>
    <row r="2391" spans="2:7" ht="12.75">
      <c r="B2391" s="33">
        <f t="shared" si="62"/>
        <v>2106</v>
      </c>
      <c r="C2391" s="7" t="s">
        <v>815</v>
      </c>
      <c r="E2391" s="41">
        <v>190843.38</v>
      </c>
      <c r="G2391" s="52"/>
    </row>
    <row r="2392" spans="2:7" ht="12.75">
      <c r="B2392" s="33">
        <f t="shared" si="62"/>
        <v>2107</v>
      </c>
      <c r="C2392" s="7" t="s">
        <v>2353</v>
      </c>
      <c r="E2392" s="41">
        <v>31090.72</v>
      </c>
      <c r="G2392" s="52"/>
    </row>
    <row r="2393" spans="2:7" ht="12.75">
      <c r="B2393" s="33">
        <f t="shared" si="62"/>
        <v>2108</v>
      </c>
      <c r="C2393" s="7" t="s">
        <v>415</v>
      </c>
      <c r="E2393" s="41">
        <v>85990.86</v>
      </c>
      <c r="G2393" s="52"/>
    </row>
    <row r="2394" spans="2:7" ht="12.75">
      <c r="B2394" s="33">
        <f>MAX(B2388:B2393)+1</f>
        <v>2109</v>
      </c>
      <c r="C2394" s="7" t="s">
        <v>1896</v>
      </c>
      <c r="E2394" s="41">
        <v>425014.4</v>
      </c>
      <c r="G2394" s="52"/>
    </row>
    <row r="2395" spans="2:7" ht="12.75">
      <c r="B2395" s="33">
        <f>MAX(B2389:B2394)+1</f>
        <v>2110</v>
      </c>
      <c r="C2395" s="7" t="s">
        <v>416</v>
      </c>
      <c r="E2395" s="41">
        <v>134516.77000000002</v>
      </c>
      <c r="G2395" s="52"/>
    </row>
    <row r="2396" spans="2:7" ht="12.75">
      <c r="B2396" s="33">
        <f>MAX(B2390:B2395)+1</f>
        <v>2111</v>
      </c>
      <c r="C2396" s="7" t="s">
        <v>323</v>
      </c>
      <c r="E2396" s="41">
        <v>220873.08000000002</v>
      </c>
      <c r="G2396" s="52"/>
    </row>
    <row r="2397" spans="2:7" ht="12.75">
      <c r="B2397" s="33">
        <f>MAX(B2391:B2396)+1</f>
        <v>2112</v>
      </c>
      <c r="C2397" s="7" t="s">
        <v>417</v>
      </c>
      <c r="E2397" s="41">
        <v>316862.73000000004</v>
      </c>
      <c r="G2397" s="52"/>
    </row>
    <row r="2398" spans="2:7" ht="12.75">
      <c r="B2398" s="33">
        <f t="shared" si="62"/>
        <v>2113</v>
      </c>
      <c r="C2398" s="7" t="s">
        <v>324</v>
      </c>
      <c r="E2398" s="41">
        <v>30874132.370999996</v>
      </c>
      <c r="G2398" s="52"/>
    </row>
    <row r="2399" spans="3:7" ht="12.75">
      <c r="C2399" s="7" t="s">
        <v>1300</v>
      </c>
      <c r="E2399" s="41">
        <v>330193.95</v>
      </c>
      <c r="G2399" s="52"/>
    </row>
    <row r="2400" spans="2:7" ht="12.75">
      <c r="B2400" s="33">
        <f>MAX(B2394:B2398)+1</f>
        <v>2114</v>
      </c>
      <c r="C2400" s="7" t="s">
        <v>238</v>
      </c>
      <c r="E2400" s="41">
        <v>164946.85</v>
      </c>
      <c r="G2400" s="52"/>
    </row>
    <row r="2401" spans="2:7" ht="12.75">
      <c r="B2401" s="33">
        <f>MAX(B2395:B2400)+1</f>
        <v>2115</v>
      </c>
      <c r="C2401" s="7" t="s">
        <v>418</v>
      </c>
      <c r="E2401" s="41">
        <v>68042.15</v>
      </c>
      <c r="G2401" s="52"/>
    </row>
    <row r="2402" spans="2:7" ht="12.75">
      <c r="B2402" s="33">
        <f>MAX(B2396:B2401)+1</f>
        <v>2116</v>
      </c>
      <c r="C2402" s="7" t="s">
        <v>1308</v>
      </c>
      <c r="E2402" s="41">
        <v>21210.85</v>
      </c>
      <c r="G2402" s="52"/>
    </row>
    <row r="2403" spans="2:7" ht="12.75">
      <c r="B2403" s="33">
        <f>MAX(B2397:B2402)+1</f>
        <v>2117</v>
      </c>
      <c r="C2403" s="7" t="s">
        <v>1309</v>
      </c>
      <c r="E2403" s="41">
        <v>411452.56</v>
      </c>
      <c r="G2403" s="52"/>
    </row>
    <row r="2404" spans="2:7" ht="12.75">
      <c r="B2404" s="33">
        <f>MAX(B2398:B2403)+1</f>
        <v>2118</v>
      </c>
      <c r="C2404" s="7" t="s">
        <v>827</v>
      </c>
      <c r="E2404" s="41">
        <v>274885.95</v>
      </c>
      <c r="G2404" s="52"/>
    </row>
    <row r="2405" spans="2:7" ht="12.75">
      <c r="B2405" s="33">
        <f t="shared" si="62"/>
        <v>2119</v>
      </c>
      <c r="C2405" s="7" t="s">
        <v>1312</v>
      </c>
      <c r="E2405" s="41">
        <v>130514.67</v>
      </c>
      <c r="G2405" s="52"/>
    </row>
    <row r="2406" spans="2:7" ht="12.75">
      <c r="B2406" s="33">
        <f>MAX(B2402:B2405)+1</f>
        <v>2120</v>
      </c>
      <c r="C2406" s="7" t="s">
        <v>635</v>
      </c>
      <c r="E2406" s="41">
        <v>31349.55</v>
      </c>
      <c r="G2406" s="52"/>
    </row>
    <row r="2407" spans="2:7" ht="12.75">
      <c r="B2407" s="33">
        <f>MAX(B2403:B2406)+1</f>
        <v>2121</v>
      </c>
      <c r="C2407" s="7" t="s">
        <v>636</v>
      </c>
      <c r="E2407" s="41">
        <v>470427.39</v>
      </c>
      <c r="G2407" s="52"/>
    </row>
    <row r="2408" spans="2:7" ht="12.75">
      <c r="B2408" s="33">
        <f>MAX(B2404:B2407)+1</f>
        <v>2122</v>
      </c>
      <c r="C2408" s="7" t="s">
        <v>1323</v>
      </c>
      <c r="E2408" s="41">
        <v>71149.03</v>
      </c>
      <c r="G2408" s="52"/>
    </row>
    <row r="2409" spans="2:7" ht="12.75">
      <c r="B2409" s="33">
        <f>MAX(B2405:B2408)+1</f>
        <v>2123</v>
      </c>
      <c r="C2409" s="7" t="s">
        <v>385</v>
      </c>
      <c r="E2409" s="41">
        <v>1102073.87</v>
      </c>
      <c r="G2409" s="52"/>
    </row>
    <row r="2410" spans="2:7" ht="12.75">
      <c r="B2410" s="33">
        <f>MAX(B2406:B2409)+1</f>
        <v>2124</v>
      </c>
      <c r="C2410" s="7" t="s">
        <v>419</v>
      </c>
      <c r="E2410" s="41">
        <v>399978.17</v>
      </c>
      <c r="G2410" s="52"/>
    </row>
    <row r="2411" spans="2:7" ht="12.75">
      <c r="B2411" s="33">
        <f aca="true" t="shared" si="63" ref="B2411:B2475">MAX(B2406:B2410)+1</f>
        <v>2125</v>
      </c>
      <c r="C2411" s="7" t="s">
        <v>2087</v>
      </c>
      <c r="D2411" s="7" t="s">
        <v>2149</v>
      </c>
      <c r="E2411" s="41">
        <v>14423.41</v>
      </c>
      <c r="G2411" s="52"/>
    </row>
    <row r="2412" spans="2:7" ht="12.75">
      <c r="B2412" s="33">
        <f t="shared" si="63"/>
        <v>2126</v>
      </c>
      <c r="C2412" s="7" t="s">
        <v>1326</v>
      </c>
      <c r="E2412" s="41">
        <v>1445717.99</v>
      </c>
      <c r="G2412" s="52"/>
    </row>
    <row r="2413" spans="2:7" ht="12.75">
      <c r="B2413" s="33">
        <f t="shared" si="63"/>
        <v>2127</v>
      </c>
      <c r="C2413" s="7" t="s">
        <v>420</v>
      </c>
      <c r="E2413" s="41">
        <v>4908397.23</v>
      </c>
      <c r="G2413" s="52"/>
    </row>
    <row r="2414" spans="2:7" ht="12.75">
      <c r="B2414" s="33">
        <f t="shared" si="63"/>
        <v>2128</v>
      </c>
      <c r="C2414" s="7" t="s">
        <v>1330</v>
      </c>
      <c r="E2414" s="41">
        <v>377775.04</v>
      </c>
      <c r="G2414" s="52"/>
    </row>
    <row r="2415" spans="2:7" ht="12.75">
      <c r="B2415" s="33">
        <f t="shared" si="63"/>
        <v>2129</v>
      </c>
      <c r="C2415" s="7" t="s">
        <v>838</v>
      </c>
      <c r="E2415" s="41">
        <v>254037.55</v>
      </c>
      <c r="G2415" s="52"/>
    </row>
    <row r="2416" spans="2:7" ht="12.75">
      <c r="B2416" s="33">
        <f t="shared" si="63"/>
        <v>2130</v>
      </c>
      <c r="C2416" s="7" t="s">
        <v>421</v>
      </c>
      <c r="E2416" s="41">
        <v>32351.66</v>
      </c>
      <c r="G2416" s="52"/>
    </row>
    <row r="2417" spans="2:7" ht="12.75">
      <c r="B2417" s="33">
        <f t="shared" si="63"/>
        <v>2131</v>
      </c>
      <c r="C2417" s="7" t="s">
        <v>374</v>
      </c>
      <c r="E2417" s="41">
        <v>556</v>
      </c>
      <c r="G2417" s="52"/>
    </row>
    <row r="2418" spans="2:7" ht="12.75">
      <c r="B2418" s="33">
        <f t="shared" si="63"/>
        <v>2132</v>
      </c>
      <c r="C2418" s="7" t="s">
        <v>325</v>
      </c>
      <c r="E2418" s="41">
        <v>3497144.21</v>
      </c>
      <c r="G2418" s="52"/>
    </row>
    <row r="2419" spans="2:7" ht="12.75">
      <c r="B2419" s="33">
        <f t="shared" si="63"/>
        <v>2133</v>
      </c>
      <c r="C2419" s="7" t="s">
        <v>1339</v>
      </c>
      <c r="E2419" s="41">
        <v>348326.848</v>
      </c>
      <c r="G2419" s="52"/>
    </row>
    <row r="2420" spans="2:7" ht="12.75">
      <c r="B2420" s="33">
        <f t="shared" si="63"/>
        <v>2134</v>
      </c>
      <c r="C2420" s="7" t="s">
        <v>840</v>
      </c>
      <c r="E2420" s="41">
        <v>417035.007</v>
      </c>
      <c r="G2420" s="52"/>
    </row>
    <row r="2421" spans="2:7" ht="12.75">
      <c r="B2421" s="33">
        <f t="shared" si="63"/>
        <v>2135</v>
      </c>
      <c r="C2421" s="7" t="s">
        <v>1345</v>
      </c>
      <c r="E2421" s="41">
        <v>192425.2</v>
      </c>
      <c r="G2421" s="52"/>
    </row>
    <row r="2422" spans="2:7" ht="12.75">
      <c r="B2422" s="33">
        <f t="shared" si="63"/>
        <v>2136</v>
      </c>
      <c r="C2422" s="7" t="s">
        <v>1905</v>
      </c>
      <c r="E2422" s="41">
        <v>786326.0680000001</v>
      </c>
      <c r="G2422" s="52"/>
    </row>
    <row r="2423" spans="2:7" ht="12.75">
      <c r="B2423" s="33">
        <f>MAX(B2417:B2422)+1</f>
        <v>2137</v>
      </c>
      <c r="C2423" s="7" t="s">
        <v>1348</v>
      </c>
      <c r="E2423" s="41">
        <v>434263.4</v>
      </c>
      <c r="G2423" s="52"/>
    </row>
    <row r="2424" spans="2:7" ht="12.75">
      <c r="B2424" s="33">
        <f>MAX(B2418:B2423)+1</f>
        <v>2138</v>
      </c>
      <c r="C2424" s="7" t="s">
        <v>851</v>
      </c>
      <c r="E2424" s="41">
        <v>95100</v>
      </c>
      <c r="G2424" s="52"/>
    </row>
    <row r="2425" spans="2:7" ht="12.75">
      <c r="B2425" s="33">
        <f>MAX(B2419:B2424)+1</f>
        <v>2139</v>
      </c>
      <c r="C2425" s="7" t="s">
        <v>1910</v>
      </c>
      <c r="D2425" s="7" t="s">
        <v>2215</v>
      </c>
      <c r="E2425" s="41">
        <v>1133520.8900000001</v>
      </c>
      <c r="G2425" s="52"/>
    </row>
    <row r="2426" spans="2:7" ht="12.75">
      <c r="B2426" s="33">
        <f>MAX(B2420:B2425)+1</f>
        <v>2140</v>
      </c>
      <c r="C2426" s="7" t="s">
        <v>2098</v>
      </c>
      <c r="D2426" s="7" t="s">
        <v>2307</v>
      </c>
      <c r="E2426" s="41">
        <v>3415.73</v>
      </c>
      <c r="G2426" s="52"/>
    </row>
    <row r="2427" spans="2:7" ht="12.75">
      <c r="B2427" s="33">
        <f t="shared" si="63"/>
        <v>2141</v>
      </c>
      <c r="C2427" s="7" t="s">
        <v>1352</v>
      </c>
      <c r="E2427" s="41">
        <v>94094.38</v>
      </c>
      <c r="G2427" s="52"/>
    </row>
    <row r="2428" spans="2:7" ht="12.75">
      <c r="B2428" s="33">
        <f t="shared" si="63"/>
        <v>2142</v>
      </c>
      <c r="C2428" s="7" t="s">
        <v>855</v>
      </c>
      <c r="E2428" s="41">
        <v>6667.85</v>
      </c>
      <c r="G2428" s="52"/>
    </row>
    <row r="2429" spans="2:7" ht="12.75">
      <c r="B2429" s="33">
        <f t="shared" si="63"/>
        <v>2143</v>
      </c>
      <c r="C2429" s="7" t="s">
        <v>1556</v>
      </c>
      <c r="E2429" s="41">
        <v>14893.5</v>
      </c>
      <c r="G2429" s="52"/>
    </row>
    <row r="2430" spans="2:7" ht="12.75">
      <c r="B2430" s="33">
        <f t="shared" si="63"/>
        <v>2144</v>
      </c>
      <c r="C2430" s="7" t="s">
        <v>239</v>
      </c>
      <c r="E2430" s="41">
        <v>1130389.58</v>
      </c>
      <c r="G2430" s="52"/>
    </row>
    <row r="2431" spans="2:7" ht="12.75">
      <c r="B2431" s="33">
        <f t="shared" si="63"/>
        <v>2145</v>
      </c>
      <c r="C2431" s="7" t="s">
        <v>1914</v>
      </c>
      <c r="D2431" s="7" t="s">
        <v>2169</v>
      </c>
      <c r="E2431" s="41">
        <v>3351.4</v>
      </c>
      <c r="G2431" s="52"/>
    </row>
    <row r="2432" spans="2:7" ht="12.75">
      <c r="B2432" s="33">
        <f t="shared" si="63"/>
        <v>2146</v>
      </c>
      <c r="C2432" s="7" t="s">
        <v>1354</v>
      </c>
      <c r="E2432" s="41">
        <v>65316.51</v>
      </c>
      <c r="G2432" s="52"/>
    </row>
    <row r="2433" spans="2:7" ht="12.75">
      <c r="B2433" s="33">
        <f t="shared" si="63"/>
        <v>2147</v>
      </c>
      <c r="C2433" s="7" t="s">
        <v>422</v>
      </c>
      <c r="E2433" s="41">
        <v>48735.51</v>
      </c>
      <c r="G2433" s="52"/>
    </row>
    <row r="2434" spans="2:7" ht="12.75">
      <c r="B2434" s="33">
        <f t="shared" si="63"/>
        <v>2148</v>
      </c>
      <c r="C2434" s="7" t="s">
        <v>637</v>
      </c>
      <c r="E2434" s="41">
        <v>16933.47</v>
      </c>
      <c r="G2434" s="52"/>
    </row>
    <row r="2435" spans="2:7" ht="12.75">
      <c r="B2435" s="33">
        <f>MAX(B2429:B2434)+1</f>
        <v>2149</v>
      </c>
      <c r="C2435" s="7" t="s">
        <v>423</v>
      </c>
      <c r="E2435" s="41">
        <v>233604.79</v>
      </c>
      <c r="G2435" s="52"/>
    </row>
    <row r="2436" spans="2:7" ht="12.75">
      <c r="B2436" s="33">
        <f>MAX(B2430:B2435)+1</f>
        <v>2150</v>
      </c>
      <c r="C2436" s="7" t="s">
        <v>638</v>
      </c>
      <c r="E2436" s="41">
        <v>3803002.24</v>
      </c>
      <c r="G2436" s="52"/>
    </row>
    <row r="2437" spans="2:7" ht="12.75">
      <c r="B2437" s="33">
        <f>MAX(B2431:B2436)+1</f>
        <v>2151</v>
      </c>
      <c r="C2437" s="7" t="s">
        <v>296</v>
      </c>
      <c r="E2437" s="41">
        <v>16440087.280000001</v>
      </c>
      <c r="G2437" s="52"/>
    </row>
    <row r="2438" spans="2:7" ht="12.75">
      <c r="B2438" s="33">
        <f t="shared" si="63"/>
        <v>2152</v>
      </c>
      <c r="C2438" s="7" t="s">
        <v>1358</v>
      </c>
      <c r="E2438" s="41">
        <v>2341.42</v>
      </c>
      <c r="G2438" s="52"/>
    </row>
    <row r="2439" spans="2:7" ht="12.75">
      <c r="B2439" s="33">
        <f t="shared" si="63"/>
        <v>2153</v>
      </c>
      <c r="C2439" s="7" t="s">
        <v>2089</v>
      </c>
      <c r="D2439" s="7" t="s">
        <v>2308</v>
      </c>
      <c r="E2439" s="41">
        <v>119537.415</v>
      </c>
      <c r="G2439" s="52"/>
    </row>
    <row r="2440" spans="2:7" ht="12.75">
      <c r="B2440" s="33">
        <f t="shared" si="63"/>
        <v>2154</v>
      </c>
      <c r="C2440" s="7" t="s">
        <v>1716</v>
      </c>
      <c r="E2440" s="41">
        <v>619854.07</v>
      </c>
      <c r="G2440" s="52"/>
    </row>
    <row r="2441" spans="2:7" ht="12.75">
      <c r="B2441" s="33">
        <f t="shared" si="63"/>
        <v>2155</v>
      </c>
      <c r="C2441" s="7" t="s">
        <v>1360</v>
      </c>
      <c r="E2441" s="41">
        <v>766.35</v>
      </c>
      <c r="G2441" s="52"/>
    </row>
    <row r="2442" spans="2:7" ht="12.75">
      <c r="B2442" s="33">
        <f t="shared" si="63"/>
        <v>2156</v>
      </c>
      <c r="C2442" s="7" t="s">
        <v>2093</v>
      </c>
      <c r="E2442" s="41">
        <v>23653.5</v>
      </c>
      <c r="G2442" s="52"/>
    </row>
    <row r="2443" spans="2:7" ht="12.75">
      <c r="B2443" s="33">
        <f>MAX(B2439:B2442)+1</f>
        <v>2157</v>
      </c>
      <c r="C2443" s="7" t="s">
        <v>424</v>
      </c>
      <c r="E2443" s="41">
        <v>158654.04</v>
      </c>
      <c r="G2443" s="52"/>
    </row>
    <row r="2444" spans="2:7" ht="12.75">
      <c r="B2444" s="33">
        <f>MAX(B2440:B2443)+1</f>
        <v>2158</v>
      </c>
      <c r="C2444" s="7" t="s">
        <v>1362</v>
      </c>
      <c r="E2444" s="41">
        <v>4439225.649999999</v>
      </c>
      <c r="G2444" s="52"/>
    </row>
    <row r="2445" spans="2:7" ht="12.75">
      <c r="B2445" s="33">
        <f>MAX(B2441:B2444)+1</f>
        <v>2159</v>
      </c>
      <c r="C2445" s="7" t="s">
        <v>1366</v>
      </c>
      <c r="E2445" s="41">
        <v>46026.799999999996</v>
      </c>
      <c r="G2445" s="52"/>
    </row>
    <row r="2446" spans="2:7" ht="12.75">
      <c r="B2446" s="33">
        <f>MAX(B2442:B2445)+1</f>
        <v>2160</v>
      </c>
      <c r="C2446" s="7" t="s">
        <v>1922</v>
      </c>
      <c r="E2446" s="41">
        <v>11709.71</v>
      </c>
      <c r="G2446" s="52"/>
    </row>
    <row r="2447" spans="2:7" ht="12.75">
      <c r="B2447" s="33">
        <f>MAX(B2443:B2446)+1</f>
        <v>2161</v>
      </c>
      <c r="C2447" s="7" t="s">
        <v>425</v>
      </c>
      <c r="E2447" s="41">
        <v>390889.44</v>
      </c>
      <c r="G2447" s="52"/>
    </row>
    <row r="2448" spans="2:7" ht="12.75">
      <c r="B2448" s="33">
        <f t="shared" si="63"/>
        <v>2162</v>
      </c>
      <c r="C2448" s="7" t="s">
        <v>1926</v>
      </c>
      <c r="D2448" s="7" t="s">
        <v>2309</v>
      </c>
      <c r="E2448" s="41">
        <v>258016.16</v>
      </c>
      <c r="G2448" s="52"/>
    </row>
    <row r="2449" spans="2:7" ht="12.75">
      <c r="B2449" s="33">
        <f t="shared" si="63"/>
        <v>2163</v>
      </c>
      <c r="C2449" s="7" t="s">
        <v>639</v>
      </c>
      <c r="E2449" s="41">
        <v>634782.9199999999</v>
      </c>
      <c r="G2449" s="52"/>
    </row>
    <row r="2450" spans="2:7" ht="12.75">
      <c r="B2450" s="33">
        <f t="shared" si="63"/>
        <v>2164</v>
      </c>
      <c r="C2450" s="7" t="s">
        <v>297</v>
      </c>
      <c r="E2450" s="41">
        <v>249004.99</v>
      </c>
      <c r="G2450" s="52"/>
    </row>
    <row r="2451" spans="2:7" ht="12.75">
      <c r="B2451" s="33">
        <f t="shared" si="63"/>
        <v>2165</v>
      </c>
      <c r="C2451" s="7" t="s">
        <v>640</v>
      </c>
      <c r="E2451" s="41">
        <v>314427.35000000003</v>
      </c>
      <c r="G2451" s="52"/>
    </row>
    <row r="2452" spans="2:7" ht="12.75">
      <c r="B2452" s="33">
        <f t="shared" si="63"/>
        <v>2166</v>
      </c>
      <c r="C2452" s="7" t="s">
        <v>641</v>
      </c>
      <c r="E2452" s="41">
        <v>1351367.3329999999</v>
      </c>
      <c r="G2452" s="52"/>
    </row>
    <row r="2453" spans="2:7" ht="12.75">
      <c r="B2453" s="33">
        <f t="shared" si="63"/>
        <v>2167</v>
      </c>
      <c r="C2453" s="7" t="s">
        <v>426</v>
      </c>
      <c r="E2453" s="41">
        <v>629566.9199999999</v>
      </c>
      <c r="G2453" s="52"/>
    </row>
    <row r="2454" spans="2:7" ht="12.75">
      <c r="B2454" s="33">
        <f t="shared" si="63"/>
        <v>2168</v>
      </c>
      <c r="C2454" s="7" t="s">
        <v>427</v>
      </c>
      <c r="E2454" s="41">
        <v>556</v>
      </c>
      <c r="G2454" s="52"/>
    </row>
    <row r="2455" spans="2:7" ht="12.75">
      <c r="B2455" s="33">
        <f t="shared" si="63"/>
        <v>2169</v>
      </c>
      <c r="C2455" s="7" t="s">
        <v>326</v>
      </c>
      <c r="E2455" s="41">
        <v>386369.33</v>
      </c>
      <c r="G2455" s="52"/>
    </row>
    <row r="2456" spans="2:7" ht="12.75">
      <c r="B2456" s="33">
        <f t="shared" si="63"/>
        <v>2170</v>
      </c>
      <c r="C2456" s="7" t="s">
        <v>1373</v>
      </c>
      <c r="E2456" s="41">
        <v>113077.35999999999</v>
      </c>
      <c r="G2456" s="52"/>
    </row>
    <row r="2457" spans="2:7" ht="12.75">
      <c r="B2457" s="33">
        <f t="shared" si="63"/>
        <v>2171</v>
      </c>
      <c r="C2457" s="7" t="s">
        <v>428</v>
      </c>
      <c r="E2457" s="41">
        <v>152906.91999999998</v>
      </c>
      <c r="G2457" s="52"/>
    </row>
    <row r="2458" spans="2:7" ht="12.75">
      <c r="B2458" s="33">
        <f t="shared" si="63"/>
        <v>2172</v>
      </c>
      <c r="C2458" s="7" t="s">
        <v>869</v>
      </c>
      <c r="E2458" s="41">
        <v>22276.34</v>
      </c>
      <c r="G2458" s="52"/>
    </row>
    <row r="2459" spans="2:7" ht="12.75">
      <c r="B2459" s="33">
        <f t="shared" si="63"/>
        <v>2173</v>
      </c>
      <c r="C2459" s="7" t="s">
        <v>1375</v>
      </c>
      <c r="E2459" s="41">
        <v>38616.590000000004</v>
      </c>
      <c r="G2459" s="52"/>
    </row>
    <row r="2460" spans="2:7" ht="12.75">
      <c r="B2460" s="33">
        <f t="shared" si="63"/>
        <v>2174</v>
      </c>
      <c r="C2460" s="7" t="s">
        <v>327</v>
      </c>
      <c r="E2460" s="41">
        <v>920613.2699999999</v>
      </c>
      <c r="G2460" s="52"/>
    </row>
    <row r="2461" spans="2:7" ht="12.75">
      <c r="B2461" s="33">
        <f t="shared" si="63"/>
        <v>2175</v>
      </c>
      <c r="C2461" s="7" t="s">
        <v>429</v>
      </c>
      <c r="E2461" s="41">
        <v>556</v>
      </c>
      <c r="G2461" s="52"/>
    </row>
    <row r="2462" spans="2:7" ht="12.75">
      <c r="B2462" s="33">
        <f t="shared" si="63"/>
        <v>2176</v>
      </c>
      <c r="C2462" s="7" t="s">
        <v>430</v>
      </c>
      <c r="E2462" s="41">
        <v>69978.29999999999</v>
      </c>
      <c r="G2462" s="52"/>
    </row>
    <row r="2463" spans="2:7" ht="12.75">
      <c r="B2463" s="33">
        <f t="shared" si="63"/>
        <v>2177</v>
      </c>
      <c r="C2463" s="7" t="s">
        <v>328</v>
      </c>
      <c r="E2463" s="41">
        <v>18680.73</v>
      </c>
      <c r="G2463" s="52"/>
    </row>
    <row r="2464" spans="2:7" ht="12.75">
      <c r="B2464" s="33">
        <f t="shared" si="63"/>
        <v>2178</v>
      </c>
      <c r="C2464" s="7" t="s">
        <v>431</v>
      </c>
      <c r="E2464" s="41">
        <v>645.07</v>
      </c>
      <c r="G2464" s="52"/>
    </row>
    <row r="2465" spans="2:7" ht="12.75">
      <c r="B2465" s="33">
        <f t="shared" si="63"/>
        <v>2179</v>
      </c>
      <c r="C2465" s="7" t="s">
        <v>432</v>
      </c>
      <c r="E2465" s="41">
        <v>1629468.06</v>
      </c>
      <c r="G2465" s="52"/>
    </row>
    <row r="2466" spans="2:7" ht="12.75">
      <c r="B2466" s="33">
        <f t="shared" si="63"/>
        <v>2180</v>
      </c>
      <c r="C2466" s="7" t="s">
        <v>240</v>
      </c>
      <c r="E2466" s="41">
        <v>2305610.9799999995</v>
      </c>
      <c r="G2466" s="52"/>
    </row>
    <row r="2467" spans="2:7" ht="12.75">
      <c r="B2467" s="33">
        <f t="shared" si="63"/>
        <v>2181</v>
      </c>
      <c r="C2467" s="7" t="s">
        <v>433</v>
      </c>
      <c r="E2467" s="41">
        <v>375502.92</v>
      </c>
      <c r="G2467" s="52"/>
    </row>
    <row r="2468" spans="2:7" ht="12.75">
      <c r="B2468" s="33">
        <f t="shared" si="63"/>
        <v>2182</v>
      </c>
      <c r="C2468" s="7" t="s">
        <v>1384</v>
      </c>
      <c r="E2468" s="41">
        <v>24891.340000000004</v>
      </c>
      <c r="G2468" s="52"/>
    </row>
    <row r="2469" spans="2:7" ht="12.75">
      <c r="B2469" s="33">
        <f t="shared" si="63"/>
        <v>2183</v>
      </c>
      <c r="C2469" s="7" t="s">
        <v>434</v>
      </c>
      <c r="E2469" s="41">
        <v>358706.98</v>
      </c>
      <c r="G2469" s="52"/>
    </row>
    <row r="2470" spans="2:7" ht="12.75">
      <c r="B2470" s="33">
        <f t="shared" si="63"/>
        <v>2184</v>
      </c>
      <c r="C2470" s="7" t="s">
        <v>435</v>
      </c>
      <c r="E2470" s="41">
        <v>291689.64</v>
      </c>
      <c r="G2470" s="52"/>
    </row>
    <row r="2471" spans="2:7" ht="12.75">
      <c r="B2471" s="33">
        <f t="shared" si="63"/>
        <v>2185</v>
      </c>
      <c r="C2471" s="7" t="s">
        <v>1387</v>
      </c>
      <c r="E2471" s="41">
        <v>1472404.4300000002</v>
      </c>
      <c r="G2471" s="52"/>
    </row>
    <row r="2472" spans="2:7" ht="12.75">
      <c r="B2472" s="33">
        <f t="shared" si="63"/>
        <v>2186</v>
      </c>
      <c r="C2472" s="7" t="s">
        <v>886</v>
      </c>
      <c r="E2472" s="41">
        <v>1769.65</v>
      </c>
      <c r="G2472" s="52"/>
    </row>
    <row r="2473" spans="2:7" ht="12.75">
      <c r="B2473" s="33">
        <f t="shared" si="63"/>
        <v>2187</v>
      </c>
      <c r="C2473" s="7" t="s">
        <v>2085</v>
      </c>
      <c r="D2473" s="7" t="s">
        <v>2295</v>
      </c>
      <c r="E2473" s="41">
        <v>485754.004</v>
      </c>
      <c r="G2473" s="52"/>
    </row>
    <row r="2474" spans="2:7" ht="12.75">
      <c r="B2474" s="33">
        <f t="shared" si="63"/>
        <v>2188</v>
      </c>
      <c r="C2474" s="7" t="s">
        <v>2094</v>
      </c>
      <c r="D2474" s="7" t="s">
        <v>2310</v>
      </c>
      <c r="E2474" s="41">
        <v>52707.979999999996</v>
      </c>
      <c r="G2474" s="52"/>
    </row>
    <row r="2475" spans="2:7" ht="12.75">
      <c r="B2475" s="33">
        <f t="shared" si="63"/>
        <v>2189</v>
      </c>
      <c r="C2475" s="7" t="s">
        <v>1388</v>
      </c>
      <c r="E2475" s="41">
        <v>1657</v>
      </c>
      <c r="G2475" s="52"/>
    </row>
    <row r="2476" spans="2:7" ht="12.75">
      <c r="B2476" s="33">
        <f aca="true" t="shared" si="64" ref="B2476:B2540">MAX(B2471:B2475)+1</f>
        <v>2190</v>
      </c>
      <c r="C2476" s="7" t="s">
        <v>1930</v>
      </c>
      <c r="E2476" s="41">
        <v>195609.80099999998</v>
      </c>
      <c r="G2476" s="52"/>
    </row>
    <row r="2477" spans="2:7" ht="12.75">
      <c r="B2477" s="33">
        <f t="shared" si="64"/>
        <v>2191</v>
      </c>
      <c r="C2477" s="7" t="s">
        <v>265</v>
      </c>
      <c r="E2477" s="41">
        <v>383611.81</v>
      </c>
      <c r="G2477" s="52"/>
    </row>
    <row r="2478" spans="2:7" ht="12.75">
      <c r="B2478" s="33">
        <f t="shared" si="64"/>
        <v>2192</v>
      </c>
      <c r="C2478" s="7" t="s">
        <v>1389</v>
      </c>
      <c r="E2478" s="41">
        <v>421934.62</v>
      </c>
      <c r="G2478" s="52"/>
    </row>
    <row r="2479" spans="2:7" ht="12.75">
      <c r="B2479" s="33">
        <f>MAX(B2473:B2478)+1</f>
        <v>2193</v>
      </c>
      <c r="C2479" s="7" t="s">
        <v>1390</v>
      </c>
      <c r="E2479" s="41">
        <v>82521</v>
      </c>
      <c r="G2479" s="52"/>
    </row>
    <row r="2480" spans="2:7" ht="12.75">
      <c r="B2480" s="33">
        <f>MAX(B2474:B2479)+1</f>
        <v>2194</v>
      </c>
      <c r="C2480" s="7" t="s">
        <v>1393</v>
      </c>
      <c r="E2480" s="41">
        <v>85427.78</v>
      </c>
      <c r="G2480" s="52"/>
    </row>
    <row r="2481" spans="2:7" ht="12.75">
      <c r="B2481" s="33">
        <f>MAX(B2475:B2480)+1</f>
        <v>2195</v>
      </c>
      <c r="C2481" s="7" t="s">
        <v>1394</v>
      </c>
      <c r="E2481" s="41">
        <v>1346190.06</v>
      </c>
      <c r="G2481" s="52"/>
    </row>
    <row r="2482" spans="2:7" ht="12.75">
      <c r="B2482" s="33">
        <f>MAX(B2476:B2481)+1</f>
        <v>2196</v>
      </c>
      <c r="C2482" s="7" t="s">
        <v>1933</v>
      </c>
      <c r="E2482" s="41">
        <v>9889.07</v>
      </c>
      <c r="G2482" s="52"/>
    </row>
    <row r="2483" spans="2:7" ht="12.75">
      <c r="B2483" s="33">
        <f t="shared" si="64"/>
        <v>2197</v>
      </c>
      <c r="C2483" s="7" t="s">
        <v>436</v>
      </c>
      <c r="E2483" s="41">
        <v>52647.6</v>
      </c>
      <c r="G2483" s="52"/>
    </row>
    <row r="2484" spans="2:7" ht="12.75">
      <c r="B2484" s="33">
        <f t="shared" si="64"/>
        <v>2198</v>
      </c>
      <c r="C2484" s="7" t="s">
        <v>1397</v>
      </c>
      <c r="E2484" s="41">
        <v>4128.196</v>
      </c>
      <c r="G2484" s="52"/>
    </row>
    <row r="2485" spans="2:7" ht="12.75">
      <c r="B2485" s="33">
        <f t="shared" si="64"/>
        <v>2199</v>
      </c>
      <c r="C2485" s="7" t="s">
        <v>371</v>
      </c>
      <c r="E2485" s="41">
        <v>86252.49999999999</v>
      </c>
      <c r="G2485" s="52"/>
    </row>
    <row r="2486" spans="2:7" ht="12.75">
      <c r="B2486" s="33">
        <f t="shared" si="64"/>
        <v>2200</v>
      </c>
      <c r="C2486" s="7" t="s">
        <v>1402</v>
      </c>
      <c r="E2486" s="41">
        <v>26047.95</v>
      </c>
      <c r="G2486" s="52"/>
    </row>
    <row r="2487" spans="2:7" ht="12.75">
      <c r="B2487" s="33">
        <f t="shared" si="64"/>
        <v>2201</v>
      </c>
      <c r="C2487" s="7" t="s">
        <v>1403</v>
      </c>
      <c r="E2487" s="41">
        <v>27330.09</v>
      </c>
      <c r="G2487" s="52"/>
    </row>
    <row r="2488" spans="2:7" ht="12.75">
      <c r="B2488" s="33">
        <f t="shared" si="64"/>
        <v>2202</v>
      </c>
      <c r="C2488" s="7" t="s">
        <v>437</v>
      </c>
      <c r="E2488" s="41">
        <v>270971.33</v>
      </c>
      <c r="G2488" s="52"/>
    </row>
    <row r="2489" spans="2:7" ht="12.75">
      <c r="B2489" s="33">
        <f t="shared" si="64"/>
        <v>2203</v>
      </c>
      <c r="C2489" s="7" t="s">
        <v>1406</v>
      </c>
      <c r="E2489" s="41">
        <v>16086.68</v>
      </c>
      <c r="G2489" s="52"/>
    </row>
    <row r="2490" spans="2:7" ht="12.75">
      <c r="B2490" s="33">
        <f t="shared" si="64"/>
        <v>2204</v>
      </c>
      <c r="C2490" s="7" t="s">
        <v>1407</v>
      </c>
      <c r="E2490" s="41">
        <v>143515.24</v>
      </c>
      <c r="G2490" s="52"/>
    </row>
    <row r="2491" spans="2:7" ht="12.75">
      <c r="B2491" s="33">
        <f t="shared" si="64"/>
        <v>2205</v>
      </c>
      <c r="C2491" s="7" t="s">
        <v>900</v>
      </c>
      <c r="E2491" s="41">
        <v>95769.79</v>
      </c>
      <c r="G2491" s="52"/>
    </row>
    <row r="2492" spans="2:7" ht="12.75">
      <c r="B2492" s="33">
        <f t="shared" si="64"/>
        <v>2206</v>
      </c>
      <c r="C2492" s="7" t="s">
        <v>901</v>
      </c>
      <c r="E2492" s="41">
        <v>7512.08</v>
      </c>
      <c r="G2492" s="52"/>
    </row>
    <row r="2493" spans="2:7" ht="12.75">
      <c r="B2493" s="33">
        <f t="shared" si="64"/>
        <v>2207</v>
      </c>
      <c r="C2493" s="7" t="s">
        <v>1411</v>
      </c>
      <c r="E2493" s="41">
        <v>11423.210000000006</v>
      </c>
      <c r="G2493" s="52"/>
    </row>
    <row r="2494" spans="2:7" ht="12.75">
      <c r="B2494" s="33">
        <f t="shared" si="64"/>
        <v>2208</v>
      </c>
      <c r="C2494" s="7" t="s">
        <v>1412</v>
      </c>
      <c r="E2494" s="41">
        <v>2290804.5399999996</v>
      </c>
      <c r="G2494" s="52"/>
    </row>
    <row r="2495" spans="2:7" ht="12.75">
      <c r="B2495" s="33">
        <f t="shared" si="64"/>
        <v>2209</v>
      </c>
      <c r="C2495" s="7" t="s">
        <v>372</v>
      </c>
      <c r="E2495" s="41">
        <v>9027301.36</v>
      </c>
      <c r="G2495" s="52"/>
    </row>
    <row r="2496" spans="2:7" ht="12.75">
      <c r="B2496" s="33">
        <f t="shared" si="64"/>
        <v>2210</v>
      </c>
      <c r="C2496" s="7" t="s">
        <v>645</v>
      </c>
      <c r="E2496" s="41">
        <v>543649.78</v>
      </c>
      <c r="G2496" s="52"/>
    </row>
    <row r="2497" spans="2:7" ht="12.75">
      <c r="B2497" s="33">
        <f t="shared" si="64"/>
        <v>2211</v>
      </c>
      <c r="C2497" s="7" t="s">
        <v>438</v>
      </c>
      <c r="E2497" s="41">
        <v>653255.86</v>
      </c>
      <c r="G2497" s="52"/>
    </row>
    <row r="2498" spans="2:7" ht="12.75">
      <c r="B2498" s="33">
        <f t="shared" si="64"/>
        <v>2212</v>
      </c>
      <c r="C2498" s="7" t="s">
        <v>647</v>
      </c>
      <c r="E2498" s="41">
        <v>388526.35</v>
      </c>
      <c r="G2498" s="52"/>
    </row>
    <row r="2499" spans="2:7" ht="12.75">
      <c r="B2499" s="33">
        <f t="shared" si="64"/>
        <v>2213</v>
      </c>
      <c r="C2499" s="7" t="s">
        <v>439</v>
      </c>
      <c r="E2499" s="41">
        <v>4447679.06</v>
      </c>
      <c r="G2499" s="52"/>
    </row>
    <row r="2500" spans="2:7" ht="12.75">
      <c r="B2500" s="33">
        <f t="shared" si="64"/>
        <v>2214</v>
      </c>
      <c r="C2500" s="7" t="s">
        <v>440</v>
      </c>
      <c r="E2500" s="41">
        <v>380162.07999999996</v>
      </c>
      <c r="G2500" s="52"/>
    </row>
    <row r="2501" spans="2:7" ht="12.75">
      <c r="B2501" s="33">
        <f t="shared" si="64"/>
        <v>2215</v>
      </c>
      <c r="C2501" s="7" t="s">
        <v>1715</v>
      </c>
      <c r="E2501" s="41">
        <v>1782548.18</v>
      </c>
      <c r="G2501" s="52"/>
    </row>
    <row r="2502" spans="2:7" ht="12.75">
      <c r="B2502" s="33">
        <f t="shared" si="64"/>
        <v>2216</v>
      </c>
      <c r="C2502" s="7" t="s">
        <v>1415</v>
      </c>
      <c r="E2502" s="41">
        <v>868854.52</v>
      </c>
      <c r="G2502" s="52"/>
    </row>
    <row r="2503" spans="2:7" ht="12.75">
      <c r="B2503" s="33">
        <f t="shared" si="64"/>
        <v>2217</v>
      </c>
      <c r="C2503" s="7" t="s">
        <v>386</v>
      </c>
      <c r="E2503" s="41">
        <v>747.45</v>
      </c>
      <c r="G2503" s="52"/>
    </row>
    <row r="2504" spans="2:7" ht="12.75">
      <c r="B2504" s="33">
        <f t="shared" si="64"/>
        <v>2218</v>
      </c>
      <c r="C2504" s="7" t="s">
        <v>1423</v>
      </c>
      <c r="E2504" s="41">
        <v>68395.38</v>
      </c>
      <c r="G2504" s="52"/>
    </row>
    <row r="2505" spans="2:7" ht="12.75">
      <c r="B2505" s="33">
        <f t="shared" si="64"/>
        <v>2219</v>
      </c>
      <c r="C2505" s="7" t="s">
        <v>648</v>
      </c>
      <c r="E2505" s="41">
        <v>234863.27000000002</v>
      </c>
      <c r="G2505" s="52"/>
    </row>
    <row r="2506" spans="2:7" ht="12.75">
      <c r="B2506" s="33">
        <f t="shared" si="64"/>
        <v>2220</v>
      </c>
      <c r="C2506" s="7" t="s">
        <v>649</v>
      </c>
      <c r="E2506" s="41">
        <v>3437541.92</v>
      </c>
      <c r="G2506" s="52"/>
    </row>
    <row r="2507" spans="2:7" ht="12.75">
      <c r="B2507" s="33">
        <f t="shared" si="64"/>
        <v>2221</v>
      </c>
      <c r="C2507" s="7" t="s">
        <v>1425</v>
      </c>
      <c r="E2507" s="41">
        <v>971127.99</v>
      </c>
      <c r="G2507" s="52"/>
    </row>
    <row r="2508" spans="2:7" ht="12.75">
      <c r="B2508" s="33">
        <f t="shared" si="64"/>
        <v>2222</v>
      </c>
      <c r="C2508" s="7" t="s">
        <v>1427</v>
      </c>
      <c r="E2508" s="41">
        <v>2467179.66</v>
      </c>
      <c r="G2508" s="52"/>
    </row>
    <row r="2509" spans="2:7" ht="12.75">
      <c r="B2509" s="33">
        <f t="shared" si="64"/>
        <v>2223</v>
      </c>
      <c r="C2509" s="7" t="s">
        <v>441</v>
      </c>
      <c r="E2509" s="41">
        <v>2032977.31</v>
      </c>
      <c r="G2509" s="52"/>
    </row>
    <row r="2510" spans="2:7" ht="12.75">
      <c r="B2510" s="33">
        <f t="shared" si="64"/>
        <v>2224</v>
      </c>
      <c r="C2510" s="7" t="s">
        <v>330</v>
      </c>
      <c r="E2510" s="41">
        <v>7090083.6</v>
      </c>
      <c r="G2510" s="52"/>
    </row>
    <row r="2511" spans="2:7" ht="12.75">
      <c r="B2511" s="33">
        <f t="shared" si="64"/>
        <v>2225</v>
      </c>
      <c r="C2511" s="7" t="s">
        <v>1947</v>
      </c>
      <c r="E2511" s="41">
        <v>2006863.265</v>
      </c>
      <c r="G2511" s="52"/>
    </row>
    <row r="2512" spans="2:7" ht="12.75">
      <c r="B2512" s="33">
        <f t="shared" si="64"/>
        <v>2226</v>
      </c>
      <c r="C2512" s="7" t="s">
        <v>1582</v>
      </c>
      <c r="E2512" s="41">
        <v>521342</v>
      </c>
      <c r="G2512" s="52"/>
    </row>
    <row r="2513" spans="2:7" ht="12.75">
      <c r="B2513" s="33">
        <f t="shared" si="64"/>
        <v>2227</v>
      </c>
      <c r="C2513" s="7" t="s">
        <v>1431</v>
      </c>
      <c r="E2513" s="41">
        <v>2495013.03</v>
      </c>
      <c r="G2513" s="52"/>
    </row>
    <row r="2514" spans="2:7" ht="12.75">
      <c r="B2514" s="33">
        <f t="shared" si="64"/>
        <v>2228</v>
      </c>
      <c r="C2514" s="7" t="s">
        <v>298</v>
      </c>
      <c r="E2514" s="41">
        <v>8601492.728</v>
      </c>
      <c r="G2514" s="52"/>
    </row>
    <row r="2515" spans="2:7" ht="12.75">
      <c r="B2515" s="33">
        <f t="shared" si="64"/>
        <v>2229</v>
      </c>
      <c r="C2515" s="7" t="s">
        <v>299</v>
      </c>
      <c r="E2515" s="41">
        <v>18105622.256000005</v>
      </c>
      <c r="G2515" s="52"/>
    </row>
    <row r="2516" spans="2:7" ht="12.75">
      <c r="B2516" s="33">
        <f t="shared" si="64"/>
        <v>2230</v>
      </c>
      <c r="C2516" s="7" t="s">
        <v>917</v>
      </c>
      <c r="E2516" s="41">
        <v>3269.3100000000013</v>
      </c>
      <c r="G2516" s="52"/>
    </row>
    <row r="2517" spans="2:7" ht="12.75">
      <c r="B2517" s="33">
        <f t="shared" si="64"/>
        <v>2231</v>
      </c>
      <c r="C2517" s="7" t="s">
        <v>1434</v>
      </c>
      <c r="E2517" s="41">
        <v>3017.37</v>
      </c>
      <c r="G2517" s="52"/>
    </row>
    <row r="2518" spans="2:7" ht="12.75">
      <c r="B2518" s="33">
        <f t="shared" si="64"/>
        <v>2232</v>
      </c>
      <c r="C2518" s="7" t="s">
        <v>331</v>
      </c>
      <c r="E2518" s="41">
        <v>2227983.95</v>
      </c>
      <c r="G2518" s="52"/>
    </row>
    <row r="2519" spans="2:7" ht="12.75">
      <c r="B2519" s="33">
        <f t="shared" si="64"/>
        <v>2233</v>
      </c>
      <c r="C2519" s="7" t="s">
        <v>1948</v>
      </c>
      <c r="D2519" s="7" t="s">
        <v>2143</v>
      </c>
      <c r="E2519" s="41">
        <v>7152.43</v>
      </c>
      <c r="G2519" s="52"/>
    </row>
    <row r="2520" spans="2:7" ht="12.75">
      <c r="B2520" s="33">
        <f t="shared" si="64"/>
        <v>2234</v>
      </c>
      <c r="C2520" s="7" t="s">
        <v>442</v>
      </c>
      <c r="E2520" s="41">
        <v>309027.84</v>
      </c>
      <c r="G2520" s="52"/>
    </row>
    <row r="2521" spans="2:7" ht="12.75">
      <c r="B2521" s="33">
        <f t="shared" si="64"/>
        <v>2235</v>
      </c>
      <c r="C2521" s="7" t="s">
        <v>1436</v>
      </c>
      <c r="E2521" s="41">
        <v>1332003.2000000002</v>
      </c>
      <c r="G2521" s="52"/>
    </row>
    <row r="2522" spans="2:7" ht="12.75">
      <c r="B2522" s="33">
        <f t="shared" si="64"/>
        <v>2236</v>
      </c>
      <c r="C2522" s="7" t="s">
        <v>1950</v>
      </c>
      <c r="D2522" s="7" t="s">
        <v>2237</v>
      </c>
      <c r="E2522" s="41">
        <v>130841.54</v>
      </c>
      <c r="G2522" s="52"/>
    </row>
    <row r="2523" spans="2:7" ht="12.75">
      <c r="B2523" s="33">
        <f t="shared" si="64"/>
        <v>2237</v>
      </c>
      <c r="C2523" s="7" t="s">
        <v>1440</v>
      </c>
      <c r="E2523" s="41">
        <v>242368.76400000002</v>
      </c>
      <c r="G2523" s="52"/>
    </row>
    <row r="2524" spans="2:7" ht="12.75">
      <c r="B2524" s="33">
        <f t="shared" si="64"/>
        <v>2238</v>
      </c>
      <c r="C2524" s="7" t="s">
        <v>1441</v>
      </c>
      <c r="E2524" s="41">
        <v>969059.73</v>
      </c>
      <c r="G2524" s="52"/>
    </row>
    <row r="2525" spans="2:7" ht="12.75">
      <c r="B2525" s="33">
        <f>MAX(B2521:B2524)+1</f>
        <v>2239</v>
      </c>
      <c r="C2525" s="7" t="s">
        <v>1444</v>
      </c>
      <c r="E2525" s="41">
        <v>119815.79</v>
      </c>
      <c r="G2525" s="52"/>
    </row>
    <row r="2526" spans="2:7" ht="12.75">
      <c r="B2526" s="33">
        <f>MAX(B2522:B2525)+1</f>
        <v>2240</v>
      </c>
      <c r="C2526" s="7" t="s">
        <v>1445</v>
      </c>
      <c r="E2526" s="41">
        <v>56583.51</v>
      </c>
      <c r="G2526" s="52"/>
    </row>
    <row r="2527" spans="2:7" ht="12.75">
      <c r="B2527" s="33">
        <f>MAX(B2523:B2526)+1</f>
        <v>2241</v>
      </c>
      <c r="C2527" s="7" t="s">
        <v>332</v>
      </c>
      <c r="E2527" s="41">
        <v>26124.760000000002</v>
      </c>
      <c r="G2527" s="52"/>
    </row>
    <row r="2528" spans="2:7" ht="12.75">
      <c r="B2528" s="33">
        <f>MAX(B2524:B2527)+1</f>
        <v>2242</v>
      </c>
      <c r="C2528" s="7" t="s">
        <v>1951</v>
      </c>
      <c r="E2528" s="41">
        <v>601029.138</v>
      </c>
      <c r="G2528" s="52"/>
    </row>
    <row r="2529" spans="2:7" ht="12.75">
      <c r="B2529" s="33">
        <f>MAX(B2525:B2528)+1</f>
        <v>2243</v>
      </c>
      <c r="C2529" s="7" t="s">
        <v>1451</v>
      </c>
      <c r="E2529" s="41">
        <v>862937.6100000001</v>
      </c>
      <c r="G2529" s="52"/>
    </row>
    <row r="2530" spans="2:7" ht="12.75">
      <c r="B2530" s="33">
        <f t="shared" si="64"/>
        <v>2244</v>
      </c>
      <c r="C2530" s="7" t="s">
        <v>1454</v>
      </c>
      <c r="E2530" s="41">
        <v>6012.710000000001</v>
      </c>
      <c r="G2530" s="52"/>
    </row>
    <row r="2531" spans="2:7" ht="12.75">
      <c r="B2531" s="33">
        <f t="shared" si="64"/>
        <v>2245</v>
      </c>
      <c r="C2531" s="7" t="s">
        <v>443</v>
      </c>
      <c r="E2531" s="41">
        <v>73118.718</v>
      </c>
      <c r="G2531" s="52"/>
    </row>
    <row r="2532" spans="2:7" ht="12.75">
      <c r="B2532" s="33">
        <f t="shared" si="64"/>
        <v>2246</v>
      </c>
      <c r="C2532" s="7" t="s">
        <v>333</v>
      </c>
      <c r="E2532" s="41">
        <v>24454.81</v>
      </c>
      <c r="G2532" s="52"/>
    </row>
    <row r="2533" spans="2:7" ht="12.75">
      <c r="B2533" s="33">
        <f t="shared" si="64"/>
        <v>2247</v>
      </c>
      <c r="C2533" s="7" t="s">
        <v>1457</v>
      </c>
      <c r="E2533" s="41">
        <v>698797.42</v>
      </c>
      <c r="G2533" s="52"/>
    </row>
    <row r="2534" spans="2:7" ht="12.75">
      <c r="B2534" s="33">
        <f t="shared" si="64"/>
        <v>2248</v>
      </c>
      <c r="C2534" s="7" t="s">
        <v>650</v>
      </c>
      <c r="E2534" s="41">
        <v>438990.36</v>
      </c>
      <c r="G2534" s="52"/>
    </row>
    <row r="2535" spans="2:7" ht="12.75">
      <c r="B2535" s="33">
        <f t="shared" si="64"/>
        <v>2249</v>
      </c>
      <c r="C2535" s="7" t="s">
        <v>1751</v>
      </c>
      <c r="E2535" s="41">
        <v>1644593.88</v>
      </c>
      <c r="G2535" s="52"/>
    </row>
    <row r="2536" spans="2:7" ht="12.75">
      <c r="B2536" s="33">
        <f t="shared" si="64"/>
        <v>2250</v>
      </c>
      <c r="C2536" s="7" t="s">
        <v>1953</v>
      </c>
      <c r="D2536" s="7" t="s">
        <v>2215</v>
      </c>
      <c r="E2536" s="41">
        <v>434298</v>
      </c>
      <c r="G2536" s="52"/>
    </row>
    <row r="2537" spans="2:7" ht="12.75">
      <c r="B2537" s="33">
        <f t="shared" si="64"/>
        <v>2251</v>
      </c>
      <c r="C2537" s="7" t="s">
        <v>444</v>
      </c>
      <c r="E2537" s="41">
        <v>707598.0599999999</v>
      </c>
      <c r="G2537" s="52"/>
    </row>
    <row r="2538" spans="2:7" ht="12.75">
      <c r="B2538" s="33">
        <f t="shared" si="64"/>
        <v>2252</v>
      </c>
      <c r="C2538" s="7" t="s">
        <v>611</v>
      </c>
      <c r="E2538" s="41">
        <v>-1777</v>
      </c>
      <c r="G2538" s="52"/>
    </row>
    <row r="2539" spans="2:7" ht="12.75">
      <c r="B2539" s="33">
        <f t="shared" si="64"/>
        <v>2253</v>
      </c>
      <c r="C2539" s="7" t="s">
        <v>445</v>
      </c>
      <c r="E2539" s="41">
        <v>600318.41</v>
      </c>
      <c r="G2539" s="52"/>
    </row>
    <row r="2540" spans="2:7" ht="12.75">
      <c r="B2540" s="33">
        <f t="shared" si="64"/>
        <v>2254</v>
      </c>
      <c r="C2540" s="7" t="s">
        <v>651</v>
      </c>
      <c r="E2540" s="41">
        <v>4733574.9399999995</v>
      </c>
      <c r="G2540" s="52"/>
    </row>
    <row r="2541" spans="2:7" ht="12.75">
      <c r="B2541" s="33">
        <f aca="true" t="shared" si="65" ref="B2541:B2604">MAX(B2536:B2540)+1</f>
        <v>2255</v>
      </c>
      <c r="C2541" s="7" t="s">
        <v>1460</v>
      </c>
      <c r="E2541" s="41">
        <v>132401.73</v>
      </c>
      <c r="G2541" s="52"/>
    </row>
    <row r="2542" spans="2:7" ht="12.75">
      <c r="B2542" s="33">
        <f t="shared" si="65"/>
        <v>2256</v>
      </c>
      <c r="C2542" s="7" t="s">
        <v>334</v>
      </c>
      <c r="E2542" s="41">
        <v>2885</v>
      </c>
      <c r="G2542" s="52"/>
    </row>
    <row r="2543" spans="2:7" ht="12.75">
      <c r="B2543" s="33">
        <f t="shared" si="65"/>
        <v>2257</v>
      </c>
      <c r="C2543" s="7" t="s">
        <v>335</v>
      </c>
      <c r="E2543" s="41">
        <v>267443.94</v>
      </c>
      <c r="G2543" s="52"/>
    </row>
    <row r="2544" spans="2:7" ht="12.75">
      <c r="B2544" s="33">
        <f t="shared" si="65"/>
        <v>2258</v>
      </c>
      <c r="C2544" s="7" t="s">
        <v>1461</v>
      </c>
      <c r="E2544" s="41">
        <v>2195909.5299999993</v>
      </c>
      <c r="G2544" s="52"/>
    </row>
    <row r="2545" spans="2:7" ht="12.75">
      <c r="B2545" s="33">
        <f t="shared" si="65"/>
        <v>2259</v>
      </c>
      <c r="C2545" s="7" t="s">
        <v>446</v>
      </c>
      <c r="E2545" s="41">
        <v>214429.15000000002</v>
      </c>
      <c r="G2545" s="52"/>
    </row>
    <row r="2546" spans="2:7" ht="12.75">
      <c r="B2546" s="33">
        <f t="shared" si="65"/>
        <v>2260</v>
      </c>
      <c r="C2546" s="7" t="s">
        <v>653</v>
      </c>
      <c r="E2546" s="41">
        <v>17901.92</v>
      </c>
      <c r="G2546" s="52"/>
    </row>
    <row r="2547" spans="2:7" ht="12.75">
      <c r="B2547" s="33">
        <f t="shared" si="65"/>
        <v>2261</v>
      </c>
      <c r="C2547" s="7" t="s">
        <v>1462</v>
      </c>
      <c r="E2547" s="41">
        <v>496028.94999999995</v>
      </c>
      <c r="G2547" s="52"/>
    </row>
    <row r="2548" spans="2:7" ht="12.75">
      <c r="B2548" s="33">
        <f t="shared" si="65"/>
        <v>2262</v>
      </c>
      <c r="C2548" s="7" t="s">
        <v>1463</v>
      </c>
      <c r="E2548" s="41">
        <v>173125.61</v>
      </c>
      <c r="G2548" s="52"/>
    </row>
    <row r="2549" spans="2:7" ht="12.75">
      <c r="B2549" s="33">
        <f t="shared" si="65"/>
        <v>2263</v>
      </c>
      <c r="C2549" s="7" t="s">
        <v>336</v>
      </c>
      <c r="E2549" s="41">
        <v>1855299.8199999998</v>
      </c>
      <c r="G2549" s="52"/>
    </row>
    <row r="2550" spans="2:7" ht="12.75">
      <c r="B2550" s="33">
        <f t="shared" si="65"/>
        <v>2264</v>
      </c>
      <c r="C2550" s="7" t="s">
        <v>654</v>
      </c>
      <c r="E2550" s="41">
        <v>329857.23</v>
      </c>
      <c r="G2550" s="52"/>
    </row>
    <row r="2551" spans="2:7" ht="12.75">
      <c r="B2551" s="33">
        <f t="shared" si="65"/>
        <v>2265</v>
      </c>
      <c r="C2551" s="7" t="s">
        <v>655</v>
      </c>
      <c r="E2551" s="41">
        <v>4143822.71</v>
      </c>
      <c r="G2551" s="52"/>
    </row>
    <row r="2552" spans="2:7" ht="12.75">
      <c r="B2552" s="33">
        <f t="shared" si="65"/>
        <v>2266</v>
      </c>
      <c r="C2552" s="7" t="s">
        <v>656</v>
      </c>
      <c r="E2552" s="41">
        <v>258795.18</v>
      </c>
      <c r="G2552" s="52"/>
    </row>
    <row r="2553" spans="2:7" ht="12.75">
      <c r="B2553" s="33">
        <f t="shared" si="65"/>
        <v>2267</v>
      </c>
      <c r="C2553" s="7" t="s">
        <v>657</v>
      </c>
      <c r="E2553" s="41">
        <v>1648584.87</v>
      </c>
      <c r="G2553" s="52"/>
    </row>
    <row r="2554" spans="2:7" ht="12.75">
      <c r="B2554" s="33">
        <f t="shared" si="65"/>
        <v>2268</v>
      </c>
      <c r="C2554" s="7" t="s">
        <v>950</v>
      </c>
      <c r="E2554" s="41">
        <v>53475.08</v>
      </c>
      <c r="G2554" s="52"/>
    </row>
    <row r="2555" spans="2:7" ht="12.75">
      <c r="B2555" s="33">
        <f t="shared" si="65"/>
        <v>2269</v>
      </c>
      <c r="C2555" s="7" t="s">
        <v>953</v>
      </c>
      <c r="E2555" s="41">
        <v>7729.45</v>
      </c>
      <c r="G2555" s="52"/>
    </row>
    <row r="2556" spans="2:7" ht="12.75">
      <c r="B2556" s="33">
        <f t="shared" si="65"/>
        <v>2270</v>
      </c>
      <c r="C2556" s="7" t="s">
        <v>1574</v>
      </c>
      <c r="E2556" s="41">
        <v>4266.64</v>
      </c>
      <c r="G2556" s="52"/>
    </row>
    <row r="2557" spans="2:7" ht="12.75">
      <c r="B2557" s="33">
        <f t="shared" si="65"/>
        <v>2271</v>
      </c>
      <c r="C2557" s="7" t="s">
        <v>268</v>
      </c>
      <c r="E2557" s="41">
        <v>121887.47</v>
      </c>
      <c r="G2557" s="52"/>
    </row>
    <row r="2558" spans="2:7" ht="12.75">
      <c r="B2558" s="33">
        <f t="shared" si="65"/>
        <v>2272</v>
      </c>
      <c r="C2558" s="7" t="s">
        <v>1472</v>
      </c>
      <c r="E2558" s="41">
        <v>13198.34</v>
      </c>
      <c r="G2558" s="52"/>
    </row>
    <row r="2559" spans="2:7" ht="12.75">
      <c r="B2559" s="33">
        <f t="shared" si="65"/>
        <v>2273</v>
      </c>
      <c r="C2559" s="7" t="s">
        <v>337</v>
      </c>
      <c r="E2559" s="41">
        <v>253068.432</v>
      </c>
      <c r="G2559" s="52"/>
    </row>
    <row r="2560" spans="2:7" ht="12.75">
      <c r="B2560" s="33">
        <f t="shared" si="65"/>
        <v>2274</v>
      </c>
      <c r="C2560" s="7" t="s">
        <v>338</v>
      </c>
      <c r="E2560" s="41">
        <v>5215428.14</v>
      </c>
      <c r="G2560" s="52"/>
    </row>
    <row r="2561" spans="2:5" ht="12.75">
      <c r="B2561" s="33">
        <f t="shared" si="65"/>
        <v>2275</v>
      </c>
      <c r="C2561" s="7" t="s">
        <v>447</v>
      </c>
      <c r="E2561" s="41">
        <v>13183.69</v>
      </c>
    </row>
    <row r="2562" spans="2:7" ht="12.75">
      <c r="B2562" s="33">
        <f t="shared" si="65"/>
        <v>2276</v>
      </c>
      <c r="C2562" s="7" t="s">
        <v>241</v>
      </c>
      <c r="E2562" s="41">
        <v>3125493.192</v>
      </c>
      <c r="G2562" s="52"/>
    </row>
    <row r="2563" spans="2:7" ht="12.75">
      <c r="B2563" s="33">
        <f t="shared" si="65"/>
        <v>2277</v>
      </c>
      <c r="C2563" s="7" t="s">
        <v>448</v>
      </c>
      <c r="E2563" s="41">
        <v>1571.0700000000002</v>
      </c>
      <c r="G2563" s="52"/>
    </row>
    <row r="2564" spans="2:7" ht="12.75">
      <c r="B2564" s="33">
        <f t="shared" si="65"/>
        <v>2278</v>
      </c>
      <c r="C2564" s="7" t="s">
        <v>1474</v>
      </c>
      <c r="E2564" s="41">
        <v>2378540.9099999997</v>
      </c>
      <c r="G2564" s="52"/>
    </row>
    <row r="2565" spans="2:7" ht="12.75">
      <c r="B2565" s="33">
        <f t="shared" si="65"/>
        <v>2279</v>
      </c>
      <c r="C2565" s="7" t="s">
        <v>449</v>
      </c>
      <c r="E2565" s="41">
        <v>732999.01</v>
      </c>
      <c r="G2565" s="52"/>
    </row>
    <row r="2566" spans="2:7" ht="12.75">
      <c r="B2566" s="33">
        <f t="shared" si="65"/>
        <v>2280</v>
      </c>
      <c r="C2566" s="7" t="s">
        <v>1475</v>
      </c>
      <c r="E2566" s="41">
        <v>60489.18</v>
      </c>
      <c r="G2566" s="52"/>
    </row>
    <row r="2567" spans="2:7" ht="12.75">
      <c r="B2567" s="33">
        <f t="shared" si="65"/>
        <v>2281</v>
      </c>
      <c r="C2567" s="7" t="s">
        <v>1477</v>
      </c>
      <c r="E2567" s="41">
        <v>2231581.34</v>
      </c>
      <c r="G2567" s="52"/>
    </row>
    <row r="2568" spans="2:7" ht="12.75">
      <c r="B2568" s="33">
        <f t="shared" si="65"/>
        <v>2282</v>
      </c>
      <c r="C2568" s="7" t="s">
        <v>450</v>
      </c>
      <c r="E2568" s="41">
        <v>1039832.01</v>
      </c>
      <c r="G2568" s="52"/>
    </row>
    <row r="2569" spans="2:7" ht="12.75">
      <c r="B2569" s="33">
        <f t="shared" si="65"/>
        <v>2283</v>
      </c>
      <c r="C2569" s="7" t="s">
        <v>1478</v>
      </c>
      <c r="E2569" s="41">
        <v>57942.93000000001</v>
      </c>
      <c r="G2569" s="52"/>
    </row>
    <row r="2570" spans="2:7" ht="12.75">
      <c r="B2570" s="33">
        <f t="shared" si="65"/>
        <v>2284</v>
      </c>
      <c r="C2570" s="7" t="s">
        <v>339</v>
      </c>
      <c r="E2570" s="41">
        <v>209970.33</v>
      </c>
      <c r="G2570" s="52"/>
    </row>
    <row r="2571" spans="2:7" ht="12.75">
      <c r="B2571" s="33">
        <f t="shared" si="65"/>
        <v>2285</v>
      </c>
      <c r="C2571" s="7" t="s">
        <v>1479</v>
      </c>
      <c r="E2571" s="41">
        <v>229840.78</v>
      </c>
      <c r="G2571" s="52"/>
    </row>
    <row r="2572" spans="2:7" ht="12.75">
      <c r="B2572" s="33">
        <f t="shared" si="65"/>
        <v>2286</v>
      </c>
      <c r="C2572" s="7" t="s">
        <v>1480</v>
      </c>
      <c r="E2572" s="41">
        <v>12509.23</v>
      </c>
      <c r="G2572" s="52"/>
    </row>
    <row r="2573" spans="2:7" ht="12.75">
      <c r="B2573" s="33">
        <f>MAX(B2569:B2572)+1</f>
        <v>2287</v>
      </c>
      <c r="C2573" s="7" t="s">
        <v>1482</v>
      </c>
      <c r="E2573" s="41">
        <v>59703.17</v>
      </c>
      <c r="G2573" s="52"/>
    </row>
    <row r="2574" spans="2:7" ht="12.75">
      <c r="B2574" s="33">
        <f>MAX(B2570:B2573)+1</f>
        <v>2288</v>
      </c>
      <c r="C2574" s="7" t="s">
        <v>1483</v>
      </c>
      <c r="E2574" s="41">
        <v>1454926.6199999999</v>
      </c>
      <c r="G2574" s="52"/>
    </row>
    <row r="2575" spans="2:7" ht="12.75">
      <c r="B2575" s="33">
        <f>MAX(B2571:B2574)+1</f>
        <v>2289</v>
      </c>
      <c r="C2575" s="7" t="s">
        <v>1484</v>
      </c>
      <c r="E2575" s="41">
        <v>235987.84</v>
      </c>
      <c r="G2575" s="52"/>
    </row>
    <row r="2576" spans="2:7" ht="12.75">
      <c r="B2576" s="33">
        <f>MAX(B2572:B2575)+1</f>
        <v>2290</v>
      </c>
      <c r="C2576" s="7" t="s">
        <v>451</v>
      </c>
      <c r="E2576" s="41">
        <v>64655.93</v>
      </c>
      <c r="G2576" s="52"/>
    </row>
    <row r="2577" spans="2:7" ht="12.75">
      <c r="B2577" s="33">
        <f>MAX(B2573:B2576)+1</f>
        <v>2291</v>
      </c>
      <c r="C2577" s="7" t="s">
        <v>658</v>
      </c>
      <c r="E2577" s="41">
        <v>505020.01</v>
      </c>
      <c r="G2577" s="52"/>
    </row>
    <row r="2578" spans="2:7" ht="12.75">
      <c r="B2578" s="33">
        <f t="shared" si="65"/>
        <v>2292</v>
      </c>
      <c r="C2578" s="7" t="s">
        <v>659</v>
      </c>
      <c r="E2578" s="41">
        <v>5101497.102</v>
      </c>
      <c r="G2578" s="52"/>
    </row>
    <row r="2579" spans="2:7" ht="12.75">
      <c r="B2579" s="33">
        <f t="shared" si="65"/>
        <v>2293</v>
      </c>
      <c r="C2579" s="7" t="s">
        <v>1558</v>
      </c>
      <c r="E2579" s="41">
        <v>1519036.88</v>
      </c>
      <c r="G2579" s="52"/>
    </row>
    <row r="2580" spans="2:7" ht="12.75">
      <c r="B2580" s="33">
        <f t="shared" si="65"/>
        <v>2294</v>
      </c>
      <c r="C2580" s="7" t="s">
        <v>967</v>
      </c>
      <c r="E2580" s="41">
        <v>70204.1</v>
      </c>
      <c r="G2580" s="52"/>
    </row>
    <row r="2581" spans="2:7" ht="12.75">
      <c r="B2581" s="33">
        <f t="shared" si="65"/>
        <v>2295</v>
      </c>
      <c r="C2581" s="7" t="s">
        <v>1559</v>
      </c>
      <c r="E2581" s="41">
        <v>5493112.63</v>
      </c>
      <c r="G2581" s="52"/>
    </row>
    <row r="2582" spans="2:7" ht="12.75">
      <c r="B2582" s="33">
        <f t="shared" si="65"/>
        <v>2296</v>
      </c>
      <c r="C2582" s="7" t="s">
        <v>452</v>
      </c>
      <c r="E2582" s="41">
        <v>4711.82</v>
      </c>
      <c r="G2582" s="52"/>
    </row>
    <row r="2583" spans="2:7" ht="12.75">
      <c r="B2583" s="33">
        <f t="shared" si="65"/>
        <v>2297</v>
      </c>
      <c r="C2583" s="7" t="s">
        <v>340</v>
      </c>
      <c r="E2583" s="41">
        <v>212216.36</v>
      </c>
      <c r="G2583" s="52"/>
    </row>
    <row r="2584" spans="2:7" ht="12.75">
      <c r="B2584" s="33">
        <f t="shared" si="65"/>
        <v>2298</v>
      </c>
      <c r="C2584" s="7" t="s">
        <v>2061</v>
      </c>
      <c r="D2584" s="7" t="s">
        <v>2134</v>
      </c>
      <c r="E2584" s="41">
        <v>215028.57</v>
      </c>
      <c r="G2584" s="52"/>
    </row>
    <row r="2585" spans="2:7" ht="12.75">
      <c r="B2585" s="33">
        <f t="shared" si="65"/>
        <v>2299</v>
      </c>
      <c r="C2585" s="7" t="s">
        <v>453</v>
      </c>
      <c r="E2585" s="41">
        <v>1277506.47</v>
      </c>
      <c r="G2585" s="52"/>
    </row>
    <row r="2586" spans="2:7" ht="12.75">
      <c r="B2586" s="33">
        <f t="shared" si="65"/>
        <v>2300</v>
      </c>
      <c r="C2586" s="7" t="s">
        <v>454</v>
      </c>
      <c r="E2586" s="41">
        <v>1209286.89</v>
      </c>
      <c r="G2586" s="52"/>
    </row>
    <row r="2587" spans="2:7" ht="12.75">
      <c r="B2587" s="33">
        <f t="shared" si="65"/>
        <v>2301</v>
      </c>
      <c r="C2587" s="7" t="s">
        <v>455</v>
      </c>
      <c r="E2587" s="41">
        <v>765517.4</v>
      </c>
      <c r="G2587" s="52"/>
    </row>
    <row r="2588" spans="2:7" ht="12.75">
      <c r="B2588" s="33">
        <f t="shared" si="65"/>
        <v>2302</v>
      </c>
      <c r="C2588" s="7" t="s">
        <v>1963</v>
      </c>
      <c r="E2588" s="41">
        <v>2527719.2899999996</v>
      </c>
      <c r="G2588" s="52"/>
    </row>
    <row r="2589" spans="2:7" ht="12.75">
      <c r="B2589" s="33">
        <f t="shared" si="65"/>
        <v>2303</v>
      </c>
      <c r="C2589" s="7" t="s">
        <v>973</v>
      </c>
      <c r="E2589" s="41">
        <v>33829.785</v>
      </c>
      <c r="G2589" s="52"/>
    </row>
    <row r="2590" spans="2:7" ht="12.75">
      <c r="B2590" s="33">
        <f t="shared" si="65"/>
        <v>2304</v>
      </c>
      <c r="C2590" s="7" t="s">
        <v>456</v>
      </c>
      <c r="E2590" s="41">
        <v>78146.09</v>
      </c>
      <c r="G2590" s="52"/>
    </row>
    <row r="2591" spans="2:7" ht="12.75">
      <c r="B2591" s="33">
        <f t="shared" si="65"/>
        <v>2305</v>
      </c>
      <c r="C2591" s="7" t="s">
        <v>341</v>
      </c>
      <c r="E2591" s="41">
        <v>825116.46</v>
      </c>
      <c r="G2591" s="52"/>
    </row>
    <row r="2592" spans="2:7" ht="12.75">
      <c r="B2592" s="33">
        <f t="shared" si="65"/>
        <v>2306</v>
      </c>
      <c r="C2592" s="7" t="s">
        <v>1964</v>
      </c>
      <c r="D2592" s="7" t="s">
        <v>2249</v>
      </c>
      <c r="E2592" s="41">
        <v>65776.51</v>
      </c>
      <c r="G2592" s="52"/>
    </row>
    <row r="2593" spans="2:7" ht="12.75">
      <c r="B2593" s="33">
        <f t="shared" si="65"/>
        <v>2307</v>
      </c>
      <c r="C2593" s="7" t="s">
        <v>660</v>
      </c>
      <c r="E2593" s="41">
        <v>67167.87</v>
      </c>
      <c r="G2593" s="52"/>
    </row>
    <row r="2594" spans="2:7" ht="12.75">
      <c r="B2594" s="33">
        <f t="shared" si="65"/>
        <v>2308</v>
      </c>
      <c r="C2594" s="7" t="s">
        <v>1717</v>
      </c>
      <c r="E2594" s="41">
        <v>171930.58</v>
      </c>
      <c r="G2594" s="52"/>
    </row>
    <row r="2595" spans="2:7" ht="12.75">
      <c r="B2595" s="33">
        <f t="shared" si="65"/>
        <v>2309</v>
      </c>
      <c r="C2595" s="7" t="s">
        <v>457</v>
      </c>
      <c r="E2595" s="41">
        <v>104319.22</v>
      </c>
      <c r="G2595" s="52"/>
    </row>
    <row r="2596" spans="2:7" ht="12.75">
      <c r="B2596" s="33">
        <f t="shared" si="65"/>
        <v>2310</v>
      </c>
      <c r="C2596" s="7" t="s">
        <v>1488</v>
      </c>
      <c r="E2596" s="41">
        <v>26481.88</v>
      </c>
      <c r="G2596" s="52"/>
    </row>
    <row r="2597" spans="2:7" ht="12.75">
      <c r="B2597" s="33">
        <f t="shared" si="65"/>
        <v>2311</v>
      </c>
      <c r="C2597" s="7" t="s">
        <v>2092</v>
      </c>
      <c r="D2597" s="7" t="s">
        <v>2137</v>
      </c>
      <c r="E2597" s="41">
        <v>100178.82</v>
      </c>
      <c r="G2597" s="52"/>
    </row>
    <row r="2598" spans="2:7" ht="12.75">
      <c r="B2598" s="33">
        <f t="shared" si="65"/>
        <v>2312</v>
      </c>
      <c r="C2598" s="7" t="s">
        <v>458</v>
      </c>
      <c r="E2598" s="41">
        <v>409132.87</v>
      </c>
      <c r="G2598" s="52"/>
    </row>
    <row r="2599" spans="2:7" ht="12.75">
      <c r="B2599" s="33">
        <f>MAX(B2593:B2598)+1</f>
        <v>2313</v>
      </c>
      <c r="C2599" s="7" t="s">
        <v>1492</v>
      </c>
      <c r="E2599" s="41">
        <v>1456905.99</v>
      </c>
      <c r="G2599" s="52"/>
    </row>
    <row r="2600" spans="2:7" ht="12.75">
      <c r="B2600" s="33">
        <f>MAX(B2594:B2599)+1</f>
        <v>2314</v>
      </c>
      <c r="C2600" s="7" t="s">
        <v>1496</v>
      </c>
      <c r="E2600" s="41">
        <v>91052.07</v>
      </c>
      <c r="G2600" s="52"/>
    </row>
    <row r="2601" spans="2:7" ht="12.75">
      <c r="B2601" s="33">
        <f>MAX(B2595:B2600)+1</f>
        <v>2315</v>
      </c>
      <c r="C2601" s="7" t="s">
        <v>1694</v>
      </c>
      <c r="E2601" s="41">
        <v>2223299.13</v>
      </c>
      <c r="G2601" s="52"/>
    </row>
    <row r="2602" spans="2:7" ht="12.75">
      <c r="B2602" s="33">
        <f t="shared" si="65"/>
        <v>2316</v>
      </c>
      <c r="C2602" s="7" t="s">
        <v>459</v>
      </c>
      <c r="E2602" s="41">
        <v>65832.70999999999</v>
      </c>
      <c r="G2602" s="52"/>
    </row>
    <row r="2603" spans="2:7" ht="12.75">
      <c r="B2603" s="33">
        <f t="shared" si="65"/>
        <v>2317</v>
      </c>
      <c r="C2603" s="7" t="s">
        <v>342</v>
      </c>
      <c r="E2603" s="41">
        <v>261985.12</v>
      </c>
      <c r="G2603" s="52"/>
    </row>
    <row r="2604" spans="2:7" ht="12.75">
      <c r="B2604" s="33">
        <f t="shared" si="65"/>
        <v>2318</v>
      </c>
      <c r="C2604" s="7" t="s">
        <v>2086</v>
      </c>
      <c r="D2604" s="7" t="s">
        <v>2131</v>
      </c>
      <c r="E2604" s="41">
        <v>328618.45999999996</v>
      </c>
      <c r="G2604" s="52"/>
    </row>
    <row r="2605" spans="2:7" ht="12.75">
      <c r="B2605" s="33">
        <f aca="true" t="shared" si="66" ref="B2605:B2650">MAX(B2600:B2604)+1</f>
        <v>2319</v>
      </c>
      <c r="C2605" s="7" t="s">
        <v>2096</v>
      </c>
      <c r="E2605" s="41">
        <v>201662.19999999998</v>
      </c>
      <c r="G2605" s="52"/>
    </row>
    <row r="2606" spans="2:7" ht="12.75">
      <c r="B2606" s="33">
        <f t="shared" si="66"/>
        <v>2320</v>
      </c>
      <c r="C2606" s="7" t="s">
        <v>343</v>
      </c>
      <c r="E2606" s="41">
        <v>14401922.347</v>
      </c>
      <c r="G2606" s="52"/>
    </row>
    <row r="2607" spans="2:7" ht="12.75">
      <c r="B2607" s="33">
        <f t="shared" si="66"/>
        <v>2321</v>
      </c>
      <c r="C2607" s="7" t="s">
        <v>1499</v>
      </c>
      <c r="E2607" s="41">
        <v>31792.98</v>
      </c>
      <c r="G2607" s="52"/>
    </row>
    <row r="2608" spans="2:7" ht="12.75">
      <c r="B2608" s="33">
        <f t="shared" si="66"/>
        <v>2322</v>
      </c>
      <c r="C2608" s="7" t="s">
        <v>1500</v>
      </c>
      <c r="E2608" s="41">
        <v>863363.04</v>
      </c>
      <c r="G2608" s="52"/>
    </row>
    <row r="2609" spans="2:7" ht="12.75">
      <c r="B2609" s="33">
        <f t="shared" si="66"/>
        <v>2323</v>
      </c>
      <c r="C2609" s="7" t="s">
        <v>1501</v>
      </c>
      <c r="E2609" s="41">
        <v>75169.54999999999</v>
      </c>
      <c r="G2609" s="52"/>
    </row>
    <row r="2610" spans="2:7" ht="12.75">
      <c r="B2610" s="33">
        <f t="shared" si="66"/>
        <v>2324</v>
      </c>
      <c r="C2610" s="7" t="s">
        <v>344</v>
      </c>
      <c r="E2610" s="41">
        <v>770631.1900000001</v>
      </c>
      <c r="G2610" s="52"/>
    </row>
    <row r="2611" spans="2:7" ht="12.75">
      <c r="B2611" s="33">
        <f t="shared" si="66"/>
        <v>2325</v>
      </c>
      <c r="C2611" s="7" t="s">
        <v>1502</v>
      </c>
      <c r="E2611" s="41">
        <v>188011.77</v>
      </c>
      <c r="G2611" s="52"/>
    </row>
    <row r="2612" spans="2:7" ht="12.75">
      <c r="B2612" s="33">
        <f t="shared" si="66"/>
        <v>2326</v>
      </c>
      <c r="C2612" s="7" t="s">
        <v>990</v>
      </c>
      <c r="E2612" s="41">
        <v>37121.76</v>
      </c>
      <c r="G2612" s="52"/>
    </row>
    <row r="2613" spans="2:7" ht="12.75">
      <c r="B2613" s="33">
        <f t="shared" si="66"/>
        <v>2327</v>
      </c>
      <c r="C2613" s="7" t="s">
        <v>1972</v>
      </c>
      <c r="D2613" s="7" t="s">
        <v>2172</v>
      </c>
      <c r="E2613" s="41">
        <v>431</v>
      </c>
      <c r="G2613" s="52"/>
    </row>
    <row r="2614" spans="2:7" ht="12.75">
      <c r="B2614" s="33">
        <f t="shared" si="66"/>
        <v>2328</v>
      </c>
      <c r="C2614" s="7" t="s">
        <v>1973</v>
      </c>
      <c r="D2614" s="7" t="s">
        <v>2143</v>
      </c>
      <c r="E2614" s="41">
        <v>781138.1100000001</v>
      </c>
      <c r="G2614" s="52"/>
    </row>
    <row r="2615" spans="2:7" ht="12.75">
      <c r="B2615" s="33">
        <f t="shared" si="66"/>
        <v>2329</v>
      </c>
      <c r="C2615" s="7" t="s">
        <v>345</v>
      </c>
      <c r="E2615" s="41">
        <v>2487737.1000000006</v>
      </c>
      <c r="G2615" s="52"/>
    </row>
    <row r="2616" spans="2:7" ht="12.75">
      <c r="B2616" s="33">
        <f t="shared" si="66"/>
        <v>2330</v>
      </c>
      <c r="C2616" s="7" t="s">
        <v>460</v>
      </c>
      <c r="E2616" s="41">
        <v>596263.21</v>
      </c>
      <c r="G2616" s="52"/>
    </row>
    <row r="2617" spans="2:7" ht="12.75">
      <c r="B2617" s="33">
        <f t="shared" si="66"/>
        <v>2331</v>
      </c>
      <c r="C2617" s="7" t="s">
        <v>661</v>
      </c>
      <c r="E2617" s="41">
        <v>480815.68</v>
      </c>
      <c r="G2617" s="52"/>
    </row>
    <row r="2618" spans="2:7" ht="12.75">
      <c r="B2618" s="33">
        <f t="shared" si="66"/>
        <v>2332</v>
      </c>
      <c r="C2618" s="7" t="s">
        <v>994</v>
      </c>
      <c r="E2618" s="41">
        <v>3745.093</v>
      </c>
      <c r="G2618" s="52"/>
    </row>
    <row r="2619" spans="2:7" ht="12.75">
      <c r="B2619" s="33">
        <f t="shared" si="66"/>
        <v>2333</v>
      </c>
      <c r="C2619" s="7" t="s">
        <v>998</v>
      </c>
      <c r="E2619" s="41">
        <v>281830.41000000003</v>
      </c>
      <c r="G2619" s="52"/>
    </row>
    <row r="2620" spans="2:7" ht="12.75">
      <c r="B2620" s="33">
        <f t="shared" si="66"/>
        <v>2334</v>
      </c>
      <c r="C2620" s="7" t="s">
        <v>461</v>
      </c>
      <c r="E2620" s="41">
        <v>271116.18</v>
      </c>
      <c r="F2620" s="35"/>
      <c r="G2620" s="52"/>
    </row>
    <row r="2621" spans="2:7" ht="12.75">
      <c r="B2621" s="33">
        <f t="shared" si="66"/>
        <v>2335</v>
      </c>
      <c r="C2621" s="7" t="s">
        <v>6</v>
      </c>
      <c r="E2621" s="41">
        <v>344199.49</v>
      </c>
      <c r="G2621" s="52"/>
    </row>
    <row r="2622" spans="2:7" ht="12.75">
      <c r="B2622" s="33">
        <f t="shared" si="66"/>
        <v>2336</v>
      </c>
      <c r="C2622" s="7" t="s">
        <v>462</v>
      </c>
      <c r="E2622" s="41">
        <v>1787309.4299999997</v>
      </c>
      <c r="G2622" s="52"/>
    </row>
    <row r="2623" spans="2:7" ht="12.75">
      <c r="B2623" s="33">
        <f t="shared" si="66"/>
        <v>2337</v>
      </c>
      <c r="C2623" s="7" t="s">
        <v>463</v>
      </c>
      <c r="E2623" s="41">
        <v>11514282.13</v>
      </c>
      <c r="G2623" s="52"/>
    </row>
    <row r="2624" spans="2:7" ht="12.75">
      <c r="B2624" s="33">
        <f t="shared" si="66"/>
        <v>2338</v>
      </c>
      <c r="C2624" s="7" t="s">
        <v>1003</v>
      </c>
      <c r="E2624" s="41">
        <v>354839.1</v>
      </c>
      <c r="G2624" s="52"/>
    </row>
    <row r="2625" spans="2:7" ht="12.75">
      <c r="B2625" s="33">
        <f t="shared" si="66"/>
        <v>2339</v>
      </c>
      <c r="C2625" s="7" t="s">
        <v>300</v>
      </c>
      <c r="E2625" s="41">
        <v>5718681.6729999995</v>
      </c>
      <c r="G2625" s="52"/>
    </row>
    <row r="2626" spans="2:7" ht="12.75">
      <c r="B2626" s="33">
        <f t="shared" si="66"/>
        <v>2340</v>
      </c>
      <c r="C2626" s="7" t="s">
        <v>347</v>
      </c>
      <c r="E2626" s="41">
        <v>970199.1100000001</v>
      </c>
      <c r="G2626" s="52"/>
    </row>
    <row r="2627" spans="2:7" ht="12.75">
      <c r="B2627" s="33">
        <f t="shared" si="66"/>
        <v>2341</v>
      </c>
      <c r="C2627" s="7" t="s">
        <v>12</v>
      </c>
      <c r="E2627" s="41">
        <v>126214.81</v>
      </c>
      <c r="G2627" s="52"/>
    </row>
    <row r="2628" spans="2:7" ht="12.75">
      <c r="B2628" s="33">
        <f>MAX(B2624:B2627)+1</f>
        <v>2342</v>
      </c>
      <c r="C2628" s="7" t="s">
        <v>348</v>
      </c>
      <c r="E2628" s="41">
        <v>6562206.54</v>
      </c>
      <c r="G2628" s="52"/>
    </row>
    <row r="2629" spans="2:7" ht="12.75">
      <c r="B2629" s="33">
        <f>MAX(B2625:B2628)+1</f>
        <v>2343</v>
      </c>
      <c r="C2629" s="7" t="s">
        <v>17</v>
      </c>
      <c r="E2629" s="41">
        <v>1874939.67</v>
      </c>
      <c r="G2629" s="52"/>
    </row>
    <row r="2630" spans="2:7" ht="12.75">
      <c r="B2630" s="33">
        <f>MAX(B2627:B2629)+1</f>
        <v>2344</v>
      </c>
      <c r="C2630" s="7" t="s">
        <v>464</v>
      </c>
      <c r="E2630" s="41">
        <v>989884.37</v>
      </c>
      <c r="G2630" s="52"/>
    </row>
    <row r="2631" spans="2:7" ht="12.75">
      <c r="B2631" s="33">
        <f>MAX(B2628:B2630)+1</f>
        <v>2345</v>
      </c>
      <c r="C2631" s="7" t="s">
        <v>1004</v>
      </c>
      <c r="E2631" s="41">
        <v>898338.79</v>
      </c>
      <c r="G2631" s="52"/>
    </row>
    <row r="2632" spans="2:7" ht="12.75">
      <c r="B2632" s="33">
        <f>MAX(B2628:B2631)+1</f>
        <v>2346</v>
      </c>
      <c r="C2632" s="7" t="s">
        <v>1807</v>
      </c>
      <c r="E2632" s="41">
        <v>66849.84</v>
      </c>
      <c r="G2632" s="52"/>
    </row>
    <row r="2633" spans="2:7" ht="12.75">
      <c r="B2633" s="33">
        <f>MAX(B2629:B2632)+1</f>
        <v>2347</v>
      </c>
      <c r="C2633" s="7" t="s">
        <v>465</v>
      </c>
      <c r="E2633" s="41">
        <v>6850456.83</v>
      </c>
      <c r="G2633" s="52"/>
    </row>
    <row r="2634" spans="2:7" ht="12.75">
      <c r="B2634" s="33">
        <f>MAX(B2630:B2633)+1</f>
        <v>2348</v>
      </c>
      <c r="C2634" s="7" t="s">
        <v>1691</v>
      </c>
      <c r="E2634" s="41">
        <v>1318835.49</v>
      </c>
      <c r="G2634" s="52"/>
    </row>
    <row r="2635" spans="2:7" ht="12.75">
      <c r="B2635" s="33">
        <f t="shared" si="66"/>
        <v>2349</v>
      </c>
      <c r="C2635" s="7" t="s">
        <v>22</v>
      </c>
      <c r="E2635" s="41">
        <v>78173.86</v>
      </c>
      <c r="G2635" s="52"/>
    </row>
    <row r="2636" spans="2:7" ht="12.75">
      <c r="B2636" s="33">
        <f>MAX(B2632:B2635)+1</f>
        <v>2350</v>
      </c>
      <c r="C2636" s="7" t="s">
        <v>24</v>
      </c>
      <c r="E2636" s="41">
        <v>6563733.188000001</v>
      </c>
      <c r="G2636" s="52"/>
    </row>
    <row r="2637" spans="2:7" ht="12.75">
      <c r="B2637" s="33">
        <f>MAX(B2633:B2636)+1</f>
        <v>2351</v>
      </c>
      <c r="C2637" s="7" t="s">
        <v>466</v>
      </c>
      <c r="E2637" s="41">
        <v>4108.77</v>
      </c>
      <c r="G2637" s="52"/>
    </row>
    <row r="2638" spans="2:7" ht="12.75">
      <c r="B2638" s="33">
        <f>MAX(B2634:B2637)+1</f>
        <v>2352</v>
      </c>
      <c r="C2638" s="7" t="s">
        <v>662</v>
      </c>
      <c r="E2638" s="41">
        <v>469173.9099999999</v>
      </c>
      <c r="G2638" s="52"/>
    </row>
    <row r="2639" spans="2:7" ht="12.75">
      <c r="B2639" s="33">
        <f>MAX(B2635:B2638)+1</f>
        <v>2353</v>
      </c>
      <c r="C2639" s="7" t="s">
        <v>350</v>
      </c>
      <c r="E2639" s="41">
        <v>196041.11</v>
      </c>
      <c r="G2639" s="52"/>
    </row>
    <row r="2640" spans="2:7" ht="12.75">
      <c r="B2640" s="33">
        <f>MAX(B2636:B2639)+1</f>
        <v>2354</v>
      </c>
      <c r="C2640" s="7" t="s">
        <v>467</v>
      </c>
      <c r="E2640" s="41">
        <v>1000059.8500000001</v>
      </c>
      <c r="G2640" s="52"/>
    </row>
    <row r="2641" spans="2:7" ht="12.75">
      <c r="B2641" s="33">
        <f t="shared" si="66"/>
        <v>2355</v>
      </c>
      <c r="C2641" s="7" t="s">
        <v>36</v>
      </c>
      <c r="E2641" s="41">
        <v>2571384.0500000003</v>
      </c>
      <c r="G2641" s="52"/>
    </row>
    <row r="2642" spans="2:7" ht="12.75">
      <c r="B2642" s="33">
        <f t="shared" si="66"/>
        <v>2356</v>
      </c>
      <c r="C2642" s="7" t="s">
        <v>2099</v>
      </c>
      <c r="E2642" s="41">
        <v>57571.14</v>
      </c>
      <c r="G2642" s="52"/>
    </row>
    <row r="2643" spans="2:7" ht="12.75">
      <c r="B2643" s="33">
        <f t="shared" si="66"/>
        <v>2357</v>
      </c>
      <c r="C2643" s="7" t="s">
        <v>37</v>
      </c>
      <c r="E2643" s="41">
        <v>1304234.6700000002</v>
      </c>
      <c r="G2643" s="52"/>
    </row>
    <row r="2644" spans="2:7" ht="12.75">
      <c r="B2644" s="33">
        <f t="shared" si="66"/>
        <v>2358</v>
      </c>
      <c r="C2644" s="7" t="s">
        <v>301</v>
      </c>
      <c r="E2644" s="41">
        <v>4093152.79</v>
      </c>
      <c r="G2644" s="52"/>
    </row>
    <row r="2645" spans="2:7" ht="12.75">
      <c r="B2645" s="33">
        <f t="shared" si="66"/>
        <v>2359</v>
      </c>
      <c r="C2645" s="7" t="s">
        <v>39</v>
      </c>
      <c r="E2645" s="41">
        <v>17757.27</v>
      </c>
      <c r="G2645" s="52"/>
    </row>
    <row r="2646" spans="2:7" ht="12.75">
      <c r="B2646" s="33">
        <f t="shared" si="66"/>
        <v>2360</v>
      </c>
      <c r="C2646" s="7" t="s">
        <v>1029</v>
      </c>
      <c r="E2646" s="41">
        <v>124764.59</v>
      </c>
      <c r="G2646" s="52"/>
    </row>
    <row r="2647" spans="2:7" ht="12.75">
      <c r="B2647" s="33">
        <f t="shared" si="66"/>
        <v>2361</v>
      </c>
      <c r="C2647" s="7" t="s">
        <v>468</v>
      </c>
      <c r="E2647" s="41">
        <v>1646560.58</v>
      </c>
      <c r="G2647" s="52"/>
    </row>
    <row r="2648" spans="2:7" ht="12.75">
      <c r="B2648" s="33">
        <f t="shared" si="66"/>
        <v>2362</v>
      </c>
      <c r="C2648" s="7" t="s">
        <v>469</v>
      </c>
      <c r="E2648" s="41">
        <v>35859.86</v>
      </c>
      <c r="G2648" s="52"/>
    </row>
    <row r="2649" spans="2:7" ht="12.75">
      <c r="B2649" s="33">
        <f t="shared" si="66"/>
        <v>2363</v>
      </c>
      <c r="C2649" s="7" t="s">
        <v>470</v>
      </c>
      <c r="E2649" s="41">
        <v>2650010.33</v>
      </c>
      <c r="G2649" s="52"/>
    </row>
    <row r="2650" spans="2:7" ht="12.75">
      <c r="B2650" s="33">
        <f t="shared" si="66"/>
        <v>2364</v>
      </c>
      <c r="C2650" s="7" t="s">
        <v>1981</v>
      </c>
      <c r="E2650" s="41">
        <v>5394.789999999958</v>
      </c>
      <c r="G2650" s="52"/>
    </row>
    <row r="2651" spans="2:7" ht="12.75">
      <c r="B2651" s="33">
        <f>MAX(B2645:B2650)+1</f>
        <v>2365</v>
      </c>
      <c r="C2651" s="7" t="s">
        <v>1982</v>
      </c>
      <c r="E2651" s="41">
        <v>1269344.73</v>
      </c>
      <c r="G2651" s="52"/>
    </row>
    <row r="2652" spans="2:7" ht="12.75">
      <c r="B2652" s="33">
        <f>MAX(B2647:B2651)+1</f>
        <v>2366</v>
      </c>
      <c r="C2652" s="7" t="s">
        <v>1983</v>
      </c>
      <c r="E2652" s="41">
        <v>139449.99</v>
      </c>
      <c r="G2652" s="52"/>
    </row>
    <row r="2653" spans="2:7" ht="12.75">
      <c r="B2653" s="33">
        <f aca="true" t="shared" si="67" ref="B2653:B2655">MAX(B2648:B2652)+1</f>
        <v>2367</v>
      </c>
      <c r="C2653" s="7" t="s">
        <v>53</v>
      </c>
      <c r="E2653" s="41">
        <v>40727.75</v>
      </c>
      <c r="G2653" s="52"/>
    </row>
    <row r="2654" spans="2:7" ht="12.75">
      <c r="B2654" s="33">
        <f t="shared" si="67"/>
        <v>2368</v>
      </c>
      <c r="C2654" s="7" t="s">
        <v>471</v>
      </c>
      <c r="E2654" s="41">
        <v>1160192.3</v>
      </c>
      <c r="G2654" s="52"/>
    </row>
    <row r="2655" spans="2:7" ht="12.75">
      <c r="B2655" s="33">
        <f t="shared" si="67"/>
        <v>2369</v>
      </c>
      <c r="C2655" s="7" t="s">
        <v>55</v>
      </c>
      <c r="E2655" s="41">
        <v>33877.68</v>
      </c>
      <c r="G2655" s="52"/>
    </row>
    <row r="2656" spans="2:7" ht="12.75">
      <c r="B2656" s="33">
        <f>MAX(B2651:B2655)+1</f>
        <v>2370</v>
      </c>
      <c r="C2656" s="7" t="s">
        <v>472</v>
      </c>
      <c r="E2656" s="41">
        <v>1542601.0199999998</v>
      </c>
      <c r="G2656" s="52"/>
    </row>
    <row r="2657" spans="2:7" ht="12.75">
      <c r="B2657" s="33">
        <f>MAX(B2652:B2656)+1</f>
        <v>2371</v>
      </c>
      <c r="C2657" s="7" t="s">
        <v>57</v>
      </c>
      <c r="E2657" s="41">
        <v>46472.54</v>
      </c>
      <c r="G2657" s="52"/>
    </row>
    <row r="2658" spans="2:7" ht="12.75">
      <c r="B2658" s="33">
        <f>MAX(B2652:B2657)+1</f>
        <v>2372</v>
      </c>
      <c r="C2658" s="7" t="s">
        <v>473</v>
      </c>
      <c r="E2658" s="41">
        <v>869240.71</v>
      </c>
      <c r="G2658" s="52"/>
    </row>
    <row r="2659" spans="2:7" ht="12.75">
      <c r="B2659" s="33">
        <f aca="true" t="shared" si="68" ref="B2659:B2715">MAX(B2654:B2658)+1</f>
        <v>2373</v>
      </c>
      <c r="C2659" s="7" t="s">
        <v>62</v>
      </c>
      <c r="E2659" s="41">
        <v>3383.78</v>
      </c>
      <c r="G2659" s="52"/>
    </row>
    <row r="2660" spans="2:7" ht="12.75">
      <c r="B2660" s="33">
        <f t="shared" si="68"/>
        <v>2374</v>
      </c>
      <c r="C2660" s="7" t="s">
        <v>2084</v>
      </c>
      <c r="D2660" s="7" t="s">
        <v>2156</v>
      </c>
      <c r="E2660" s="41">
        <v>124877.43999999999</v>
      </c>
      <c r="G2660" s="52"/>
    </row>
    <row r="2661" spans="2:7" ht="12.75">
      <c r="B2661" s="33">
        <f t="shared" si="68"/>
        <v>2375</v>
      </c>
      <c r="C2661" s="7" t="s">
        <v>65</v>
      </c>
      <c r="E2661" s="41">
        <v>4827543.6</v>
      </c>
      <c r="G2661" s="52"/>
    </row>
    <row r="2662" spans="2:7" ht="12.75">
      <c r="B2662" s="33">
        <f t="shared" si="68"/>
        <v>2376</v>
      </c>
      <c r="C2662" s="7" t="s">
        <v>474</v>
      </c>
      <c r="E2662" s="41">
        <v>7294724.328</v>
      </c>
      <c r="G2662" s="52"/>
    </row>
    <row r="2663" spans="2:7" ht="12.75">
      <c r="B2663" s="33">
        <f t="shared" si="68"/>
        <v>2377</v>
      </c>
      <c r="C2663" s="7" t="s">
        <v>475</v>
      </c>
      <c r="E2663" s="41">
        <v>491694.35</v>
      </c>
      <c r="G2663" s="52"/>
    </row>
    <row r="2664" spans="2:7" ht="12.75">
      <c r="B2664" s="33">
        <f t="shared" si="68"/>
        <v>2378</v>
      </c>
      <c r="C2664" s="7" t="s">
        <v>1712</v>
      </c>
      <c r="E2664" s="41">
        <v>238453.01</v>
      </c>
      <c r="G2664" s="52"/>
    </row>
    <row r="2665" spans="2:7" ht="12.75">
      <c r="B2665" s="33">
        <f t="shared" si="68"/>
        <v>2379</v>
      </c>
      <c r="C2665" s="7" t="s">
        <v>66</v>
      </c>
      <c r="E2665" s="41">
        <v>21197.510000000002</v>
      </c>
      <c r="G2665" s="52"/>
    </row>
    <row r="2666" spans="2:7" ht="12.75">
      <c r="B2666" s="33">
        <f t="shared" si="68"/>
        <v>2380</v>
      </c>
      <c r="C2666" s="7" t="s">
        <v>2100</v>
      </c>
      <c r="D2666" s="7" t="s">
        <v>2148</v>
      </c>
      <c r="E2666" s="41">
        <v>391393.59</v>
      </c>
      <c r="G2666" s="52"/>
    </row>
    <row r="2667" spans="2:7" ht="12.75">
      <c r="B2667" s="33">
        <f t="shared" si="68"/>
        <v>2381</v>
      </c>
      <c r="C2667" s="7" t="s">
        <v>67</v>
      </c>
      <c r="E2667" s="41">
        <v>512093.56999999995</v>
      </c>
      <c r="G2667" s="52"/>
    </row>
    <row r="2668" spans="2:7" ht="12.75">
      <c r="B2668" s="33">
        <f t="shared" si="68"/>
        <v>2382</v>
      </c>
      <c r="C2668" s="7" t="s">
        <v>476</v>
      </c>
      <c r="E2668" s="41">
        <v>1348222.67</v>
      </c>
      <c r="G2668" s="52"/>
    </row>
    <row r="2669" spans="2:7" ht="12.75">
      <c r="B2669" s="33">
        <f t="shared" si="68"/>
        <v>2383</v>
      </c>
      <c r="C2669" s="7" t="s">
        <v>351</v>
      </c>
      <c r="E2669" s="41">
        <v>3092670.13</v>
      </c>
      <c r="G2669" s="52"/>
    </row>
    <row r="2670" spans="2:7" ht="12.75">
      <c r="B2670" s="33">
        <f t="shared" si="68"/>
        <v>2384</v>
      </c>
      <c r="C2670" s="7" t="s">
        <v>1996</v>
      </c>
      <c r="E2670" s="41">
        <v>1408964.52</v>
      </c>
      <c r="G2670" s="52"/>
    </row>
    <row r="2671" spans="2:7" ht="12.75">
      <c r="B2671" s="33">
        <f t="shared" si="68"/>
        <v>2385</v>
      </c>
      <c r="C2671" s="7" t="s">
        <v>1997</v>
      </c>
      <c r="E2671" s="41">
        <v>191839.01</v>
      </c>
      <c r="G2671" s="52"/>
    </row>
    <row r="2672" spans="2:7" ht="12.75">
      <c r="B2672" s="33">
        <f t="shared" si="68"/>
        <v>2386</v>
      </c>
      <c r="C2672" s="7" t="s">
        <v>1054</v>
      </c>
      <c r="E2672" s="41">
        <v>314896.22000000003</v>
      </c>
      <c r="G2672" s="52"/>
    </row>
    <row r="2673" spans="2:7" ht="12.75">
      <c r="B2673" s="33">
        <f t="shared" si="68"/>
        <v>2387</v>
      </c>
      <c r="C2673" s="7" t="s">
        <v>302</v>
      </c>
      <c r="E2673" s="41">
        <v>193799.62</v>
      </c>
      <c r="G2673" s="52"/>
    </row>
    <row r="2674" spans="2:7" ht="12.75">
      <c r="B2674" s="33">
        <f t="shared" si="68"/>
        <v>2388</v>
      </c>
      <c r="C2674" s="7" t="s">
        <v>69</v>
      </c>
      <c r="E2674" s="41">
        <v>153457.51</v>
      </c>
      <c r="G2674" s="52"/>
    </row>
    <row r="2675" spans="2:7" ht="12.75">
      <c r="B2675" s="33">
        <f t="shared" si="68"/>
        <v>2389</v>
      </c>
      <c r="C2675" s="7" t="s">
        <v>70</v>
      </c>
      <c r="E2675" s="41">
        <v>190068.12</v>
      </c>
      <c r="G2675" s="52"/>
    </row>
    <row r="2676" spans="2:7" ht="12.75">
      <c r="B2676" s="33">
        <f t="shared" si="68"/>
        <v>2390</v>
      </c>
      <c r="C2676" s="7" t="s">
        <v>75</v>
      </c>
      <c r="E2676" s="41">
        <v>644156.43</v>
      </c>
      <c r="G2676" s="52"/>
    </row>
    <row r="2677" spans="2:7" ht="12.75">
      <c r="B2677" s="33">
        <f t="shared" si="68"/>
        <v>2391</v>
      </c>
      <c r="C2677" s="7" t="s">
        <v>1057</v>
      </c>
      <c r="E2677" s="41">
        <v>1994.064</v>
      </c>
      <c r="G2677" s="52"/>
    </row>
    <row r="2678" spans="2:7" ht="12.75">
      <c r="B2678" s="33">
        <f>MAX(B2674:B2677)+1</f>
        <v>2392</v>
      </c>
      <c r="C2678" s="7" t="s">
        <v>2095</v>
      </c>
      <c r="E2678" s="41">
        <v>12681.13</v>
      </c>
      <c r="G2678" s="52"/>
    </row>
    <row r="2679" spans="2:7" ht="12.75">
      <c r="B2679" s="33">
        <f>MAX(B2675:B2678)+1</f>
        <v>2393</v>
      </c>
      <c r="C2679" s="7" t="s">
        <v>77</v>
      </c>
      <c r="E2679" s="41">
        <v>556</v>
      </c>
      <c r="G2679" s="52"/>
    </row>
    <row r="2680" spans="2:7" ht="12.75">
      <c r="B2680" s="33">
        <f>MAX(B2676:B2679)+1</f>
        <v>2394</v>
      </c>
      <c r="C2680" s="7" t="s">
        <v>387</v>
      </c>
      <c r="E2680" s="41">
        <v>85702.43</v>
      </c>
      <c r="G2680" s="52"/>
    </row>
    <row r="2681" spans="2:7" ht="12.75">
      <c r="B2681" s="33">
        <f>MAX(B2677:B2680)+1</f>
        <v>2395</v>
      </c>
      <c r="C2681" s="7" t="s">
        <v>353</v>
      </c>
      <c r="E2681" s="41">
        <v>941682.9979999999</v>
      </c>
      <c r="G2681" s="52"/>
    </row>
    <row r="2682" spans="2:7" ht="12.75">
      <c r="B2682" s="33">
        <f>MAX(B2678:B2681)+1</f>
        <v>2396</v>
      </c>
      <c r="C2682" s="7" t="s">
        <v>79</v>
      </c>
      <c r="E2682" s="41">
        <v>1020789.82</v>
      </c>
      <c r="G2682" s="52"/>
    </row>
    <row r="2683" spans="2:7" ht="12.75">
      <c r="B2683" s="33">
        <f t="shared" si="68"/>
        <v>2397</v>
      </c>
      <c r="C2683" s="7" t="s">
        <v>354</v>
      </c>
      <c r="E2683" s="41">
        <v>615697</v>
      </c>
      <c r="G2683" s="52"/>
    </row>
    <row r="2684" spans="2:7" ht="12.75">
      <c r="B2684" s="33">
        <f t="shared" si="68"/>
        <v>2398</v>
      </c>
      <c r="C2684" s="7" t="s">
        <v>355</v>
      </c>
      <c r="E2684" s="41">
        <v>7037498.959999998</v>
      </c>
      <c r="G2684" s="52"/>
    </row>
    <row r="2685" spans="2:7" ht="12.75">
      <c r="B2685" s="33">
        <f t="shared" si="68"/>
        <v>2399</v>
      </c>
      <c r="C2685" s="7" t="s">
        <v>356</v>
      </c>
      <c r="E2685" s="41">
        <v>58077686.58</v>
      </c>
      <c r="G2685" s="52"/>
    </row>
    <row r="2686" spans="2:7" ht="12.75">
      <c r="B2686" s="33">
        <f t="shared" si="68"/>
        <v>2400</v>
      </c>
      <c r="C2686" s="7" t="s">
        <v>477</v>
      </c>
      <c r="E2686" s="41">
        <v>9348266.23</v>
      </c>
      <c r="G2686" s="52"/>
    </row>
    <row r="2687" spans="2:7" ht="12.75">
      <c r="B2687" s="33">
        <f t="shared" si="68"/>
        <v>2401</v>
      </c>
      <c r="C2687" s="7" t="s">
        <v>478</v>
      </c>
      <c r="E2687" s="41">
        <v>603409.07</v>
      </c>
      <c r="G2687" s="52"/>
    </row>
    <row r="2688" spans="2:7" ht="12.75">
      <c r="B2688" s="33">
        <f>MAX(B2684:B2687)+1</f>
        <v>2402</v>
      </c>
      <c r="C2688" s="7" t="s">
        <v>479</v>
      </c>
      <c r="E2688" s="41">
        <v>43335.97</v>
      </c>
      <c r="G2688" s="52"/>
    </row>
    <row r="2689" spans="2:7" ht="12.75">
      <c r="B2689" s="33">
        <f>MAX(B2685:B2688)+1</f>
        <v>2403</v>
      </c>
      <c r="C2689" s="7" t="s">
        <v>81</v>
      </c>
      <c r="E2689" s="41">
        <v>561778.99</v>
      </c>
      <c r="G2689" s="52"/>
    </row>
    <row r="2690" spans="2:7" ht="12.75">
      <c r="B2690" s="33">
        <f>MAX(B2687:B2689)+1</f>
        <v>2404</v>
      </c>
      <c r="C2690" s="7" t="s">
        <v>369</v>
      </c>
      <c r="E2690" s="41">
        <v>5737739.34</v>
      </c>
      <c r="G2690" s="52"/>
    </row>
    <row r="2691" spans="2:7" ht="12.75">
      <c r="B2691" s="33">
        <f>MAX(B2688:B2690)+1</f>
        <v>2405</v>
      </c>
      <c r="C2691" s="7" t="s">
        <v>303</v>
      </c>
      <c r="E2691" s="41">
        <v>20823759.88</v>
      </c>
      <c r="G2691" s="52"/>
    </row>
    <row r="2692" spans="2:7" ht="12.75">
      <c r="B2692" s="33">
        <f>MAX(B2688:B2691)+1</f>
        <v>2406</v>
      </c>
      <c r="C2692" s="7" t="s">
        <v>304</v>
      </c>
      <c r="E2692" s="41">
        <v>20193947.159999996</v>
      </c>
      <c r="G2692" s="52"/>
    </row>
    <row r="2693" spans="2:7" ht="12.75">
      <c r="B2693" s="33">
        <f aca="true" t="shared" si="69" ref="B2693:B2694">MAX(B2689:B2692)+1</f>
        <v>2407</v>
      </c>
      <c r="C2693" s="7" t="s">
        <v>1067</v>
      </c>
      <c r="E2693" s="41">
        <v>98087.43</v>
      </c>
      <c r="G2693" s="52"/>
    </row>
    <row r="2694" spans="2:7" ht="12.75">
      <c r="B2694" s="33">
        <f t="shared" si="69"/>
        <v>2408</v>
      </c>
      <c r="C2694" s="7" t="s">
        <v>82</v>
      </c>
      <c r="E2694" s="41">
        <v>133669.01</v>
      </c>
      <c r="G2694" s="52"/>
    </row>
    <row r="2695" spans="2:7" ht="12.75">
      <c r="B2695" s="33">
        <f>MAX(B2690:B2694)+1</f>
        <v>2409</v>
      </c>
      <c r="C2695" s="7" t="s">
        <v>83</v>
      </c>
      <c r="E2695" s="41">
        <v>86576.58600000001</v>
      </c>
      <c r="G2695" s="52"/>
    </row>
    <row r="2696" spans="2:7" ht="12.75">
      <c r="B2696" s="33">
        <f>MAX(B2690:B2695)+1</f>
        <v>2410</v>
      </c>
      <c r="C2696" s="7" t="s">
        <v>664</v>
      </c>
      <c r="E2696" s="41">
        <v>716516.5599999999</v>
      </c>
      <c r="G2696" s="52"/>
    </row>
    <row r="2697" spans="2:7" ht="12.75">
      <c r="B2697" s="33">
        <f>MAX(B2692:B2696)+1</f>
        <v>2411</v>
      </c>
      <c r="C2697" s="7" t="s">
        <v>88</v>
      </c>
      <c r="E2697" s="41">
        <v>26811.29</v>
      </c>
      <c r="G2697" s="52"/>
    </row>
    <row r="2698" spans="2:7" ht="12.75">
      <c r="B2698" s="33">
        <f>MAX(B2694:B2697)+1</f>
        <v>2412</v>
      </c>
      <c r="C2698" s="7" t="s">
        <v>480</v>
      </c>
      <c r="E2698" s="41">
        <v>10265.73</v>
      </c>
      <c r="G2698" s="52"/>
    </row>
    <row r="2699" spans="2:7" ht="12.75">
      <c r="B2699" s="33">
        <f>MAX(B2695:B2698)+1</f>
        <v>2413</v>
      </c>
      <c r="C2699" s="7" t="s">
        <v>2003</v>
      </c>
      <c r="E2699" s="41">
        <v>558458.2300000001</v>
      </c>
      <c r="G2699" s="52"/>
    </row>
    <row r="2700" spans="2:7" ht="12.75">
      <c r="B2700" s="33">
        <f>MAX(B2696:B2699)+1</f>
        <v>2414</v>
      </c>
      <c r="C2700" s="7" t="s">
        <v>93</v>
      </c>
      <c r="E2700" s="41">
        <v>58891</v>
      </c>
      <c r="G2700" s="52"/>
    </row>
    <row r="2701" spans="2:7" ht="12.75">
      <c r="B2701" s="33">
        <f>MAX(B2697:B2700)+1</f>
        <v>2415</v>
      </c>
      <c r="C2701" s="7" t="s">
        <v>242</v>
      </c>
      <c r="E2701" s="41">
        <v>1261016.0699999998</v>
      </c>
      <c r="G2701" s="52"/>
    </row>
    <row r="2702" spans="2:7" ht="12.75">
      <c r="B2702" s="33">
        <f t="shared" si="68"/>
        <v>2416</v>
      </c>
      <c r="C2702" s="7" t="s">
        <v>2004</v>
      </c>
      <c r="E2702" s="41">
        <v>22550</v>
      </c>
      <c r="G2702" s="52"/>
    </row>
    <row r="2703" spans="2:7" ht="12.75">
      <c r="B2703" s="33">
        <f t="shared" si="68"/>
        <v>2417</v>
      </c>
      <c r="C2703" s="7" t="s">
        <v>665</v>
      </c>
      <c r="E2703" s="41">
        <v>1867192.3199999998</v>
      </c>
      <c r="G2703" s="52"/>
    </row>
    <row r="2704" spans="2:7" ht="12.75">
      <c r="B2704" s="33">
        <f t="shared" si="68"/>
        <v>2418</v>
      </c>
      <c r="C2704" s="7" t="s">
        <v>1083</v>
      </c>
      <c r="E2704" s="41">
        <v>206954.56</v>
      </c>
      <c r="G2704" s="52"/>
    </row>
    <row r="2705" spans="2:7" ht="12.75">
      <c r="B2705" s="33">
        <f t="shared" si="68"/>
        <v>2419</v>
      </c>
      <c r="C2705" s="7" t="s">
        <v>2006</v>
      </c>
      <c r="E2705" s="41">
        <v>1280243.6900000002</v>
      </c>
      <c r="G2705" s="52"/>
    </row>
    <row r="2706" spans="2:7" ht="12.75">
      <c r="B2706" s="33">
        <f t="shared" si="68"/>
        <v>2420</v>
      </c>
      <c r="C2706" s="7" t="s">
        <v>481</v>
      </c>
      <c r="E2706" s="41">
        <v>210883.14</v>
      </c>
      <c r="G2706" s="52"/>
    </row>
    <row r="2707" spans="2:7" ht="12.75">
      <c r="B2707" s="33">
        <f t="shared" si="68"/>
        <v>2421</v>
      </c>
      <c r="C2707" s="7" t="s">
        <v>359</v>
      </c>
      <c r="E2707" s="41">
        <v>2704237.89</v>
      </c>
      <c r="G2707" s="52"/>
    </row>
    <row r="2708" spans="2:7" ht="12.75">
      <c r="B2708" s="33">
        <f t="shared" si="68"/>
        <v>2422</v>
      </c>
      <c r="C2708" s="7" t="s">
        <v>99</v>
      </c>
      <c r="E2708" s="41">
        <v>2343966.3770000003</v>
      </c>
      <c r="G2708" s="52"/>
    </row>
    <row r="2709" spans="2:7" ht="12.75">
      <c r="B2709" s="33">
        <f t="shared" si="68"/>
        <v>2423</v>
      </c>
      <c r="C2709" s="7" t="s">
        <v>1091</v>
      </c>
      <c r="E2709" s="41">
        <v>1237434.63</v>
      </c>
      <c r="G2709" s="52"/>
    </row>
    <row r="2710" spans="2:7" ht="12.75">
      <c r="B2710" s="33">
        <f t="shared" si="68"/>
        <v>2424</v>
      </c>
      <c r="C2710" s="7" t="s">
        <v>1095</v>
      </c>
      <c r="E2710" s="41">
        <v>18029963.403</v>
      </c>
      <c r="G2710" s="52"/>
    </row>
    <row r="2711" spans="2:7" ht="12.75">
      <c r="B2711" s="33">
        <f t="shared" si="68"/>
        <v>2425</v>
      </c>
      <c r="C2711" s="7" t="s">
        <v>482</v>
      </c>
      <c r="E2711" s="41">
        <v>288851.7</v>
      </c>
      <c r="G2711" s="52"/>
    </row>
    <row r="2712" spans="2:7" ht="12.75">
      <c r="B2712" s="33">
        <f t="shared" si="68"/>
        <v>2426</v>
      </c>
      <c r="C2712" s="7" t="s">
        <v>360</v>
      </c>
      <c r="E2712" s="41">
        <v>3908.44</v>
      </c>
      <c r="G2712" s="52"/>
    </row>
    <row r="2713" spans="2:7" ht="12.75">
      <c r="B2713" s="33">
        <f t="shared" si="68"/>
        <v>2427</v>
      </c>
      <c r="C2713" s="7" t="s">
        <v>483</v>
      </c>
      <c r="E2713" s="41">
        <v>598027.4</v>
      </c>
      <c r="G2713" s="52"/>
    </row>
    <row r="2714" spans="2:7" ht="12.75">
      <c r="B2714" s="33">
        <f t="shared" si="68"/>
        <v>2428</v>
      </c>
      <c r="C2714" s="7" t="s">
        <v>104</v>
      </c>
      <c r="E2714" s="41">
        <v>13189.29</v>
      </c>
      <c r="G2714" s="52"/>
    </row>
    <row r="2715" spans="2:7" ht="12.75">
      <c r="B2715" s="33">
        <f t="shared" si="68"/>
        <v>2429</v>
      </c>
      <c r="C2715" s="7" t="s">
        <v>105</v>
      </c>
      <c r="E2715" s="41">
        <v>1710487.78</v>
      </c>
      <c r="G2715" s="52"/>
    </row>
    <row r="2716" spans="2:7" ht="12.75">
      <c r="B2716" s="33">
        <f>MAX(B2712:B2715)+1</f>
        <v>2430</v>
      </c>
      <c r="C2716" s="7" t="s">
        <v>1101</v>
      </c>
      <c r="E2716" s="41">
        <v>399843.17</v>
      </c>
      <c r="G2716" s="52"/>
    </row>
    <row r="2717" spans="2:7" ht="12.75">
      <c r="B2717" s="33">
        <f>MAX(B2713:B2716)+1</f>
        <v>2431</v>
      </c>
      <c r="C2717" s="7" t="s">
        <v>1103</v>
      </c>
      <c r="E2717" s="41">
        <v>399843.16</v>
      </c>
      <c r="G2717" s="52"/>
    </row>
    <row r="2718" spans="2:7" ht="12.75">
      <c r="B2718" s="33">
        <f>MAX(B2714:B2717)+1</f>
        <v>2432</v>
      </c>
      <c r="C2718" s="7" t="s">
        <v>361</v>
      </c>
      <c r="E2718" s="41">
        <v>1069891.0099999998</v>
      </c>
      <c r="G2718" s="52"/>
    </row>
    <row r="2719" spans="2:7" ht="12.75">
      <c r="B2719" s="33">
        <f>MAX(B2715:B2718)+1</f>
        <v>2433</v>
      </c>
      <c r="C2719" s="7" t="s">
        <v>107</v>
      </c>
      <c r="E2719" s="41">
        <v>2764322.590000001</v>
      </c>
      <c r="G2719" s="52"/>
    </row>
    <row r="2720" spans="2:7" ht="12.75">
      <c r="B2720" s="33">
        <f>MAX(B2716:B2719)+1</f>
        <v>2434</v>
      </c>
      <c r="C2720" s="7" t="s">
        <v>1104</v>
      </c>
      <c r="E2720" s="41">
        <v>311815.8</v>
      </c>
      <c r="G2720" s="52"/>
    </row>
    <row r="2721" spans="2:7" ht="12.75">
      <c r="B2721" s="33">
        <f aca="true" t="shared" si="70" ref="B2721:B2783">MAX(B2716:B2720)+1</f>
        <v>2435</v>
      </c>
      <c r="C2721" s="7" t="s">
        <v>108</v>
      </c>
      <c r="E2721" s="41">
        <v>1309744.7100000002</v>
      </c>
      <c r="G2721" s="52"/>
    </row>
    <row r="2722" spans="2:7" ht="12.75">
      <c r="B2722" s="33">
        <f t="shared" si="70"/>
        <v>2436</v>
      </c>
      <c r="C2722" s="7" t="s">
        <v>110</v>
      </c>
      <c r="E2722" s="41">
        <v>637993.99</v>
      </c>
      <c r="G2722" s="52"/>
    </row>
    <row r="2723" spans="2:7" ht="12.75">
      <c r="B2723" s="33">
        <f t="shared" si="70"/>
        <v>2437</v>
      </c>
      <c r="C2723" s="7" t="s">
        <v>2010</v>
      </c>
      <c r="D2723" s="7" t="s">
        <v>2276</v>
      </c>
      <c r="E2723" s="41">
        <v>875.0699999999999</v>
      </c>
      <c r="G2723" s="52"/>
    </row>
    <row r="2724" spans="2:7" ht="12.75">
      <c r="B2724" s="33">
        <f t="shared" si="70"/>
        <v>2438</v>
      </c>
      <c r="C2724" s="7" t="s">
        <v>484</v>
      </c>
      <c r="E2724" s="41">
        <v>849894.68</v>
      </c>
      <c r="G2724" s="52"/>
    </row>
    <row r="2725" spans="2:7" ht="12.75">
      <c r="B2725" s="33">
        <f t="shared" si="70"/>
        <v>2439</v>
      </c>
      <c r="C2725" s="7" t="s">
        <v>113</v>
      </c>
      <c r="E2725" s="41">
        <v>4673496.319999999</v>
      </c>
      <c r="G2725" s="52"/>
    </row>
    <row r="2726" spans="2:7" ht="12.75">
      <c r="B2726" s="33">
        <f t="shared" si="70"/>
        <v>2440</v>
      </c>
      <c r="C2726" s="7" t="s">
        <v>485</v>
      </c>
      <c r="E2726" s="41">
        <v>8094.15</v>
      </c>
      <c r="G2726" s="52"/>
    </row>
    <row r="2727" spans="2:7" ht="12.75">
      <c r="B2727" s="33">
        <f t="shared" si="70"/>
        <v>2441</v>
      </c>
      <c r="C2727" s="7" t="s">
        <v>362</v>
      </c>
      <c r="E2727" s="41">
        <v>1648878.92</v>
      </c>
      <c r="G2727" s="52"/>
    </row>
    <row r="2728" spans="2:7" ht="12.75">
      <c r="B2728" s="33">
        <f t="shared" si="70"/>
        <v>2442</v>
      </c>
      <c r="C2728" s="7" t="s">
        <v>116</v>
      </c>
      <c r="E2728" s="41">
        <v>3502735.66</v>
      </c>
      <c r="G2728" s="52"/>
    </row>
    <row r="2729" spans="2:7" ht="12.75">
      <c r="B2729" s="33">
        <f t="shared" si="70"/>
        <v>2443</v>
      </c>
      <c r="C2729" s="7" t="s">
        <v>117</v>
      </c>
      <c r="E2729" s="41">
        <v>1243315.03</v>
      </c>
      <c r="G2729" s="52"/>
    </row>
    <row r="2730" spans="2:7" ht="12.75">
      <c r="B2730" s="33">
        <f t="shared" si="70"/>
        <v>2444</v>
      </c>
      <c r="C2730" s="7" t="s">
        <v>1122</v>
      </c>
      <c r="E2730" s="41">
        <v>45638.579999999994</v>
      </c>
      <c r="G2730" s="52"/>
    </row>
    <row r="2731" spans="2:7" ht="12.75">
      <c r="B2731" s="33">
        <f t="shared" si="70"/>
        <v>2445</v>
      </c>
      <c r="C2731" s="7" t="s">
        <v>2091</v>
      </c>
      <c r="E2731" s="41">
        <v>2949281.15</v>
      </c>
      <c r="G2731" s="52"/>
    </row>
    <row r="2732" spans="2:7" ht="12.75">
      <c r="B2732" s="33">
        <f t="shared" si="70"/>
        <v>2446</v>
      </c>
      <c r="C2732" s="7" t="s">
        <v>363</v>
      </c>
      <c r="E2732" s="41">
        <v>297568.49</v>
      </c>
      <c r="G2732" s="52"/>
    </row>
    <row r="2733" spans="2:7" ht="12.75">
      <c r="B2733" s="33">
        <f t="shared" si="70"/>
        <v>2447</v>
      </c>
      <c r="C2733" s="7" t="s">
        <v>125</v>
      </c>
      <c r="E2733" s="41">
        <v>375434.805</v>
      </c>
      <c r="G2733" s="52"/>
    </row>
    <row r="2734" spans="2:7" ht="12.75">
      <c r="B2734" s="33">
        <f t="shared" si="70"/>
        <v>2448</v>
      </c>
      <c r="C2734" s="7" t="s">
        <v>128</v>
      </c>
      <c r="E2734" s="41">
        <v>136951.18</v>
      </c>
      <c r="G2734" s="52"/>
    </row>
    <row r="2735" spans="2:7" ht="12.75">
      <c r="B2735" s="33">
        <f t="shared" si="70"/>
        <v>2449</v>
      </c>
      <c r="C2735" s="7" t="s">
        <v>364</v>
      </c>
      <c r="E2735" s="41">
        <v>1705354.25</v>
      </c>
      <c r="G2735" s="52"/>
    </row>
    <row r="2736" spans="2:7" ht="12.75">
      <c r="B2736" s="33">
        <f t="shared" si="70"/>
        <v>2450</v>
      </c>
      <c r="C2736" s="7" t="s">
        <v>130</v>
      </c>
      <c r="E2736" s="41">
        <v>161800.33</v>
      </c>
      <c r="G2736" s="52"/>
    </row>
    <row r="2737" spans="2:7" ht="12.75">
      <c r="B2737" s="33">
        <f t="shared" si="70"/>
        <v>2451</v>
      </c>
      <c r="C2737" s="7" t="s">
        <v>1129</v>
      </c>
      <c r="E2737" s="41">
        <v>50782.104</v>
      </c>
      <c r="G2737" s="52"/>
    </row>
    <row r="2738" spans="2:7" ht="12.75">
      <c r="B2738" s="33">
        <f t="shared" si="70"/>
        <v>2452</v>
      </c>
      <c r="C2738" s="7" t="s">
        <v>365</v>
      </c>
      <c r="E2738" s="41">
        <v>63709.27</v>
      </c>
      <c r="G2738" s="52"/>
    </row>
    <row r="2739" spans="2:7" ht="12.75">
      <c r="B2739" s="33">
        <f t="shared" si="70"/>
        <v>2453</v>
      </c>
      <c r="C2739" s="7" t="s">
        <v>132</v>
      </c>
      <c r="E2739" s="41">
        <v>323661.01</v>
      </c>
      <c r="G2739" s="52"/>
    </row>
    <row r="2740" spans="2:7" ht="12.75">
      <c r="B2740" s="33">
        <f t="shared" si="70"/>
        <v>2454</v>
      </c>
      <c r="C2740" s="7" t="s">
        <v>486</v>
      </c>
      <c r="E2740" s="41">
        <v>145799.79</v>
      </c>
      <c r="G2740" s="52"/>
    </row>
    <row r="2741" spans="2:7" ht="12.75">
      <c r="B2741" s="33">
        <f t="shared" si="70"/>
        <v>2455</v>
      </c>
      <c r="C2741" s="7" t="s">
        <v>280</v>
      </c>
      <c r="E2741" s="41">
        <v>97940.8</v>
      </c>
      <c r="G2741" s="52"/>
    </row>
    <row r="2742" spans="2:7" ht="12.75">
      <c r="B2742" s="33">
        <f t="shared" si="70"/>
        <v>2456</v>
      </c>
      <c r="C2742" s="7" t="s">
        <v>2356</v>
      </c>
      <c r="E2742" s="41">
        <v>26722.9</v>
      </c>
      <c r="G2742" s="52"/>
    </row>
    <row r="2743" spans="2:7" ht="12.75">
      <c r="B2743" s="33">
        <f t="shared" si="70"/>
        <v>2457</v>
      </c>
      <c r="C2743" s="7" t="s">
        <v>487</v>
      </c>
      <c r="E2743" s="41">
        <v>143243</v>
      </c>
      <c r="G2743" s="52"/>
    </row>
    <row r="2744" spans="2:7" ht="12.75">
      <c r="B2744" s="33">
        <f>MAX(B2738:B2743)+1</f>
        <v>2458</v>
      </c>
      <c r="C2744" s="7" t="s">
        <v>138</v>
      </c>
      <c r="E2744" s="41">
        <v>1055893.17</v>
      </c>
      <c r="G2744" s="52"/>
    </row>
    <row r="2745" spans="2:7" ht="12.75">
      <c r="B2745" s="33">
        <f>MAX(B2740:B2744)+1</f>
        <v>2459</v>
      </c>
      <c r="C2745" s="7" t="s">
        <v>488</v>
      </c>
      <c r="E2745" s="41">
        <v>756612.22</v>
      </c>
      <c r="G2745" s="52"/>
    </row>
    <row r="2746" spans="2:7" ht="12.75">
      <c r="B2746" s="33">
        <f>MAX(B2741:B2745)+1</f>
        <v>2460</v>
      </c>
      <c r="C2746" s="7" t="s">
        <v>281</v>
      </c>
      <c r="E2746" s="41">
        <v>80457.61</v>
      </c>
      <c r="G2746" s="52"/>
    </row>
    <row r="2747" spans="2:7" ht="12.75">
      <c r="B2747" s="33">
        <f>MAX(B2743:B2746)+1</f>
        <v>2461</v>
      </c>
      <c r="C2747" s="7" t="s">
        <v>489</v>
      </c>
      <c r="E2747" s="41">
        <v>64785.149999999994</v>
      </c>
      <c r="G2747" s="52"/>
    </row>
    <row r="2748" spans="2:7" ht="12.75">
      <c r="B2748" s="33">
        <f>MAX(B2744:B2747)+1</f>
        <v>2462</v>
      </c>
      <c r="C2748" s="7" t="s">
        <v>1718</v>
      </c>
      <c r="E2748" s="41">
        <v>152951.2</v>
      </c>
      <c r="G2748" s="52"/>
    </row>
    <row r="2749" spans="2:7" ht="12.75">
      <c r="B2749" s="33">
        <f>MAX(B2745:B2748)+1</f>
        <v>2463</v>
      </c>
      <c r="C2749" s="7" t="s">
        <v>388</v>
      </c>
      <c r="E2749" s="41">
        <v>433850.4600000001</v>
      </c>
      <c r="G2749" s="52"/>
    </row>
    <row r="2750" spans="2:7" ht="12.75">
      <c r="B2750" s="33">
        <f t="shared" si="70"/>
        <v>2464</v>
      </c>
      <c r="C2750" s="7" t="s">
        <v>142</v>
      </c>
      <c r="E2750" s="41">
        <v>648081.9</v>
      </c>
      <c r="G2750" s="52"/>
    </row>
    <row r="2751" spans="2:7" ht="12.75">
      <c r="B2751" s="33">
        <f t="shared" si="70"/>
        <v>2465</v>
      </c>
      <c r="C2751" s="7" t="s">
        <v>1135</v>
      </c>
      <c r="E2751" s="41">
        <v>94591.20099999999</v>
      </c>
      <c r="G2751" s="52"/>
    </row>
    <row r="2752" spans="2:7" ht="12.75">
      <c r="B2752" s="33">
        <f t="shared" si="70"/>
        <v>2466</v>
      </c>
      <c r="C2752" s="7" t="s">
        <v>1136</v>
      </c>
      <c r="E2752" s="41">
        <v>94531.27</v>
      </c>
      <c r="G2752" s="52"/>
    </row>
    <row r="2753" spans="2:7" ht="12.75">
      <c r="B2753" s="33">
        <f t="shared" si="70"/>
        <v>2467</v>
      </c>
      <c r="C2753" s="7" t="s">
        <v>243</v>
      </c>
      <c r="E2753" s="41">
        <v>546586.31</v>
      </c>
      <c r="G2753" s="52"/>
    </row>
    <row r="2754" spans="2:7" ht="12.75">
      <c r="B2754" s="33">
        <f t="shared" si="70"/>
        <v>2468</v>
      </c>
      <c r="C2754" s="7" t="s">
        <v>307</v>
      </c>
      <c r="E2754" s="41">
        <v>34224275.59</v>
      </c>
      <c r="G2754" s="52"/>
    </row>
    <row r="2755" spans="2:7" ht="12.75">
      <c r="B2755" s="33">
        <f>MAX(B2751:B2754)+1</f>
        <v>2469</v>
      </c>
      <c r="C2755" s="7" t="s">
        <v>389</v>
      </c>
      <c r="E2755" s="41">
        <v>1896387.63</v>
      </c>
      <c r="G2755" s="52"/>
    </row>
    <row r="2756" spans="2:7" ht="12.75">
      <c r="B2756" s="33">
        <f>MAX(B2752:B2755)+1</f>
        <v>2470</v>
      </c>
      <c r="C2756" s="7" t="s">
        <v>144</v>
      </c>
      <c r="E2756" s="41">
        <v>1233111.64</v>
      </c>
      <c r="G2756" s="52"/>
    </row>
    <row r="2757" spans="2:7" ht="12.75">
      <c r="B2757" s="33">
        <f>MAX(B2753:B2756)+1</f>
        <v>2471</v>
      </c>
      <c r="C2757" s="7" t="s">
        <v>145</v>
      </c>
      <c r="E2757" s="41">
        <v>2229480.72</v>
      </c>
      <c r="G2757" s="52"/>
    </row>
    <row r="2758" spans="2:7" ht="12.75">
      <c r="B2758" s="33">
        <f>MAX(B2754:B2757)+1</f>
        <v>2472</v>
      </c>
      <c r="C2758" s="7" t="s">
        <v>146</v>
      </c>
      <c r="E2758" s="41">
        <v>207582.46999999997</v>
      </c>
      <c r="G2758" s="52"/>
    </row>
    <row r="2759" spans="2:7" ht="12.75">
      <c r="B2759" s="33">
        <f>MAX(B2755:B2758)+1</f>
        <v>2473</v>
      </c>
      <c r="C2759" s="7" t="s">
        <v>149</v>
      </c>
      <c r="E2759" s="41">
        <v>138872.69999999998</v>
      </c>
      <c r="G2759" s="52"/>
    </row>
    <row r="2760" spans="2:7" ht="12.75">
      <c r="B2760" s="33">
        <f t="shared" si="70"/>
        <v>2474</v>
      </c>
      <c r="C2760" s="7" t="s">
        <v>2020</v>
      </c>
      <c r="D2760" s="7" t="s">
        <v>2150</v>
      </c>
      <c r="E2760" s="41">
        <v>2772.14</v>
      </c>
      <c r="G2760" s="52"/>
    </row>
    <row r="2761" spans="2:7" ht="12.75">
      <c r="B2761" s="33">
        <f t="shared" si="70"/>
        <v>2475</v>
      </c>
      <c r="C2761" s="7" t="s">
        <v>390</v>
      </c>
      <c r="E2761" s="41">
        <v>291237.41000000003</v>
      </c>
      <c r="G2761" s="52"/>
    </row>
    <row r="2762" spans="2:7" ht="12.75">
      <c r="B2762" s="33">
        <f t="shared" si="70"/>
        <v>2476</v>
      </c>
      <c r="C2762" s="7" t="s">
        <v>490</v>
      </c>
      <c r="E2762" s="41">
        <v>296137.28</v>
      </c>
      <c r="G2762" s="52"/>
    </row>
    <row r="2763" spans="2:7" ht="12.75">
      <c r="B2763" s="33">
        <f t="shared" si="70"/>
        <v>2477</v>
      </c>
      <c r="C2763" s="7" t="s">
        <v>154</v>
      </c>
      <c r="E2763" s="41">
        <v>86163</v>
      </c>
      <c r="G2763" s="52"/>
    </row>
    <row r="2764" spans="2:7" ht="12.75">
      <c r="B2764" s="33">
        <f t="shared" si="70"/>
        <v>2478</v>
      </c>
      <c r="C2764" s="7" t="s">
        <v>491</v>
      </c>
      <c r="E2764" s="41">
        <v>16496.21</v>
      </c>
      <c r="G2764" s="52"/>
    </row>
    <row r="2765" spans="2:7" ht="12.75">
      <c r="B2765" s="33">
        <f t="shared" si="70"/>
        <v>2479</v>
      </c>
      <c r="C2765" s="7" t="s">
        <v>492</v>
      </c>
      <c r="E2765" s="41">
        <v>4601552.470000001</v>
      </c>
      <c r="G2765" s="52"/>
    </row>
    <row r="2766" spans="2:7" ht="12.75">
      <c r="B2766" s="33">
        <f t="shared" si="70"/>
        <v>2480</v>
      </c>
      <c r="C2766" s="7" t="s">
        <v>2081</v>
      </c>
      <c r="E2766" s="41">
        <v>26595.44</v>
      </c>
      <c r="G2766" s="52"/>
    </row>
    <row r="2767" spans="2:7" ht="12.75">
      <c r="B2767" s="33">
        <f t="shared" si="70"/>
        <v>2481</v>
      </c>
      <c r="C2767" s="7" t="s">
        <v>666</v>
      </c>
      <c r="E2767" s="41">
        <v>293724.38</v>
      </c>
      <c r="G2767" s="52"/>
    </row>
    <row r="2768" spans="2:7" ht="12.75">
      <c r="B2768" s="33">
        <f t="shared" si="70"/>
        <v>2482</v>
      </c>
      <c r="C2768" s="7" t="s">
        <v>155</v>
      </c>
      <c r="E2768" s="41">
        <v>250582.21000000002</v>
      </c>
      <c r="G2768" s="52"/>
    </row>
    <row r="2769" spans="2:7" ht="12.75">
      <c r="B2769" s="33">
        <f t="shared" si="70"/>
        <v>2483</v>
      </c>
      <c r="C2769" s="7" t="s">
        <v>493</v>
      </c>
      <c r="E2769" s="41">
        <v>466621.83999999997</v>
      </c>
      <c r="G2769" s="52"/>
    </row>
    <row r="2770" spans="2:7" ht="12.75">
      <c r="B2770" s="33">
        <f t="shared" si="70"/>
        <v>2484</v>
      </c>
      <c r="C2770" s="7" t="s">
        <v>159</v>
      </c>
      <c r="E2770" s="41">
        <v>410438.03</v>
      </c>
      <c r="G2770" s="52"/>
    </row>
    <row r="2771" spans="2:7" ht="12.75">
      <c r="B2771" s="33">
        <f t="shared" si="70"/>
        <v>2485</v>
      </c>
      <c r="C2771" s="7" t="s">
        <v>162</v>
      </c>
      <c r="E2771" s="41">
        <v>106157.11</v>
      </c>
      <c r="G2771" s="52"/>
    </row>
    <row r="2772" spans="2:7" ht="12.75">
      <c r="B2772" s="33">
        <f t="shared" si="70"/>
        <v>2486</v>
      </c>
      <c r="C2772" s="7" t="s">
        <v>166</v>
      </c>
      <c r="E2772" s="41">
        <v>87178.9</v>
      </c>
      <c r="G2772" s="52"/>
    </row>
    <row r="2773" spans="2:7" ht="12.75">
      <c r="B2773" s="33">
        <f t="shared" si="70"/>
        <v>2487</v>
      </c>
      <c r="C2773" s="7" t="s">
        <v>2023</v>
      </c>
      <c r="E2773" s="41">
        <v>3557436.2600000002</v>
      </c>
      <c r="G2773" s="52"/>
    </row>
    <row r="2774" spans="2:7" ht="12.75">
      <c r="B2774" s="33">
        <f t="shared" si="70"/>
        <v>2488</v>
      </c>
      <c r="C2774" s="7" t="s">
        <v>2088</v>
      </c>
      <c r="D2774" s="7" t="s">
        <v>2134</v>
      </c>
      <c r="E2774" s="41">
        <v>151373.27</v>
      </c>
      <c r="G2774" s="52"/>
    </row>
    <row r="2775" spans="2:7" ht="12.75">
      <c r="B2775" s="33">
        <f t="shared" si="70"/>
        <v>2489</v>
      </c>
      <c r="C2775" s="7" t="s">
        <v>168</v>
      </c>
      <c r="E2775" s="41">
        <v>16.74</v>
      </c>
      <c r="G2775" s="52"/>
    </row>
    <row r="2776" spans="2:7" ht="12.75">
      <c r="B2776" s="33">
        <f t="shared" si="70"/>
        <v>2490</v>
      </c>
      <c r="C2776" s="7" t="s">
        <v>170</v>
      </c>
      <c r="E2776" s="41">
        <v>1094669.14</v>
      </c>
      <c r="G2776" s="52"/>
    </row>
    <row r="2777" spans="2:7" ht="12.75">
      <c r="B2777" s="33">
        <f t="shared" si="70"/>
        <v>2491</v>
      </c>
      <c r="C2777" s="7" t="s">
        <v>494</v>
      </c>
      <c r="E2777" s="41">
        <v>1381589.39</v>
      </c>
      <c r="G2777" s="52"/>
    </row>
    <row r="2778" spans="2:7" ht="12.75">
      <c r="B2778" s="33">
        <f t="shared" si="70"/>
        <v>2492</v>
      </c>
      <c r="C2778" s="7" t="s">
        <v>495</v>
      </c>
      <c r="E2778" s="41">
        <v>25339.03</v>
      </c>
      <c r="G2778" s="52"/>
    </row>
    <row r="2779" spans="2:7" ht="12.75">
      <c r="B2779" s="33">
        <f t="shared" si="70"/>
        <v>2493</v>
      </c>
      <c r="C2779" s="7" t="s">
        <v>174</v>
      </c>
      <c r="E2779" s="41">
        <v>88101.09</v>
      </c>
      <c r="G2779" s="52"/>
    </row>
    <row r="2780" spans="2:7" ht="12.75">
      <c r="B2780" s="33">
        <f t="shared" si="70"/>
        <v>2494</v>
      </c>
      <c r="C2780" s="7" t="s">
        <v>2026</v>
      </c>
      <c r="E2780" s="41">
        <v>266885.13999999996</v>
      </c>
      <c r="G2780" s="52"/>
    </row>
    <row r="2781" spans="2:7" ht="12.75">
      <c r="B2781" s="33">
        <f t="shared" si="70"/>
        <v>2495</v>
      </c>
      <c r="C2781" s="7" t="s">
        <v>2027</v>
      </c>
      <c r="E2781" s="41">
        <v>54606.97</v>
      </c>
      <c r="G2781" s="52"/>
    </row>
    <row r="2782" spans="2:7" ht="12.75">
      <c r="B2782" s="33">
        <f t="shared" si="70"/>
        <v>2496</v>
      </c>
      <c r="C2782" s="7" t="s">
        <v>180</v>
      </c>
      <c r="E2782" s="41">
        <v>358527.48999999993</v>
      </c>
      <c r="G2782" s="52"/>
    </row>
    <row r="2783" spans="2:7" ht="12.75">
      <c r="B2783" s="33">
        <f t="shared" si="70"/>
        <v>2497</v>
      </c>
      <c r="C2783" s="7" t="s">
        <v>183</v>
      </c>
      <c r="E2783" s="41">
        <v>964602.8599999999</v>
      </c>
      <c r="G2783" s="52"/>
    </row>
    <row r="2784" spans="2:7" ht="12.75">
      <c r="B2784" s="33">
        <f aca="true" t="shared" si="71" ref="B2784:B2809">MAX(B2779:B2783)+1</f>
        <v>2498</v>
      </c>
      <c r="C2784" s="7" t="s">
        <v>184</v>
      </c>
      <c r="E2784" s="41">
        <v>113732.3</v>
      </c>
      <c r="G2784" s="52"/>
    </row>
    <row r="2785" spans="2:7" ht="12.75">
      <c r="B2785" s="33">
        <f t="shared" si="71"/>
        <v>2499</v>
      </c>
      <c r="C2785" s="7" t="s">
        <v>367</v>
      </c>
      <c r="E2785" s="41">
        <v>1874996.6800000002</v>
      </c>
      <c r="G2785" s="52"/>
    </row>
    <row r="2786" spans="2:7" ht="12.75">
      <c r="B2786" s="33">
        <f>MAX(B2782:B2785)+1</f>
        <v>2500</v>
      </c>
      <c r="C2786" s="7" t="s">
        <v>2032</v>
      </c>
      <c r="E2786" s="41">
        <v>764283.468</v>
      </c>
      <c r="G2786" s="52"/>
    </row>
    <row r="2787" spans="2:7" ht="12.75">
      <c r="B2787" s="33">
        <f>MAX(B2783:B2786)+1</f>
        <v>2501</v>
      </c>
      <c r="C2787" s="7" t="s">
        <v>2033</v>
      </c>
      <c r="D2787" s="7" t="s">
        <v>2134</v>
      </c>
      <c r="E2787" s="41">
        <v>16384.15</v>
      </c>
      <c r="G2787" s="52"/>
    </row>
    <row r="2788" spans="2:7" ht="12.75">
      <c r="B2788" s="33">
        <f>MAX(B2784:B2787)+1</f>
        <v>2502</v>
      </c>
      <c r="C2788" s="7" t="s">
        <v>496</v>
      </c>
      <c r="D2788" s="7" t="s">
        <v>2134</v>
      </c>
      <c r="E2788" s="41">
        <v>163462.37</v>
      </c>
      <c r="G2788" s="52"/>
    </row>
    <row r="2789" spans="2:7" ht="12.75">
      <c r="B2789" s="33">
        <f>MAX(B2785:B2788)+1</f>
        <v>2503</v>
      </c>
      <c r="C2789" s="7" t="s">
        <v>191</v>
      </c>
      <c r="E2789" s="41">
        <v>6664.08</v>
      </c>
      <c r="G2789" s="52"/>
    </row>
    <row r="2790" spans="2:7" ht="12.75">
      <c r="B2790" s="33">
        <f>MAX(B2786:B2789)+1</f>
        <v>2504</v>
      </c>
      <c r="C2790" s="7" t="s">
        <v>193</v>
      </c>
      <c r="E2790" s="41">
        <v>298327.8</v>
      </c>
      <c r="G2790" s="52"/>
    </row>
    <row r="2791" spans="2:7" ht="12.75">
      <c r="B2791" s="33">
        <f t="shared" si="71"/>
        <v>2505</v>
      </c>
      <c r="C2791" s="7" t="s">
        <v>497</v>
      </c>
      <c r="E2791" s="41">
        <v>685695.0900000001</v>
      </c>
      <c r="G2791" s="52"/>
    </row>
    <row r="2792" spans="2:7" ht="12.75">
      <c r="B2792" s="33">
        <f t="shared" si="71"/>
        <v>2506</v>
      </c>
      <c r="C2792" s="7" t="s">
        <v>498</v>
      </c>
      <c r="E2792" s="41">
        <v>105061.41</v>
      </c>
      <c r="G2792" s="52"/>
    </row>
    <row r="2793" spans="2:7" ht="12.75">
      <c r="B2793" s="33">
        <f t="shared" si="71"/>
        <v>2507</v>
      </c>
      <c r="C2793" s="7" t="s">
        <v>499</v>
      </c>
      <c r="E2793" s="41">
        <v>9062.56</v>
      </c>
      <c r="G2793" s="52"/>
    </row>
    <row r="2794" spans="2:7" ht="12.75">
      <c r="B2794" s="33">
        <f t="shared" si="71"/>
        <v>2508</v>
      </c>
      <c r="C2794" s="7" t="s">
        <v>195</v>
      </c>
      <c r="E2794" s="41">
        <v>2858239.9699999997</v>
      </c>
      <c r="G2794" s="52"/>
    </row>
    <row r="2795" spans="2:7" ht="12.75">
      <c r="B2795" s="33">
        <f t="shared" si="71"/>
        <v>2509</v>
      </c>
      <c r="C2795" s="7" t="s">
        <v>500</v>
      </c>
      <c r="E2795" s="41">
        <v>5084288.2700000005</v>
      </c>
      <c r="G2795" s="52"/>
    </row>
    <row r="2796" spans="2:7" ht="12.75">
      <c r="B2796" s="33">
        <f t="shared" si="71"/>
        <v>2510</v>
      </c>
      <c r="C2796" s="7" t="s">
        <v>1168</v>
      </c>
      <c r="E2796" s="41">
        <v>19979.046</v>
      </c>
      <c r="G2796" s="52"/>
    </row>
    <row r="2797" spans="2:7" ht="12.75">
      <c r="B2797" s="33">
        <f t="shared" si="71"/>
        <v>2511</v>
      </c>
      <c r="C2797" s="7" t="s">
        <v>501</v>
      </c>
      <c r="E2797" s="41">
        <v>7808.95</v>
      </c>
      <c r="G2797" s="52"/>
    </row>
    <row r="2798" spans="2:7" ht="12.75">
      <c r="B2798" s="33">
        <f t="shared" si="71"/>
        <v>2512</v>
      </c>
      <c r="C2798" s="7" t="s">
        <v>197</v>
      </c>
      <c r="E2798" s="41">
        <v>565010.75</v>
      </c>
      <c r="G2798" s="52"/>
    </row>
    <row r="2799" spans="2:7" ht="12.75">
      <c r="B2799" s="33">
        <f t="shared" si="71"/>
        <v>2513</v>
      </c>
      <c r="C2799" s="7" t="s">
        <v>1171</v>
      </c>
      <c r="E2799" s="41">
        <v>514470.32</v>
      </c>
      <c r="G2799" s="52"/>
    </row>
    <row r="2800" spans="2:7" ht="12.75">
      <c r="B2800" s="33">
        <f t="shared" si="71"/>
        <v>2514</v>
      </c>
      <c r="C2800" s="7" t="s">
        <v>392</v>
      </c>
      <c r="E2800" s="41">
        <v>147877.64</v>
      </c>
      <c r="G2800" s="52"/>
    </row>
    <row r="2801" spans="2:7" ht="12.75">
      <c r="B2801" s="33">
        <f t="shared" si="71"/>
        <v>2515</v>
      </c>
      <c r="C2801" s="7" t="s">
        <v>2039</v>
      </c>
      <c r="E2801" s="41">
        <v>21112.84</v>
      </c>
      <c r="G2801" s="52"/>
    </row>
    <row r="2802" spans="2:7" ht="12.75">
      <c r="B2802" s="33">
        <f t="shared" si="71"/>
        <v>2516</v>
      </c>
      <c r="C2802" s="7" t="s">
        <v>502</v>
      </c>
      <c r="E2802" s="41">
        <v>18065.49</v>
      </c>
      <c r="G2802" s="52"/>
    </row>
    <row r="2803" spans="2:7" ht="12.75">
      <c r="B2803" s="33">
        <f t="shared" si="71"/>
        <v>2517</v>
      </c>
      <c r="C2803" s="7" t="s">
        <v>205</v>
      </c>
      <c r="E2803" s="41">
        <v>930858.0599999999</v>
      </c>
      <c r="G2803" s="52"/>
    </row>
    <row r="2804" spans="2:7" ht="12.75">
      <c r="B2804" s="33">
        <f t="shared" si="71"/>
        <v>2518</v>
      </c>
      <c r="C2804" s="7" t="s">
        <v>2042</v>
      </c>
      <c r="D2804" s="7" t="s">
        <v>2176</v>
      </c>
      <c r="E2804" s="41">
        <v>29644.74</v>
      </c>
      <c r="G2804" s="52"/>
    </row>
    <row r="2805" spans="2:7" ht="12.75">
      <c r="B2805" s="33">
        <f t="shared" si="71"/>
        <v>2519</v>
      </c>
      <c r="C2805" s="7" t="s">
        <v>209</v>
      </c>
      <c r="E2805" s="41">
        <v>5855.35</v>
      </c>
      <c r="G2805" s="52"/>
    </row>
    <row r="2806" spans="2:7" ht="12.75">
      <c r="B2806" s="33">
        <f t="shared" si="71"/>
        <v>2520</v>
      </c>
      <c r="C2806" s="7" t="s">
        <v>210</v>
      </c>
      <c r="E2806" s="41">
        <v>11848.96</v>
      </c>
      <c r="G2806" s="52"/>
    </row>
    <row r="2807" spans="2:7" ht="12.75">
      <c r="B2807" s="33">
        <f t="shared" si="71"/>
        <v>2521</v>
      </c>
      <c r="C2807" s="7" t="s">
        <v>503</v>
      </c>
      <c r="E2807" s="41">
        <v>82196.57</v>
      </c>
      <c r="G2807" s="52"/>
    </row>
    <row r="2808" spans="2:7" ht="12.75">
      <c r="B2808" s="33">
        <f t="shared" si="71"/>
        <v>2522</v>
      </c>
      <c r="C2808" s="7" t="s">
        <v>212</v>
      </c>
      <c r="D2808" s="7" t="s">
        <v>2293</v>
      </c>
      <c r="E2808" s="41">
        <v>732852.0800000001</v>
      </c>
      <c r="G2808" s="52"/>
    </row>
    <row r="2809" spans="2:7" ht="12.75">
      <c r="B2809" s="33">
        <f t="shared" si="71"/>
        <v>2523</v>
      </c>
      <c r="C2809" s="7" t="s">
        <v>504</v>
      </c>
      <c r="E2809" s="41">
        <v>1472603.78</v>
      </c>
      <c r="G2809" s="52"/>
    </row>
    <row r="2810" spans="2:8" ht="13.5" thickBot="1">
      <c r="B2810" s="33">
        <f>MAX(B2806:B2809)+1</f>
        <v>2524</v>
      </c>
      <c r="C2810" s="34" t="s">
        <v>505</v>
      </c>
      <c r="D2810" s="34"/>
      <c r="E2810" s="42">
        <f>SUM(E2274:E2809)</f>
        <v>855388454.9090002</v>
      </c>
      <c r="G2810" s="52"/>
      <c r="H2810" s="41">
        <f>E2810-'T2 - Investment'!K62</f>
        <v>0</v>
      </c>
    </row>
    <row r="2811" ht="13.5" thickTop="1"/>
  </sheetData>
  <mergeCells count="4">
    <mergeCell ref="C1:G1"/>
    <mergeCell ref="C4:G4"/>
    <mergeCell ref="C108:G108"/>
    <mergeCell ref="C2:G2"/>
  </mergeCells>
  <printOptions horizontalCentered="1"/>
  <pageMargins left="0.75" right="0.75" top="0.5" bottom="0.44" header="0.25" footer="0.25"/>
  <pageSetup fitToHeight="0" fitToWidth="1" horizontalDpi="600" verticalDpi="600" orientation="portrait" scale="74" r:id="rId1"/>
  <rowBreaks count="6" manualBreakCount="6">
    <brk id="304" min="1" max="16383" man="1"/>
    <brk id="1718" min="1" max="16383" man="1"/>
    <brk id="1786" min="1" max="16383" man="1"/>
    <brk id="1940" min="1" max="16383" man="1"/>
    <brk id="2559" min="1" max="16383" man="1"/>
    <brk id="2627" min="1" max="16383" man="1"/>
  </rowBreaks>
  <colBreaks count="1" manualBreakCount="1">
    <brk id="2" min="3" max="16383" man="1"/>
  </colBreak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3829E77E2C8D4DB0552508A01A5B60" ma:contentTypeVersion="0" ma:contentTypeDescription="Create a new document." ma:contentTypeScope="" ma:versionID="f612b62a1c40b35b17e9b6c50713d96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92207B-9AA6-476A-BDF4-0E3E9C061272}"/>
</file>

<file path=customXml/itemProps2.xml><?xml version="1.0" encoding="utf-8"?>
<ds:datastoreItem xmlns:ds="http://schemas.openxmlformats.org/officeDocument/2006/customXml" ds:itemID="{4B1F7C6C-A394-454C-BD2A-4DF61A23DA93}"/>
</file>

<file path=customXml/itemProps3.xml><?xml version="1.0" encoding="utf-8"?>
<ds:datastoreItem xmlns:ds="http://schemas.openxmlformats.org/officeDocument/2006/customXml" ds:itemID="{A29484A6-0FA5-4356-81E3-D92EA5FF36B0}"/>
</file>

<file path=customXml/itemProps4.xml><?xml version="1.0" encoding="utf-8"?>
<ds:datastoreItem xmlns:ds="http://schemas.openxmlformats.org/officeDocument/2006/customXml" ds:itemID="{C96E343C-3F98-4898-8597-3A40D63386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Final Segmentation Study Documentation</dc:title>
  <dc:subject/>
  <dc:creator/>
  <cp:keywords/>
  <dc:description/>
  <cp:lastModifiedBy/>
  <cp:lastPrinted>2015-07-08T22:20:55Z</cp:lastPrinted>
  <dcterms:created xsi:type="dcterms:W3CDTF">2012-01-27T22:33:21Z</dcterms:created>
  <dcterms:modified xsi:type="dcterms:W3CDTF">2015-07-08T22:22:47Z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display_urn:schemas-microsoft-com:office:office#Editor">
    <vt:lpwstr>Messinger,Ron E (BPA) - TSPQ-TPP-2</vt:lpwstr>
  </property>
  <property fmtid="{D5CDD505-2E9C-101B-9397-08002B2CF9AE}" pid="4" name="display_urn:schemas-microsoft-com:office:office#Author">
    <vt:lpwstr>Messinger,Ron E (BPA) - TSPQ-TPP-2</vt:lpwstr>
  </property>
  <property fmtid="{D5CDD505-2E9C-101B-9397-08002B2CF9AE}" pid="5" name="Order">
    <vt:lpwstr>3900.00000000000</vt:lpwstr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SME Draft">
    <vt:lpwstr>Yes</vt:lpwstr>
  </property>
  <property fmtid="{D5CDD505-2E9C-101B-9397-08002B2CF9AE}" pid="9" name="Review Status: TESTIMONY">
    <vt:lpwstr>Yes</vt:lpwstr>
  </property>
  <property fmtid="{D5CDD505-2E9C-101B-9397-08002B2CF9AE}" pid="10" name="Mgmt Review">
    <vt:lpwstr>No</vt:lpwstr>
  </property>
  <property fmtid="{D5CDD505-2E9C-101B-9397-08002B2CF9AE}" pid="11" name="Legal Reviewed">
    <vt:lpwstr>No</vt:lpwstr>
  </property>
  <property fmtid="{D5CDD505-2E9C-101B-9397-08002B2CF9AE}" pid="12" name="Review Status">
    <vt:lpwstr>Study and Documentation</vt:lpwstr>
  </property>
  <property fmtid="{D5CDD505-2E9C-101B-9397-08002B2CF9AE}" pid="13" name="Posted">
    <vt:lpwstr>No</vt:lpwstr>
  </property>
  <property fmtid="{D5CDD505-2E9C-101B-9397-08002B2CF9AE}" pid="14" name="Review Status: STUDY AND DOCUMENTATION">
    <vt:lpwstr>Yes</vt:lpwstr>
  </property>
  <property fmtid="{D5CDD505-2E9C-101B-9397-08002B2CF9AE}" pid="15" name="Material">
    <vt:lpwstr>Documentation</vt:lpwstr>
  </property>
  <property fmtid="{D5CDD505-2E9C-101B-9397-08002B2CF9AE}" pid="16" name="ContentTypeId">
    <vt:lpwstr>0x010100F63829E77E2C8D4DB0552508A01A5B60</vt:lpwstr>
  </property>
</Properties>
</file>