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80" yWindow="440" windowWidth="13880" windowHeight="7900" activeTab="0"/>
  </bookViews>
  <sheets>
    <sheet name="VFD Eligibility Info" sheetId="2" r:id="rId1"/>
    <sheet name="Crops" sheetId="7" state="hidden" r:id="rId2"/>
    <sheet name="ET Data" sheetId="3" state="hidden" r:id="rId3"/>
    <sheet name="raw ET dataset" sheetId="5" state="hidden" r:id="rId4"/>
    <sheet name="more raw ET data" sheetId="6" state="hidden" r:id="rId5"/>
    <sheet name="Utility Usage History" sheetId="8" r:id="rId6"/>
    <sheet name="Sheet1" sheetId="10" r:id="rId7"/>
    <sheet name="Sheet2" sheetId="9" state="hidden" r:id="rId8"/>
  </sheets>
  <definedNames>
    <definedName name="Locations">'Crops'!$A$1:$L$1</definedName>
    <definedName name="_xlnm.Print_Area" localSheetId="0">'VFD Eligibility Info'!$A$1:$G$90</definedName>
  </definedNames>
  <calcPr calcId="162913"/>
</workbook>
</file>

<file path=xl/comments1.xml><?xml version="1.0" encoding="utf-8"?>
<comments xmlns="http://schemas.openxmlformats.org/spreadsheetml/2006/main">
  <authors>
    <author>rcs8556</author>
    <author>BPA User</author>
  </authors>
  <commentList>
    <comment ref="A31" authorId="0">
      <text>
        <r>
          <rPr>
            <b/>
            <sz val="8"/>
            <rFont val="Tahoma"/>
            <family val="2"/>
          </rPr>
          <t>This is the discharge pressure at the pump.  If a main valve is present, it is the pressure after the main valve.</t>
        </r>
        <r>
          <rPr>
            <sz val="8"/>
            <rFont val="Tahoma"/>
            <family val="2"/>
          </rPr>
          <t xml:space="preserve">
</t>
        </r>
      </text>
    </comment>
    <comment ref="C77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  <comment ref="B88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  <comment ref="C88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</commentList>
</comments>
</file>

<file path=xl/sharedStrings.xml><?xml version="1.0" encoding="utf-8"?>
<sst xmlns="http://schemas.openxmlformats.org/spreadsheetml/2006/main" count="5165" uniqueCount="335">
  <si>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</si>
  <si>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</si>
  <si>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</si>
  <si>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</si>
  <si>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</si>
  <si>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</si>
  <si>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</si>
  <si>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</si>
  <si>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</si>
  <si>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</si>
  <si>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</si>
  <si>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</si>
  <si>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</si>
  <si>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</si>
  <si>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</si>
  <si>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</si>
  <si>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</si>
  <si>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</si>
  <si>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</si>
  <si>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</si>
  <si>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</si>
  <si>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</si>
  <si>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</si>
  <si>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</si>
  <si>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</si>
  <si>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</si>
  <si>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</si>
  <si>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</si>
  <si>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</si>
  <si>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</si>
  <si>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</si>
  <si>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</si>
  <si>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</si>
  <si>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</si>
  <si>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</si>
  <si>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</si>
  <si>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</si>
  <si>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</si>
  <si>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</si>
  <si>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</si>
  <si>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</si>
  <si>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</si>
  <si>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</si>
  <si>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</si>
  <si>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</si>
  <si>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</si>
  <si>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</si>
  <si>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</si>
  <si>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</si>
  <si>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</si>
  <si>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</si>
  <si>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</si>
  <si>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</si>
  <si>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</si>
  <si>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</si>
  <si>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</si>
  <si>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</si>
  <si>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</si>
  <si>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</si>
  <si>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</si>
  <si>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</si>
  <si>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</si>
  <si>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</si>
  <si>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</si>
  <si>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</si>
  <si>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</si>
  <si>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</si>
  <si>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</si>
  <si>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</si>
  <si>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</si>
  <si>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</si>
  <si>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</si>
  <si>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</si>
  <si>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</si>
  <si>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</si>
  <si>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</si>
  <si>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</si>
  <si>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</si>
  <si>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</si>
  <si>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</si>
  <si>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</si>
  <si>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</si>
  <si>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</si>
  <si>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</si>
  <si>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</si>
  <si>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</si>
  <si>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</si>
  <si>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</si>
  <si>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</si>
  <si>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</si>
  <si>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</si>
  <si>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</si>
  <si>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</si>
  <si>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</si>
  <si>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</si>
  <si>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</si>
  <si>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</si>
  <si>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</si>
  <si>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</si>
  <si>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</si>
  <si>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</si>
  <si>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</si>
  <si>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</si>
  <si>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</si>
  <si>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</si>
  <si>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</si>
  <si>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</si>
  <si>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</si>
  <si>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</si>
  <si>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</si>
  <si>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</si>
  <si>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</si>
  <si>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</si>
  <si>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</si>
  <si>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</si>
  <si>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</si>
  <si>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</si>
  <si>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</si>
  <si>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</si>
  <si>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</si>
  <si>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</si>
  <si>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</si>
  <si>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</si>
  <si>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</si>
  <si>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</si>
  <si>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</si>
  <si>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</si>
  <si>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</si>
  <si>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</si>
  <si>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gpm</t>
  </si>
  <si>
    <t>feet</t>
  </si>
  <si>
    <t>kWh per year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</si>
  <si>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</si>
  <si>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</si>
  <si>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</si>
  <si>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</si>
  <si>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</si>
  <si>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</si>
  <si>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</si>
  <si>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</si>
  <si>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</si>
  <si>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</si>
  <si>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</si>
  <si>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</si>
  <si>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</si>
  <si>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</si>
  <si>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</si>
  <si>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</si>
  <si>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</si>
  <si>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</si>
  <si>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</si>
  <si>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</si>
  <si>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</si>
  <si>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</si>
  <si>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</si>
  <si>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</si>
  <si>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</si>
  <si>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</si>
  <si>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</si>
  <si>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</si>
  <si>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</si>
  <si>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</si>
  <si>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</si>
  <si>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</si>
  <si>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</si>
  <si>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</si>
  <si>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</si>
  <si>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</si>
  <si>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</si>
  <si>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</si>
  <si>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</si>
  <si>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</si>
  <si>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</si>
  <si>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</si>
  <si>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</si>
  <si>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</si>
  <si>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</si>
  <si>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A.  IRRIGATOR INFORMATION</t>
  </si>
  <si>
    <t>Grower Contact Name:</t>
  </si>
  <si>
    <t>Address:</t>
  </si>
  <si>
    <t>City,State,ZIP:</t>
  </si>
  <si>
    <t>Serving Electric Utility:</t>
  </si>
  <si>
    <t>Walla Walla, WA  99362</t>
  </si>
  <si>
    <t>Date of VFD Installation:</t>
  </si>
  <si>
    <t>Rated Load</t>
  </si>
  <si>
    <t>Units (kW or HP)</t>
  </si>
  <si>
    <t>Equipment load as percentage of metered load</t>
  </si>
  <si>
    <t>HP</t>
  </si>
  <si>
    <t>TOTALS =</t>
  </si>
  <si>
    <t>Estimated hours of Operation (for pivots assume 33% run time)</t>
  </si>
  <si>
    <t>kWh/HP</t>
  </si>
  <si>
    <t>Account 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</si>
  <si>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</si>
  <si>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</si>
  <si>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</si>
  <si>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</si>
  <si>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</si>
  <si>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</si>
  <si>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</si>
  <si>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</si>
  <si>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</si>
  <si>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</si>
  <si>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</si>
  <si>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</si>
  <si>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Irrigation System type</t>
  </si>
  <si>
    <t>1 year post installation of VFD</t>
  </si>
  <si>
    <t>Metered kWh</t>
  </si>
  <si>
    <t>Crops grown</t>
  </si>
  <si>
    <t>Acres</t>
  </si>
  <si>
    <t>Year</t>
  </si>
  <si>
    <t>$/kWh</t>
  </si>
  <si>
    <t>End gun booster pump (pivot 2)</t>
  </si>
  <si>
    <t>123-abc</t>
  </si>
  <si>
    <t>Pivot 2 (10 towers at 1.5 HP each)</t>
  </si>
  <si>
    <t>Pivot 1 (6 towers at 1 HP each)</t>
  </si>
  <si>
    <t xml:space="preserve">   Estimated Date of VFD Installation:</t>
  </si>
  <si>
    <t xml:space="preserve">   Address:</t>
  </si>
  <si>
    <t xml:space="preserve">   City,State,ZIP:</t>
  </si>
  <si>
    <t xml:space="preserve">   Serving Electric Utility:</t>
  </si>
  <si>
    <t xml:space="preserve">   Account Number or</t>
  </si>
  <si>
    <t xml:space="preserve">   Meter Number</t>
  </si>
  <si>
    <t xml:space="preserve">   Total Rated HP on meter (enter value from below):</t>
  </si>
  <si>
    <t xml:space="preserve">   Rated Head (or TDH) (nameplate or curve):</t>
  </si>
  <si>
    <t xml:space="preserve">   Rated Flow (from nameplate or curve):</t>
  </si>
  <si>
    <t xml:space="preserve">   Simple Payback with incentive =</t>
  </si>
  <si>
    <t>wheat, alfalfa</t>
  </si>
  <si>
    <t>360, 240</t>
  </si>
  <si>
    <t xml:space="preserve">   Pump Depth (feet):</t>
  </si>
  <si>
    <t xml:space="preserve">   Discharge pressure Maximum Lift (psi):</t>
  </si>
  <si>
    <t xml:space="preserve">   Discharge pressure Minimum lift (psi):</t>
  </si>
  <si>
    <t>If any questions, please call Tom Osborn at 509-527-6211</t>
  </si>
  <si>
    <t>years</t>
  </si>
  <si>
    <t>?</t>
  </si>
  <si>
    <t xml:space="preserve">   Melded Average Cost per kWh:</t>
  </si>
  <si>
    <t>ENTER THE FOLLOWING VALUES IN THE DEEMED MEASURE UPLOAD:</t>
  </si>
  <si>
    <t>Motor Load Factor</t>
  </si>
  <si>
    <t>Estimated Annual Energy Consumption (kWh)</t>
  </si>
  <si>
    <t>C.  PUMP DATA</t>
  </si>
  <si>
    <t xml:space="preserve">   Pump Manufacturer:</t>
  </si>
  <si>
    <t xml:space="preserve">   Pump Model:</t>
  </si>
  <si>
    <t>Turbine</t>
  </si>
  <si>
    <t xml:space="preserve">Variation in flow must be at least 20% percent for Turbines, or </t>
  </si>
  <si>
    <t>--Select Pump Type--</t>
  </si>
  <si>
    <t>Centrifugal</t>
  </si>
  <si>
    <t>AMDMC40205</t>
  </si>
  <si>
    <t>AMDMC40204</t>
  </si>
  <si>
    <t>Main Pump (where VFD to be installed)</t>
  </si>
  <si>
    <t>Centrifugal Booster Pump (if any)</t>
  </si>
  <si>
    <t xml:space="preserve">   Irrigation Pump Rated HP for VFD:</t>
  </si>
  <si>
    <t>3 years prior to VFD installation</t>
  </si>
  <si>
    <t>240, 360</t>
  </si>
  <si>
    <t>2 years prior to VFD installation</t>
  </si>
  <si>
    <t>1 year prior to VFD installation</t>
  </si>
  <si>
    <t>wheat, alfalfa, hay</t>
  </si>
  <si>
    <t>120, 240, 360</t>
  </si>
  <si>
    <t>Estimated Total =</t>
  </si>
  <si>
    <t>Deviation  ((kWh actual - calc)/ kwh actual)=</t>
  </si>
  <si>
    <t xml:space="preserve">kWh actual =   </t>
  </si>
  <si>
    <t>kWh 2021</t>
  </si>
  <si>
    <r>
      <t>E.  CROP AND IRRIGATION SYSTEM TYPE DATA (</t>
    </r>
    <r>
      <rPr>
        <sz val="10"/>
        <rFont val="Arial"/>
        <family val="2"/>
      </rPr>
      <t>incentive can be submitted at any time, post installation data is for evaluation at a later date</t>
    </r>
    <r>
      <rPr>
        <b/>
        <sz val="10"/>
        <rFont val="Arial"/>
        <family val="2"/>
      </rPr>
      <t>)</t>
    </r>
  </si>
  <si>
    <t>F.  PREVIOUS ENERGY SAVINGS MEASURES</t>
  </si>
  <si>
    <t>Name of Measure</t>
  </si>
  <si>
    <t>Install Date</t>
  </si>
  <si>
    <t>Energy Savings claimed (kWh/yr)</t>
  </si>
  <si>
    <t>First year of impact on billing history</t>
  </si>
  <si>
    <t>Adjustment to Energy consumption Required?</t>
  </si>
  <si>
    <t>Pivot sprinkler package</t>
  </si>
  <si>
    <t>Custom Project for mainline improvement</t>
  </si>
  <si>
    <t>yes, post</t>
  </si>
  <si>
    <t>no, in baseline</t>
  </si>
  <si>
    <t>G.  DEEMED ENERGY SAVINGS AND INCENTIVE</t>
  </si>
  <si>
    <t xml:space="preserve">   Lowest Estimated Lift:</t>
  </si>
  <si>
    <t xml:space="preserve">   Pump Type (select Centrifugal or Turbine):</t>
  </si>
  <si>
    <t xml:space="preserve">   Highest Total Dynamic Head (ft) (calc):</t>
  </si>
  <si>
    <t xml:space="preserve">   Lowest Total Dynamic Head (ft) (calc):</t>
  </si>
  <si>
    <t>kWh/year</t>
  </si>
  <si>
    <t>(busbar savings)</t>
  </si>
  <si>
    <r>
      <t xml:space="preserve">   </t>
    </r>
    <r>
      <rPr>
        <b/>
        <sz val="10"/>
        <rFont val="Arial"/>
        <family val="2"/>
      </rPr>
      <t>Site</t>
    </r>
    <r>
      <rPr>
        <sz val="10"/>
        <rFont val="Arial"/>
        <family val="2"/>
      </rPr>
      <t xml:space="preserve"> Annual Energy Savings (based on calculated pump usage)</t>
    </r>
  </si>
  <si>
    <t xml:space="preserve">   Calculated Site Savings per HP =</t>
  </si>
  <si>
    <t xml:space="preserve">   Project Cost of VFD &amp; harmonic mitigation =</t>
  </si>
  <si>
    <t xml:space="preserve">   Total Pump VFD Incentive ($)</t>
  </si>
  <si>
    <t>(site savings)</t>
  </si>
  <si>
    <t>REFNO</t>
  </si>
  <si>
    <t>HP (eligible from 7.5-1,000 HP)</t>
  </si>
  <si>
    <t>B.  PUMP MOTOR DATA</t>
  </si>
  <si>
    <t>D.  METERED LOAD USAGE ESTIMATES</t>
  </si>
  <si>
    <t>cell #509-520-1123</t>
  </si>
  <si>
    <t>Use pull down</t>
  </si>
  <si>
    <t>Good Old Pumps</t>
  </si>
  <si>
    <t>potatoes, wheat, alfalfa</t>
  </si>
  <si>
    <t>120, 240, 240</t>
  </si>
  <si>
    <t>3 Year Average</t>
  </si>
  <si>
    <t>Average Annual KWH usage (Use the last 3 years, unless the usage is atypical in one or two years, then use the best representative usage)</t>
  </si>
  <si>
    <t xml:space="preserve">   Does system pressure get too high (Y/N)</t>
  </si>
  <si>
    <t>yes</t>
  </si>
  <si>
    <t>PRV</t>
  </si>
  <si>
    <t xml:space="preserve">   If yes, how is it controlled (PRV, throttling, dumping)</t>
  </si>
  <si>
    <t>kWh 2022</t>
  </si>
  <si>
    <t>use zero for centrifugal</t>
  </si>
  <si>
    <t>AGRICULTURE PUMP VFD DEEMED SAVINGS TOOL</t>
  </si>
  <si>
    <t>QUANTITY =</t>
  </si>
  <si>
    <t>UES REFERENCE NUMBER =</t>
  </si>
  <si>
    <t>CALCULATOR SAVINGS PER UNIT =</t>
  </si>
  <si>
    <t>B/C Ratio =</t>
  </si>
  <si>
    <t xml:space="preserve">   Pump VFD Incentive Rate ($/HP) (reimb per unit)</t>
  </si>
  <si>
    <t xml:space="preserve">   Average Annual Energy Usage</t>
  </si>
  <si>
    <t>HP is Unit</t>
  </si>
  <si>
    <t>Version Date: 4/1/2023</t>
  </si>
  <si>
    <t xml:space="preserve">   Irrigator Member Name:</t>
  </si>
  <si>
    <t>alfalfa, wheat</t>
  </si>
  <si>
    <t>5 pivot with drops</t>
  </si>
  <si>
    <t xml:space="preserve">   Highest Flow expected (gpm):</t>
  </si>
  <si>
    <t xml:space="preserve">   Lowest Flow expected (gpm):</t>
  </si>
  <si>
    <t xml:space="preserve">   Variation in Flow requirements during season calc:</t>
  </si>
  <si>
    <t xml:space="preserve">   Variation in Head during season calc:</t>
  </si>
  <si>
    <t>psi gauge at pump</t>
  </si>
  <si>
    <t>WHP check =</t>
  </si>
  <si>
    <t>Variation in head requirements of at least 10% percent for turbines, and 20% for Centrifugal</t>
  </si>
  <si>
    <r>
      <t xml:space="preserve">        AGRICULTURE </t>
    </r>
    <r>
      <rPr>
        <b/>
        <u val="single"/>
        <sz val="12"/>
        <rFont val="Arial"/>
        <family val="2"/>
      </rPr>
      <t>RETROFIT</t>
    </r>
    <r>
      <rPr>
        <b/>
        <sz val="12"/>
        <rFont val="Arial"/>
        <family val="2"/>
      </rPr>
      <t xml:space="preserve"> - TURBINE AND CENTRIFUGAL PUMP VFD CALCULATOR TOOL</t>
    </r>
  </si>
  <si>
    <t>Equipment Description on same meter</t>
  </si>
  <si>
    <t>EHP check =</t>
  </si>
  <si>
    <t xml:space="preserve">   Expected lowest discharge pressure with VFD (psi):</t>
  </si>
  <si>
    <t>Version Date: 10/1/2023</t>
  </si>
  <si>
    <t>Sunshine Lane</t>
  </si>
  <si>
    <t xml:space="preserve">   Estimated Average Lift (feet):</t>
  </si>
  <si>
    <t xml:space="preserve">   Maximum Estimated Lift (or inlet pressure in feet):</t>
  </si>
  <si>
    <t>kWh 2023</t>
  </si>
  <si>
    <t xml:space="preserve">The rebate can be submitted anytime after installation.  This post installation usage data should be collected on this page for BPAs future use.  </t>
  </si>
  <si>
    <t>New Adventure Farms</t>
  </si>
  <si>
    <r>
      <t xml:space="preserve">  </t>
    </r>
    <r>
      <rPr>
        <b/>
        <sz val="10"/>
        <rFont val="Arial"/>
        <family val="2"/>
      </rPr>
      <t xml:space="preserve"> Busbar</t>
    </r>
    <r>
      <rPr>
        <sz val="10"/>
        <rFont val="Arial"/>
        <family val="2"/>
      </rPr>
      <t xml:space="preserve"> Annual Energy Savings (site savings * 1.10320))</t>
    </r>
  </si>
  <si>
    <t>Please fill in all of the green highlighted fields.  Add explanatory notes where needed</t>
  </si>
  <si>
    <t>Add up monthly metered usage if multiple pump stations are impacted by the VFD operation</t>
  </si>
  <si>
    <t>Use this tool to determine eligibility and calculate the BPA deemed energy savings related to VFDs installed on EXISTING pumping plant installations in Ag applications.</t>
  </si>
  <si>
    <t xml:space="preserve">      Adjust hours of operation in Column F (45-52) to obtain an overall deviation of less than 5% </t>
  </si>
  <si>
    <t>The Electric 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</si>
</sst>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mm\ d\,\ yyyy"/>
    <numFmt numFmtId="166" formatCode="0.0%"/>
    <numFmt numFmtId="167" formatCode="0_);\(0\)"/>
    <numFmt numFmtId="168" formatCode="0.0"/>
  </numFmts>
  <fonts count="31">
    <font>
      <sz val="10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b/>
      <sz val="10"/>
      <name val="Arial Unicode MS"/>
      <family val="2"/>
    </font>
    <font>
      <b/>
      <sz val="10"/>
      <color indexed="12"/>
      <name val="Courier"/>
      <family val="3"/>
    </font>
    <font>
      <sz val="10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b/>
      <sz val="10"/>
      <color rgb="FF23128A"/>
      <name val="Arial"/>
      <family val="2"/>
    </font>
    <font>
      <b/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u val="single"/>
      <sz val="12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b/>
      <sz val="10"/>
      <color theme="3"/>
      <name val="Arial"/>
      <family val="2"/>
    </font>
    <font>
      <b/>
      <u val="single"/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Calibri"/>
      <family val="2"/>
      <scheme val="minor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3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Font="1"/>
    <xf numFmtId="0" fontId="9" fillId="0" borderId="0" xfId="0" applyFont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164" fontId="9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37" fontId="1" fillId="2" borderId="1" xfId="18" applyNumberFormat="1" applyFont="1" applyFill="1" applyBorder="1" applyAlignment="1">
      <alignment horizontal="center"/>
    </xf>
    <xf numFmtId="5" fontId="1" fillId="2" borderId="1" xfId="16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3" fontId="9" fillId="0" borderId="1" xfId="18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8" fillId="3" borderId="1" xfId="18" applyNumberFormat="1" applyFont="1" applyFill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12" fillId="3" borderId="0" xfId="0" applyFont="1" applyFill="1"/>
    <xf numFmtId="0" fontId="1" fillId="3" borderId="0" xfId="0" applyFont="1" applyFill="1" applyAlignment="1" applyProtection="1">
      <alignment horizontal="left"/>
      <protection/>
    </xf>
    <xf numFmtId="166" fontId="0" fillId="0" borderId="1" xfId="15" applyNumberFormat="1" applyFont="1" applyBorder="1" applyAlignment="1" applyProtection="1">
      <alignment horizontal="center"/>
      <protection/>
    </xf>
    <xf numFmtId="9" fontId="4" fillId="4" borderId="1" xfId="15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5" fontId="13" fillId="3" borderId="1" xfId="16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/>
    </xf>
    <xf numFmtId="0" fontId="0" fillId="5" borderId="0" xfId="0" applyFont="1" applyFill="1"/>
    <xf numFmtId="0" fontId="0" fillId="5" borderId="0" xfId="0" applyFill="1"/>
    <xf numFmtId="0" fontId="15" fillId="0" borderId="0" xfId="0" applyFont="1" applyAlignment="1" applyProtection="1">
      <alignment horizontal="left"/>
      <protection/>
    </xf>
    <xf numFmtId="0" fontId="18" fillId="6" borderId="0" xfId="0" applyFont="1" applyFill="1"/>
    <xf numFmtId="0" fontId="19" fillId="7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6" borderId="0" xfId="0" applyFont="1" applyFill="1" applyAlignment="1">
      <alignment vertical="center"/>
    </xf>
    <xf numFmtId="0" fontId="0" fillId="0" borderId="0" xfId="0" applyFont="1"/>
    <xf numFmtId="0" fontId="0" fillId="0" borderId="4" xfId="0" applyBorder="1"/>
    <xf numFmtId="0" fontId="0" fillId="8" borderId="4" xfId="0" applyFont="1" applyFill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20" fillId="0" borderId="0" xfId="0" applyFont="1"/>
    <xf numFmtId="0" fontId="0" fillId="0" borderId="0" xfId="0" quotePrefix="1"/>
    <xf numFmtId="49" fontId="10" fillId="0" borderId="0" xfId="0" applyNumberFormat="1" applyFont="1"/>
    <xf numFmtId="0" fontId="10" fillId="0" borderId="0" xfId="0" applyFont="1"/>
    <xf numFmtId="0" fontId="0" fillId="3" borderId="1" xfId="0" applyFont="1" applyFill="1" applyBorder="1" applyAlignment="1" applyProtection="1">
      <alignment horizontal="left"/>
      <protection/>
    </xf>
    <xf numFmtId="0" fontId="2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/>
    <xf numFmtId="167" fontId="0" fillId="3" borderId="1" xfId="18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7" fontId="0" fillId="4" borderId="1" xfId="18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center" wrapText="1"/>
    </xf>
    <xf numFmtId="3" fontId="1" fillId="0" borderId="0" xfId="18" applyNumberFormat="1" applyFont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166" fontId="0" fillId="0" borderId="0" xfId="15" applyNumberFormat="1" applyFont="1"/>
    <xf numFmtId="3" fontId="0" fillId="5" borderId="0" xfId="0" applyNumberForma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17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37" fontId="1" fillId="2" borderId="1" xfId="18" applyNumberFormat="1" applyFont="1" applyFill="1" applyBorder="1" applyAlignment="1">
      <alignment horizontal="center"/>
    </xf>
    <xf numFmtId="39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37" fontId="1" fillId="0" borderId="1" xfId="18" applyNumberFormat="1" applyFont="1" applyFill="1" applyBorder="1" applyAlignment="1">
      <alignment horizontal="center"/>
    </xf>
    <xf numFmtId="37" fontId="0" fillId="9" borderId="1" xfId="18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39" fontId="0" fillId="9" borderId="1" xfId="0" applyNumberFormat="1" applyFill="1" applyBorder="1" applyAlignment="1">
      <alignment horizontal="center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 horizontal="left"/>
    </xf>
    <xf numFmtId="0" fontId="0" fillId="0" borderId="0" xfId="0" applyFont="1" applyProtection="1">
      <protection/>
    </xf>
    <xf numFmtId="0" fontId="24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5" borderId="0" xfId="0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6" fillId="3" borderId="1" xfId="0" applyNumberFormat="1" applyFont="1" applyFill="1" applyBorder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 horizontal="left"/>
      <protection locked="0"/>
    </xf>
    <xf numFmtId="0" fontId="28" fillId="3" borderId="0" xfId="0" applyFont="1" applyFill="1" applyAlignment="1">
      <alignment horizontal="center"/>
    </xf>
    <xf numFmtId="0" fontId="29" fillId="3" borderId="0" xfId="0" applyFont="1" applyFill="1"/>
    <xf numFmtId="14" fontId="10" fillId="5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workbookViewId="0" topLeftCell="A1">
      <selection activeCell="E2" sqref="E2"/>
    </sheetView>
  </sheetViews>
  <sheetFormatPr defaultColWidth="9.140625" defaultRowHeight="12.75"/>
  <cols>
    <col min="1" max="1" width="42.8515625" style="0" customWidth="1"/>
    <col min="2" max="2" width="13.140625" style="0" customWidth="1"/>
    <col min="3" max="3" width="24.421875" style="9" customWidth="1"/>
    <col min="4" max="5" width="16.57421875" style="0" customWidth="1"/>
    <col min="6" max="6" width="16.421875" style="0" customWidth="1"/>
    <col min="7" max="7" width="16.00390625" style="0" customWidth="1"/>
    <col min="8" max="8" width="15.8515625" style="3" customWidth="1"/>
    <col min="9" max="9" width="15.28125" style="0" customWidth="1"/>
  </cols>
  <sheetData>
    <row r="1" spans="1:6" ht="15.5">
      <c r="A1" s="43" t="s">
        <v>318</v>
      </c>
      <c r="F1" s="7"/>
    </row>
    <row r="2" spans="2:5" ht="12.75">
      <c r="B2" s="67"/>
      <c r="C2" s="67"/>
      <c r="E2" s="127" t="s">
        <v>322</v>
      </c>
    </row>
    <row r="3" spans="1:5" ht="15.5">
      <c r="A3" s="52" t="s">
        <v>330</v>
      </c>
      <c r="B3" s="53"/>
      <c r="C3" s="125"/>
      <c r="D3" s="126"/>
      <c r="E3" s="17"/>
    </row>
    <row r="4" spans="1:2" ht="12.75">
      <c r="A4" s="73" t="s">
        <v>332</v>
      </c>
      <c r="B4" s="6"/>
    </row>
    <row r="5" ht="12.75">
      <c r="I5" s="1"/>
    </row>
    <row r="6" ht="12.75">
      <c r="A6" s="5" t="s">
        <v>177</v>
      </c>
    </row>
    <row r="7" spans="1:3" ht="12.75">
      <c r="A7" s="1" t="s">
        <v>215</v>
      </c>
      <c r="C7" s="45">
        <v>45201</v>
      </c>
    </row>
    <row r="8" spans="1:9" ht="12.75">
      <c r="A8" s="1" t="s">
        <v>308</v>
      </c>
      <c r="C8" s="46" t="s">
        <v>328</v>
      </c>
      <c r="F8" s="1"/>
      <c r="H8" s="4"/>
      <c r="I8" s="2"/>
    </row>
    <row r="9" spans="1:9" ht="12.75">
      <c r="A9" s="1" t="s">
        <v>216</v>
      </c>
      <c r="C9" s="46" t="s">
        <v>323</v>
      </c>
      <c r="D9" s="116" t="s">
        <v>286</v>
      </c>
      <c r="I9" s="2"/>
    </row>
    <row r="10" spans="1:9" ht="12.75">
      <c r="A10" s="1" t="s">
        <v>217</v>
      </c>
      <c r="C10" s="46" t="s">
        <v>182</v>
      </c>
      <c r="D10" s="2"/>
      <c r="I10" s="2"/>
    </row>
    <row r="11" spans="1:9" ht="12.75">
      <c r="A11" s="1" t="s">
        <v>218</v>
      </c>
      <c r="C11" s="46" t="s">
        <v>334</v>
      </c>
      <c r="D11" s="2"/>
      <c r="E11" s="1"/>
      <c r="G11" s="4"/>
      <c r="I11" s="2"/>
    </row>
    <row r="12" spans="1:4" ht="12.75">
      <c r="A12" s="19" t="s">
        <v>219</v>
      </c>
      <c r="C12" s="46">
        <v>123456</v>
      </c>
      <c r="D12" s="2"/>
    </row>
    <row r="13" spans="1:4" ht="12.75">
      <c r="A13" s="19" t="s">
        <v>220</v>
      </c>
      <c r="C13" s="46">
        <v>54123</v>
      </c>
      <c r="D13" s="2"/>
    </row>
    <row r="14" spans="1:4" ht="12.75">
      <c r="A14" s="78" t="s">
        <v>305</v>
      </c>
      <c r="C14" s="44">
        <f>G54</f>
        <v>686366.6666666666</v>
      </c>
      <c r="D14" s="2" t="s">
        <v>131</v>
      </c>
    </row>
    <row r="15" spans="1:4" ht="12.75">
      <c r="A15" s="19" t="s">
        <v>233</v>
      </c>
      <c r="C15" s="56">
        <v>0.065</v>
      </c>
      <c r="D15" s="14" t="s">
        <v>210</v>
      </c>
    </row>
    <row r="16" ht="12.75">
      <c r="C16" s="36"/>
    </row>
    <row r="17" spans="1:3" ht="12.75">
      <c r="A17" s="6" t="s">
        <v>284</v>
      </c>
      <c r="C17" s="36"/>
    </row>
    <row r="18" spans="1:4" ht="12.75">
      <c r="A18" s="78" t="s">
        <v>248</v>
      </c>
      <c r="C18" s="46">
        <v>400</v>
      </c>
      <c r="D18" s="73" t="s">
        <v>283</v>
      </c>
    </row>
    <row r="19" spans="1:4" ht="12.75">
      <c r="A19" s="19" t="s">
        <v>221</v>
      </c>
      <c r="C19" s="35">
        <f>B53</f>
        <v>473</v>
      </c>
      <c r="D19" s="14" t="s">
        <v>187</v>
      </c>
    </row>
    <row r="20" spans="1:3" ht="12.75">
      <c r="A20" s="1"/>
      <c r="C20" s="36"/>
    </row>
    <row r="21" spans="1:3" ht="12.75">
      <c r="A21" s="6" t="s">
        <v>237</v>
      </c>
      <c r="C21" s="15"/>
    </row>
    <row r="22" spans="1:4" ht="12.75">
      <c r="A22" s="78" t="s">
        <v>272</v>
      </c>
      <c r="C22" s="46" t="s">
        <v>240</v>
      </c>
      <c r="D22" s="81" t="s">
        <v>287</v>
      </c>
    </row>
    <row r="23" spans="1:3" ht="12.75">
      <c r="A23" s="78" t="s">
        <v>238</v>
      </c>
      <c r="C23" s="46" t="s">
        <v>288</v>
      </c>
    </row>
    <row r="24" spans="1:3" ht="12.75">
      <c r="A24" s="78" t="s">
        <v>239</v>
      </c>
      <c r="C24" s="46" t="s">
        <v>212</v>
      </c>
    </row>
    <row r="25" spans="1:6" ht="12.75">
      <c r="A25" s="19" t="s">
        <v>222</v>
      </c>
      <c r="C25" s="47">
        <v>550</v>
      </c>
      <c r="D25" s="1" t="s">
        <v>130</v>
      </c>
      <c r="E25" s="114" t="s">
        <v>316</v>
      </c>
      <c r="F25" s="115">
        <f>C25*C26/3960</f>
        <v>305.55555555555554</v>
      </c>
    </row>
    <row r="26" spans="1:6" ht="12.75">
      <c r="A26" s="1" t="s">
        <v>223</v>
      </c>
      <c r="C26" s="48">
        <v>2200</v>
      </c>
      <c r="D26" s="1" t="s">
        <v>129</v>
      </c>
      <c r="E26" s="114" t="s">
        <v>320</v>
      </c>
      <c r="F26" s="115">
        <f>C26*C25/(3960*0.72)</f>
        <v>424.38271604938274</v>
      </c>
    </row>
    <row r="27" spans="1:5" ht="12.75">
      <c r="A27" s="19" t="s">
        <v>227</v>
      </c>
      <c r="C27" s="123">
        <v>400</v>
      </c>
      <c r="D27" s="1" t="s">
        <v>130</v>
      </c>
      <c r="E27" t="s">
        <v>298</v>
      </c>
    </row>
    <row r="28" spans="1:4" ht="12.5">
      <c r="A28" s="78" t="s">
        <v>324</v>
      </c>
      <c r="C28" s="49">
        <v>360</v>
      </c>
      <c r="D28" s="1" t="s">
        <v>130</v>
      </c>
    </row>
    <row r="29" spans="1:4" ht="12.5">
      <c r="A29" s="78" t="s">
        <v>325</v>
      </c>
      <c r="C29" s="49">
        <v>360</v>
      </c>
      <c r="D29" s="1" t="s">
        <v>130</v>
      </c>
    </row>
    <row r="30" spans="1:4" ht="12.5">
      <c r="A30" s="78" t="s">
        <v>271</v>
      </c>
      <c r="C30" s="49">
        <v>300</v>
      </c>
      <c r="D30" s="1" t="s">
        <v>130</v>
      </c>
    </row>
    <row r="31" spans="1:4" ht="12.5">
      <c r="A31" s="19" t="s">
        <v>228</v>
      </c>
      <c r="C31" s="49">
        <v>90</v>
      </c>
      <c r="D31" s="1" t="s">
        <v>315</v>
      </c>
    </row>
    <row r="32" spans="1:4" ht="12.5">
      <c r="A32" s="19" t="s">
        <v>229</v>
      </c>
      <c r="C32" s="49">
        <v>105</v>
      </c>
      <c r="D32" s="1" t="s">
        <v>315</v>
      </c>
    </row>
    <row r="33" spans="1:4" ht="12.5">
      <c r="A33" s="78" t="s">
        <v>321</v>
      </c>
      <c r="C33" s="49">
        <v>85</v>
      </c>
      <c r="D33" s="1" t="s">
        <v>315</v>
      </c>
    </row>
    <row r="34" spans="1:4" ht="12.5">
      <c r="A34" s="78" t="s">
        <v>311</v>
      </c>
      <c r="C34" s="49">
        <v>1900</v>
      </c>
      <c r="D34" s="19" t="s">
        <v>129</v>
      </c>
    </row>
    <row r="35" spans="1:4" ht="12.5">
      <c r="A35" s="78" t="s">
        <v>312</v>
      </c>
      <c r="C35" s="49">
        <v>1000</v>
      </c>
      <c r="D35" s="19" t="s">
        <v>129</v>
      </c>
    </row>
    <row r="36" spans="1:4" ht="12.5">
      <c r="A36" s="78" t="s">
        <v>273</v>
      </c>
      <c r="C36" s="79">
        <f>C29+C31*2.31</f>
        <v>567.9</v>
      </c>
      <c r="D36" s="19" t="s">
        <v>130</v>
      </c>
    </row>
    <row r="37" spans="1:4" ht="12.5">
      <c r="A37" s="78" t="s">
        <v>274</v>
      </c>
      <c r="C37" s="79">
        <f>C30+C33*2.31</f>
        <v>496.35</v>
      </c>
      <c r="D37" s="19" t="s">
        <v>130</v>
      </c>
    </row>
    <row r="38" spans="1:4" ht="12.5">
      <c r="A38" s="1" t="s">
        <v>313</v>
      </c>
      <c r="C38" s="55">
        <f>(C34-C35)/C26</f>
        <v>0.4090909090909091</v>
      </c>
      <c r="D38" s="78" t="s">
        <v>241</v>
      </c>
    </row>
    <row r="39" spans="1:4" ht="12.5">
      <c r="A39" s="1" t="s">
        <v>314</v>
      </c>
      <c r="C39" s="55">
        <f>(C36-C37)/C25</f>
        <v>0.130090909090909</v>
      </c>
      <c r="D39" s="78" t="s">
        <v>317</v>
      </c>
    </row>
    <row r="40" spans="1:4" ht="12.75">
      <c r="A40" s="78" t="s">
        <v>293</v>
      </c>
      <c r="C40" s="117" t="s">
        <v>294</v>
      </c>
      <c r="D40" s="78"/>
    </row>
    <row r="41" spans="1:4" ht="12.75">
      <c r="A41" s="78" t="s">
        <v>296</v>
      </c>
      <c r="C41" s="117" t="s">
        <v>295</v>
      </c>
      <c r="D41" s="78"/>
    </row>
    <row r="42" spans="1:4" ht="12.5">
      <c r="A42" s="1"/>
      <c r="C42"/>
      <c r="D42" s="1"/>
    </row>
    <row r="43" spans="1:4" ht="12.75">
      <c r="A43" s="5" t="s">
        <v>285</v>
      </c>
      <c r="C43"/>
      <c r="D43" s="1"/>
    </row>
    <row r="44" spans="1:7" s="18" customFormat="1" ht="50">
      <c r="A44" s="76" t="s">
        <v>319</v>
      </c>
      <c r="B44" s="23" t="s">
        <v>184</v>
      </c>
      <c r="C44" s="23" t="s">
        <v>185</v>
      </c>
      <c r="D44" s="22" t="s">
        <v>186</v>
      </c>
      <c r="E44" s="76" t="s">
        <v>235</v>
      </c>
      <c r="F44" s="24" t="s">
        <v>189</v>
      </c>
      <c r="G44" s="77" t="s">
        <v>236</v>
      </c>
    </row>
    <row r="45" spans="1:9" ht="12.75">
      <c r="A45" s="85" t="s">
        <v>246</v>
      </c>
      <c r="B45" s="46">
        <v>400</v>
      </c>
      <c r="C45" s="86" t="s">
        <v>187</v>
      </c>
      <c r="D45" s="54">
        <f aca="true" t="shared" si="0" ref="D45:D52">B45/$B$53</f>
        <v>0.8456659619450317</v>
      </c>
      <c r="E45" s="46">
        <v>0.9</v>
      </c>
      <c r="F45" s="48">
        <v>2250</v>
      </c>
      <c r="G45" s="21">
        <f aca="true" t="shared" si="1" ref="G45:G52">IF(C45="HP",B45*0.746*F45*E45,B45*F45*E45)</f>
        <v>604260</v>
      </c>
      <c r="H45" s="73"/>
      <c r="I45" s="3"/>
    </row>
    <row r="46" spans="1:9" ht="12.75">
      <c r="A46" s="85" t="s">
        <v>247</v>
      </c>
      <c r="B46" s="46">
        <v>50</v>
      </c>
      <c r="C46" s="86" t="s">
        <v>187</v>
      </c>
      <c r="D46" s="54">
        <f t="shared" si="0"/>
        <v>0.10570824524312897</v>
      </c>
      <c r="E46" s="46">
        <v>0.8</v>
      </c>
      <c r="F46" s="48">
        <f>F45</f>
        <v>2250</v>
      </c>
      <c r="G46" s="21">
        <f t="shared" si="1"/>
        <v>67140</v>
      </c>
      <c r="H46"/>
      <c r="I46" s="3"/>
    </row>
    <row r="47" spans="1:9" ht="12.75">
      <c r="A47" s="50" t="s">
        <v>214</v>
      </c>
      <c r="B47" s="46">
        <v>6</v>
      </c>
      <c r="C47" s="86" t="s">
        <v>187</v>
      </c>
      <c r="D47" s="54">
        <f t="shared" si="0"/>
        <v>0.012684989429175475</v>
      </c>
      <c r="E47" s="46">
        <v>1</v>
      </c>
      <c r="F47" s="48">
        <f>0.33*F45</f>
        <v>742.5</v>
      </c>
      <c r="G47" s="21">
        <f t="shared" si="1"/>
        <v>3323.43</v>
      </c>
      <c r="H47"/>
      <c r="I47" s="3"/>
    </row>
    <row r="48" spans="1:9" ht="12.75">
      <c r="A48" s="50" t="s">
        <v>213</v>
      </c>
      <c r="B48" s="46">
        <f>10*1.5</f>
        <v>15</v>
      </c>
      <c r="C48" s="86" t="s">
        <v>187</v>
      </c>
      <c r="D48" s="54">
        <f t="shared" si="0"/>
        <v>0.03171247357293869</v>
      </c>
      <c r="E48" s="46">
        <v>1</v>
      </c>
      <c r="F48" s="48">
        <f>0.33*F45</f>
        <v>742.5</v>
      </c>
      <c r="G48" s="21">
        <f t="shared" si="1"/>
        <v>8308.574999999999</v>
      </c>
      <c r="H48"/>
      <c r="I48" s="3"/>
    </row>
    <row r="49" spans="1:9" ht="12.75">
      <c r="A49" s="51" t="s">
        <v>211</v>
      </c>
      <c r="B49" s="46">
        <v>2</v>
      </c>
      <c r="C49" s="86" t="s">
        <v>187</v>
      </c>
      <c r="D49" s="54">
        <f t="shared" si="0"/>
        <v>0.004228329809725159</v>
      </c>
      <c r="E49" s="46">
        <v>0.9</v>
      </c>
      <c r="F49" s="48">
        <v>1200</v>
      </c>
      <c r="G49" s="21">
        <f t="shared" si="1"/>
        <v>1611.3600000000001</v>
      </c>
      <c r="H49"/>
      <c r="I49" s="3"/>
    </row>
    <row r="50" spans="1:9" ht="12.75">
      <c r="A50" s="51"/>
      <c r="B50" s="46"/>
      <c r="C50" s="87"/>
      <c r="D50" s="54">
        <f t="shared" si="0"/>
        <v>0</v>
      </c>
      <c r="E50" s="46"/>
      <c r="F50" s="48"/>
      <c r="G50" s="21">
        <f t="shared" si="1"/>
        <v>0</v>
      </c>
      <c r="H50"/>
      <c r="I50" s="3"/>
    </row>
    <row r="51" spans="1:9" ht="12.75">
      <c r="A51" s="51"/>
      <c r="B51" s="46"/>
      <c r="C51" s="87"/>
      <c r="D51" s="54">
        <f t="shared" si="0"/>
        <v>0</v>
      </c>
      <c r="E51" s="46"/>
      <c r="F51" s="48"/>
      <c r="G51" s="21">
        <f t="shared" si="1"/>
        <v>0</v>
      </c>
      <c r="H51"/>
      <c r="I51" s="3"/>
    </row>
    <row r="52" spans="1:9" ht="12.75">
      <c r="A52" s="51"/>
      <c r="B52" s="46"/>
      <c r="C52" s="87"/>
      <c r="D52" s="54">
        <f t="shared" si="0"/>
        <v>0</v>
      </c>
      <c r="E52" s="46"/>
      <c r="F52" s="48"/>
      <c r="G52" s="21">
        <f t="shared" si="1"/>
        <v>0</v>
      </c>
      <c r="H52"/>
      <c r="I52" s="3"/>
    </row>
    <row r="53" spans="1:9" ht="12.75">
      <c r="A53" s="42" t="s">
        <v>188</v>
      </c>
      <c r="B53" s="8">
        <f>SUM(B45:B52)</f>
        <v>473</v>
      </c>
      <c r="C53"/>
      <c r="D53" s="1"/>
      <c r="E53" s="1"/>
      <c r="F53" s="73" t="s">
        <v>255</v>
      </c>
      <c r="G53" s="96">
        <f>SUM(G45:G52)</f>
        <v>684643.365</v>
      </c>
      <c r="H53"/>
      <c r="I53" s="3"/>
    </row>
    <row r="54" spans="1:9" ht="12.75">
      <c r="A54" s="42"/>
      <c r="B54" s="8"/>
      <c r="C54"/>
      <c r="D54" s="1"/>
      <c r="E54" s="78"/>
      <c r="F54" s="80" t="s">
        <v>257</v>
      </c>
      <c r="G54" s="97">
        <f>'Utility Usage History'!F33</f>
        <v>686366.6666666666</v>
      </c>
      <c r="H54"/>
      <c r="I54" s="3"/>
    </row>
    <row r="55" spans="1:9" ht="12.75">
      <c r="A55" s="124" t="s">
        <v>333</v>
      </c>
      <c r="B55" s="8"/>
      <c r="C55"/>
      <c r="D55" s="1"/>
      <c r="F55" s="98" t="s">
        <v>256</v>
      </c>
      <c r="G55" s="99">
        <f>(G54-G53)/G54</f>
        <v>0.0025107595551454092</v>
      </c>
      <c r="H55"/>
      <c r="I55" s="3"/>
    </row>
    <row r="56" spans="1:4" ht="12.5">
      <c r="A56" s="1"/>
      <c r="C56" s="12"/>
      <c r="D56" s="1"/>
    </row>
    <row r="57" spans="1:11" ht="12.75">
      <c r="A57" s="5" t="s">
        <v>259</v>
      </c>
      <c r="C57" s="27"/>
      <c r="D57" s="28"/>
      <c r="E57" s="28"/>
      <c r="F57" s="28"/>
      <c r="G57" s="28"/>
      <c r="H57" s="29"/>
      <c r="I57" s="28"/>
      <c r="J57" s="28"/>
      <c r="K57" s="28"/>
    </row>
    <row r="58" spans="1:11" ht="26">
      <c r="A58" s="89"/>
      <c r="B58" s="37" t="s">
        <v>209</v>
      </c>
      <c r="C58" s="38" t="s">
        <v>206</v>
      </c>
      <c r="D58" s="39" t="s">
        <v>207</v>
      </c>
      <c r="E58" s="39" t="s">
        <v>208</v>
      </c>
      <c r="F58" s="39" t="s">
        <v>204</v>
      </c>
      <c r="G58" s="30"/>
      <c r="H58" s="30"/>
      <c r="I58" s="30"/>
      <c r="J58" s="30"/>
      <c r="K58" s="28"/>
    </row>
    <row r="59" spans="1:11" s="18" customFormat="1" ht="12.5">
      <c r="A59" s="76" t="s">
        <v>249</v>
      </c>
      <c r="B59" s="90">
        <v>2021</v>
      </c>
      <c r="C59" s="91">
        <f>'Utility Usage History'!C33</f>
        <v>723000</v>
      </c>
      <c r="D59" s="58" t="s">
        <v>309</v>
      </c>
      <c r="E59" s="58" t="s">
        <v>250</v>
      </c>
      <c r="F59" s="92" t="s">
        <v>310</v>
      </c>
      <c r="G59" s="59"/>
      <c r="H59" s="59"/>
      <c r="I59" s="59"/>
      <c r="J59" s="59"/>
      <c r="K59" s="59"/>
    </row>
    <row r="60" spans="1:11" s="18" customFormat="1" ht="12.5">
      <c r="A60" s="60"/>
      <c r="B60" s="93"/>
      <c r="C60" s="60"/>
      <c r="D60" s="60"/>
      <c r="E60" s="60"/>
      <c r="F60" s="60"/>
      <c r="G60" s="59"/>
      <c r="H60" s="59"/>
      <c r="I60" s="59"/>
      <c r="J60" s="59"/>
      <c r="K60" s="59"/>
    </row>
    <row r="61" spans="1:11" s="18" customFormat="1" ht="12.5">
      <c r="A61" s="76" t="s">
        <v>251</v>
      </c>
      <c r="B61" s="90">
        <v>2022</v>
      </c>
      <c r="C61" s="91">
        <f>'Utility Usage History'!D33</f>
        <v>641100</v>
      </c>
      <c r="D61" s="58" t="s">
        <v>225</v>
      </c>
      <c r="E61" s="58" t="s">
        <v>226</v>
      </c>
      <c r="F61" s="92" t="s">
        <v>310</v>
      </c>
      <c r="G61" s="59"/>
      <c r="H61" s="59"/>
      <c r="I61" s="59"/>
      <c r="J61" s="59"/>
      <c r="K61" s="59"/>
    </row>
    <row r="62" spans="1:11" s="18" customFormat="1" ht="12.75">
      <c r="A62" s="60"/>
      <c r="B62" s="93"/>
      <c r="C62" s="94"/>
      <c r="D62" s="60"/>
      <c r="E62" s="60"/>
      <c r="F62" s="61"/>
      <c r="G62" s="88"/>
      <c r="H62" s="62"/>
      <c r="I62" s="62"/>
      <c r="J62" s="63"/>
      <c r="K62" s="59"/>
    </row>
    <row r="63" spans="1:11" s="18" customFormat="1" ht="12.75">
      <c r="A63" s="76" t="s">
        <v>252</v>
      </c>
      <c r="B63" s="90">
        <v>2023</v>
      </c>
      <c r="C63" s="91">
        <f>'Utility Usage History'!E33</f>
        <v>695000</v>
      </c>
      <c r="D63" s="92" t="s">
        <v>253</v>
      </c>
      <c r="E63" s="92" t="s">
        <v>254</v>
      </c>
      <c r="F63" s="92" t="s">
        <v>310</v>
      </c>
      <c r="G63" s="62"/>
      <c r="H63" s="62"/>
      <c r="I63" s="62"/>
      <c r="J63" s="63"/>
      <c r="K63" s="59"/>
    </row>
    <row r="64" spans="1:11" s="18" customFormat="1" ht="12.75">
      <c r="A64" s="60"/>
      <c r="B64" s="93"/>
      <c r="C64" s="61"/>
      <c r="D64" s="60"/>
      <c r="E64" s="60"/>
      <c r="F64" s="61"/>
      <c r="G64" s="62"/>
      <c r="H64" s="62"/>
      <c r="I64" s="62"/>
      <c r="J64" s="63"/>
      <c r="K64" s="59"/>
    </row>
    <row r="65" spans="1:11" s="18" customFormat="1" ht="25.5">
      <c r="A65" s="76" t="s">
        <v>205</v>
      </c>
      <c r="B65" s="90">
        <v>2024</v>
      </c>
      <c r="C65" s="95" t="s">
        <v>232</v>
      </c>
      <c r="D65" s="92" t="s">
        <v>289</v>
      </c>
      <c r="E65" s="92" t="s">
        <v>290</v>
      </c>
      <c r="F65" s="92" t="s">
        <v>310</v>
      </c>
      <c r="G65" s="62"/>
      <c r="H65" s="62"/>
      <c r="I65" s="62"/>
      <c r="J65" s="63"/>
      <c r="K65" s="59"/>
    </row>
    <row r="66" spans="1:11" s="18" customFormat="1" ht="12.75">
      <c r="A66" s="64"/>
      <c r="B66" s="60"/>
      <c r="C66" s="61"/>
      <c r="D66" s="60"/>
      <c r="E66" s="60"/>
      <c r="F66" s="61"/>
      <c r="G66" s="62"/>
      <c r="H66" s="62"/>
      <c r="I66" s="62"/>
      <c r="J66" s="63"/>
      <c r="K66" s="59"/>
    </row>
    <row r="67" spans="1:11" ht="12.75">
      <c r="A67" s="5"/>
      <c r="C67" s="27"/>
      <c r="D67" s="28"/>
      <c r="E67" s="28"/>
      <c r="F67" s="28"/>
      <c r="G67" s="31"/>
      <c r="H67" s="31"/>
      <c r="I67" s="31"/>
      <c r="J67" s="32"/>
      <c r="K67" s="28"/>
    </row>
    <row r="68" spans="1:11" ht="12.75">
      <c r="A68" s="5" t="s">
        <v>260</v>
      </c>
      <c r="C68" s="101"/>
      <c r="D68" s="28"/>
      <c r="E68" s="28"/>
      <c r="F68" s="28"/>
      <c r="G68" s="31"/>
      <c r="H68" s="31"/>
      <c r="I68" s="31"/>
      <c r="J68" s="32"/>
      <c r="K68" s="28"/>
    </row>
    <row r="69" spans="1:11" ht="52">
      <c r="A69" s="89" t="s">
        <v>261</v>
      </c>
      <c r="B69" s="37" t="s">
        <v>262</v>
      </c>
      <c r="C69" s="38" t="s">
        <v>263</v>
      </c>
      <c r="D69" s="39" t="s">
        <v>264</v>
      </c>
      <c r="E69" s="39" t="s">
        <v>265</v>
      </c>
      <c r="F69" s="28"/>
      <c r="G69" s="31"/>
      <c r="H69" s="31"/>
      <c r="I69" s="31"/>
      <c r="J69" s="32"/>
      <c r="K69" s="28"/>
    </row>
    <row r="70" spans="1:11" ht="12.75">
      <c r="A70" s="85" t="s">
        <v>266</v>
      </c>
      <c r="B70" s="102">
        <v>44835</v>
      </c>
      <c r="C70" s="103">
        <f>120*5</f>
        <v>600</v>
      </c>
      <c r="D70" s="103">
        <v>2023</v>
      </c>
      <c r="E70" s="104" t="s">
        <v>269</v>
      </c>
      <c r="F70" s="28"/>
      <c r="G70" s="31"/>
      <c r="H70" s="31"/>
      <c r="I70" s="31"/>
      <c r="J70" s="32"/>
      <c r="K70" s="28"/>
    </row>
    <row r="71" spans="1:11" ht="12.75">
      <c r="A71" s="105" t="s">
        <v>267</v>
      </c>
      <c r="B71" s="102">
        <v>45261</v>
      </c>
      <c r="C71" s="103">
        <v>25000</v>
      </c>
      <c r="D71" s="103">
        <v>2024</v>
      </c>
      <c r="E71" s="104" t="s">
        <v>268</v>
      </c>
      <c r="F71" s="28"/>
      <c r="G71" s="31"/>
      <c r="H71" s="31"/>
      <c r="I71" s="31"/>
      <c r="J71" s="32"/>
      <c r="K71" s="28"/>
    </row>
    <row r="72" spans="1:11" ht="12.75">
      <c r="A72" s="85"/>
      <c r="B72" s="103"/>
      <c r="C72" s="103"/>
      <c r="D72" s="103"/>
      <c r="E72" s="103"/>
      <c r="F72" s="28"/>
      <c r="G72" s="31"/>
      <c r="H72" s="31"/>
      <c r="I72" s="31"/>
      <c r="J72" s="32"/>
      <c r="K72" s="28"/>
    </row>
    <row r="73" spans="1:11" ht="12.75">
      <c r="A73" s="105"/>
      <c r="B73" s="103"/>
      <c r="C73" s="106"/>
      <c r="D73" s="106"/>
      <c r="E73" s="106"/>
      <c r="F73" s="28"/>
      <c r="G73" s="31"/>
      <c r="H73" s="31"/>
      <c r="I73" s="31"/>
      <c r="J73" s="32"/>
      <c r="K73" s="28"/>
    </row>
    <row r="74" spans="1:11" ht="12.75">
      <c r="A74" s="85"/>
      <c r="B74" s="105"/>
      <c r="C74" s="106"/>
      <c r="D74" s="106"/>
      <c r="E74" s="106"/>
      <c r="F74" s="28"/>
      <c r="G74" s="31"/>
      <c r="H74" s="31"/>
      <c r="I74" s="31"/>
      <c r="J74" s="32"/>
      <c r="K74" s="28"/>
    </row>
    <row r="75" spans="1:11" ht="12.75">
      <c r="A75" s="1"/>
      <c r="C75" s="33"/>
      <c r="D75" s="33"/>
      <c r="E75" s="33"/>
      <c r="F75" s="33"/>
      <c r="G75" s="33"/>
      <c r="H75" s="33"/>
      <c r="I75" s="33"/>
      <c r="J75" s="34"/>
      <c r="K75" s="28"/>
    </row>
    <row r="76" ht="12.75">
      <c r="A76" s="5" t="s">
        <v>270</v>
      </c>
    </row>
    <row r="77" spans="1:5" ht="12.75">
      <c r="A77" s="73" t="s">
        <v>277</v>
      </c>
      <c r="C77" s="40">
        <f>IF(C22="Turbine",G45*0.2,IF(C22="Centrifugal",G45*0.1,""))</f>
        <v>120852</v>
      </c>
      <c r="D77" s="5" t="s">
        <v>275</v>
      </c>
      <c r="E77" s="73" t="s">
        <v>281</v>
      </c>
    </row>
    <row r="78" spans="1:5" ht="12.75">
      <c r="A78" s="73" t="s">
        <v>329</v>
      </c>
      <c r="C78" s="107">
        <f>C77*1.1032</f>
        <v>133323.9264</v>
      </c>
      <c r="D78" s="5" t="s">
        <v>275</v>
      </c>
      <c r="E78" s="73" t="s">
        <v>276</v>
      </c>
    </row>
    <row r="79" spans="1:4" ht="12.75">
      <c r="A79" s="73" t="s">
        <v>304</v>
      </c>
      <c r="C79" s="41">
        <f>IF(C22="Turbine",100,IF(C22="Centrifugal",70,""))</f>
        <v>100</v>
      </c>
      <c r="D79" s="5"/>
    </row>
    <row r="80" spans="1:4" ht="12.75">
      <c r="A80" s="73" t="s">
        <v>280</v>
      </c>
      <c r="C80" s="41">
        <f>C79*C18</f>
        <v>40000</v>
      </c>
      <c r="D80" s="5"/>
    </row>
    <row r="81" spans="1:5" ht="12.75">
      <c r="A81" s="78" t="s">
        <v>278</v>
      </c>
      <c r="C81" s="108">
        <f>C77/C18</f>
        <v>302.13</v>
      </c>
      <c r="D81" s="5" t="s">
        <v>190</v>
      </c>
      <c r="E81" s="14"/>
    </row>
    <row r="82" spans="1:3" ht="12.75">
      <c r="A82" s="78" t="s">
        <v>279</v>
      </c>
      <c r="C82" s="57">
        <v>75000</v>
      </c>
    </row>
    <row r="83" spans="1:4" ht="12.75">
      <c r="A83" s="78" t="s">
        <v>224</v>
      </c>
      <c r="C83" s="109">
        <f>(C82-C80)/(C77*C15)</f>
        <v>4.455545116849853</v>
      </c>
      <c r="D83" s="5" t="s">
        <v>231</v>
      </c>
    </row>
    <row r="85" spans="1:2" ht="12.75">
      <c r="A85" s="65" t="s">
        <v>230</v>
      </c>
      <c r="B85" s="66"/>
    </row>
    <row r="87" spans="1:3" ht="25.5" customHeight="1">
      <c r="A87" s="72" t="s">
        <v>234</v>
      </c>
      <c r="B87" s="68"/>
      <c r="C87" s="68"/>
    </row>
    <row r="88" spans="1:3" ht="12.75">
      <c r="A88" s="69" t="s">
        <v>301</v>
      </c>
      <c r="B88" s="111" t="str">
        <f>IF(C22="Turbine","AMDMC40238",IF(C22="Centrifugal","AMDMC40239",""))</f>
        <v>AMDMC40238</v>
      </c>
      <c r="C88" s="110" t="s">
        <v>282</v>
      </c>
    </row>
    <row r="89" spans="1:4" ht="12.75">
      <c r="A89" s="69" t="s">
        <v>300</v>
      </c>
      <c r="B89" s="112">
        <f>C18</f>
        <v>400</v>
      </c>
      <c r="C89" s="71" t="s">
        <v>306</v>
      </c>
      <c r="D89" s="81"/>
    </row>
    <row r="90" spans="1:4" ht="12.75">
      <c r="A90" s="69" t="s">
        <v>302</v>
      </c>
      <c r="B90" s="113">
        <f>C81</f>
        <v>302.13</v>
      </c>
      <c r="C90" s="70" t="s">
        <v>190</v>
      </c>
      <c r="D90" s="81"/>
    </row>
    <row r="91" spans="1:3" ht="12.75">
      <c r="A91" s="69" t="s">
        <v>303</v>
      </c>
      <c r="B91" s="113">
        <f>C78/C82</f>
        <v>1.777652352</v>
      </c>
      <c r="C91" s="70"/>
    </row>
    <row r="93" ht="12.75">
      <c r="A93" s="74"/>
    </row>
    <row r="94" ht="12.75">
      <c r="A94" s="74"/>
    </row>
    <row r="95" ht="12.75">
      <c r="A95" s="75"/>
    </row>
    <row r="96" ht="12.75">
      <c r="A96" s="74"/>
    </row>
    <row r="97" ht="12.75">
      <c r="A97" s="74"/>
    </row>
    <row r="98" ht="12.75">
      <c r="A98" s="74"/>
    </row>
  </sheetData>
  <dataValidations count="1">
    <dataValidation type="list" allowBlank="1" showInputMessage="1" showErrorMessage="1" sqref="C22">
      <formula1>Sheet2!$B$1:$B$3</formula1>
    </dataValidation>
  </dataValidations>
  <printOptions/>
  <pageMargins left="0.46" right="0.42" top="1" bottom="1" header="0.5" footer="0.5"/>
  <pageSetup fitToHeight="1" fitToWidth="1" horizontalDpi="600" verticalDpi="600" orientation="portrait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29" sqref="B29"/>
    </sheetView>
  </sheetViews>
  <sheetFormatPr defaultColWidth="9.140625" defaultRowHeight="12.75"/>
  <cols>
    <col min="1" max="1" width="18.8515625" style="0" customWidth="1"/>
    <col min="2" max="2" width="17.00390625" style="0" customWidth="1"/>
    <col min="3" max="3" width="13.140625" style="0" customWidth="1"/>
    <col min="4" max="4" width="15.140625" style="0" customWidth="1"/>
    <col min="5" max="5" width="19.7109375" style="0" customWidth="1"/>
    <col min="6" max="6" width="18.8515625" style="0" customWidth="1"/>
    <col min="7" max="7" width="19.7109375" style="0" customWidth="1"/>
    <col min="8" max="8" width="24.140625" style="0" customWidth="1"/>
    <col min="9" max="9" width="14.57421875" style="0" customWidth="1"/>
    <col min="10" max="10" width="17.421875" style="0" customWidth="1"/>
    <col min="11" max="11" width="22.28125" style="0" customWidth="1"/>
    <col min="12" max="12" width="18.7109375" style="0" customWidth="1"/>
  </cols>
  <sheetData>
    <row r="1" spans="1:12" ht="13">
      <c r="A1" s="8" t="s">
        <v>142</v>
      </c>
      <c r="B1" s="8" t="s">
        <v>66</v>
      </c>
      <c r="C1" s="8" t="s">
        <v>103</v>
      </c>
      <c r="D1" s="8" t="s">
        <v>69</v>
      </c>
      <c r="E1" s="8" t="s">
        <v>120</v>
      </c>
      <c r="F1" s="8" t="s">
        <v>119</v>
      </c>
      <c r="G1" s="8" t="s">
        <v>90</v>
      </c>
      <c r="H1" s="8" t="s">
        <v>121</v>
      </c>
      <c r="I1" s="8" t="s">
        <v>126</v>
      </c>
      <c r="J1" s="8" t="s">
        <v>118</v>
      </c>
      <c r="K1" s="8" t="s">
        <v>109</v>
      </c>
      <c r="L1" s="8" t="s">
        <v>68</v>
      </c>
    </row>
    <row r="2" spans="1:12" ht="12.75">
      <c r="A2" t="s">
        <v>132</v>
      </c>
      <c r="B2" t="s">
        <v>132</v>
      </c>
      <c r="C2" t="s">
        <v>96</v>
      </c>
      <c r="D2" t="s">
        <v>132</v>
      </c>
      <c r="E2" t="s">
        <v>132</v>
      </c>
      <c r="F2" t="s">
        <v>132</v>
      </c>
      <c r="G2" t="s">
        <v>132</v>
      </c>
      <c r="H2" t="s">
        <v>132</v>
      </c>
      <c r="I2" t="s">
        <v>132</v>
      </c>
      <c r="J2" t="s">
        <v>132</v>
      </c>
      <c r="K2" t="s">
        <v>132</v>
      </c>
      <c r="L2" t="s">
        <v>132</v>
      </c>
    </row>
    <row r="3" spans="1:12" ht="12.75">
      <c r="A3" t="s">
        <v>97</v>
      </c>
      <c r="B3" t="s">
        <v>138</v>
      </c>
      <c r="C3" t="s">
        <v>61</v>
      </c>
      <c r="D3" t="s">
        <v>97</v>
      </c>
      <c r="E3" t="s">
        <v>29</v>
      </c>
      <c r="F3" t="s">
        <v>97</v>
      </c>
      <c r="G3" t="s">
        <v>32</v>
      </c>
      <c r="H3" t="s">
        <v>138</v>
      </c>
      <c r="I3" t="s">
        <v>97</v>
      </c>
      <c r="J3" t="s">
        <v>97</v>
      </c>
      <c r="K3" t="s">
        <v>138</v>
      </c>
      <c r="L3" t="s">
        <v>138</v>
      </c>
    </row>
    <row r="4" spans="1:12" ht="12.75">
      <c r="A4" t="s">
        <v>98</v>
      </c>
      <c r="B4" t="s">
        <v>44</v>
      </c>
      <c r="C4" t="s">
        <v>95</v>
      </c>
      <c r="D4" t="s">
        <v>98</v>
      </c>
      <c r="E4" t="s">
        <v>97</v>
      </c>
      <c r="F4" t="s">
        <v>134</v>
      </c>
      <c r="G4" t="s">
        <v>97</v>
      </c>
      <c r="H4" t="s">
        <v>64</v>
      </c>
      <c r="I4" t="s">
        <v>134</v>
      </c>
      <c r="J4" t="s">
        <v>134</v>
      </c>
      <c r="K4" t="s">
        <v>64</v>
      </c>
      <c r="L4" t="s">
        <v>97</v>
      </c>
    </row>
    <row r="5" spans="1:12" ht="12.75">
      <c r="A5" t="s">
        <v>134</v>
      </c>
      <c r="B5" t="s">
        <v>64</v>
      </c>
      <c r="C5" t="s">
        <v>134</v>
      </c>
      <c r="D5" t="s">
        <v>134</v>
      </c>
      <c r="E5" t="s">
        <v>98</v>
      </c>
      <c r="F5" t="s">
        <v>133</v>
      </c>
      <c r="G5" t="s">
        <v>98</v>
      </c>
      <c r="H5" t="s">
        <v>63</v>
      </c>
      <c r="I5" t="s">
        <v>133</v>
      </c>
      <c r="J5" t="s">
        <v>133</v>
      </c>
      <c r="K5" t="s">
        <v>96</v>
      </c>
      <c r="L5" t="s">
        <v>98</v>
      </c>
    </row>
    <row r="6" spans="1:12" ht="12.75">
      <c r="A6" t="s">
        <v>133</v>
      </c>
      <c r="B6" t="s">
        <v>63</v>
      </c>
      <c r="C6" t="s">
        <v>133</v>
      </c>
      <c r="D6" t="s">
        <v>133</v>
      </c>
      <c r="E6" t="s">
        <v>134</v>
      </c>
      <c r="G6" t="s">
        <v>134</v>
      </c>
      <c r="H6" t="s">
        <v>99</v>
      </c>
      <c r="I6" t="s">
        <v>140</v>
      </c>
      <c r="K6" t="s">
        <v>35</v>
      </c>
      <c r="L6" t="s">
        <v>134</v>
      </c>
    </row>
    <row r="7" spans="1:12" ht="12.75">
      <c r="A7" t="s">
        <v>91</v>
      </c>
      <c r="B7" t="s">
        <v>99</v>
      </c>
      <c r="D7" t="s">
        <v>18</v>
      </c>
      <c r="E7" t="s">
        <v>94</v>
      </c>
      <c r="G7" t="s">
        <v>102</v>
      </c>
      <c r="H7" t="s">
        <v>100</v>
      </c>
      <c r="I7" t="s">
        <v>18</v>
      </c>
      <c r="K7" t="s">
        <v>34</v>
      </c>
      <c r="L7" t="s">
        <v>133</v>
      </c>
    </row>
    <row r="8" spans="2:12" ht="12.75">
      <c r="B8" t="s">
        <v>100</v>
      </c>
      <c r="E8" t="s">
        <v>133</v>
      </c>
      <c r="G8" t="s">
        <v>133</v>
      </c>
      <c r="H8" t="s">
        <v>97</v>
      </c>
      <c r="K8" t="s">
        <v>99</v>
      </c>
      <c r="L8" t="s">
        <v>36</v>
      </c>
    </row>
    <row r="9" spans="2:11" ht="12.75">
      <c r="B9" t="s">
        <v>97</v>
      </c>
      <c r="G9" t="s">
        <v>140</v>
      </c>
      <c r="H9" t="s">
        <v>98</v>
      </c>
      <c r="K9" t="s">
        <v>100</v>
      </c>
    </row>
    <row r="10" spans="2:11" ht="12.75">
      <c r="B10" t="s">
        <v>98</v>
      </c>
      <c r="G10" t="s">
        <v>18</v>
      </c>
      <c r="H10" t="s">
        <v>134</v>
      </c>
      <c r="K10" t="s">
        <v>97</v>
      </c>
    </row>
    <row r="11" spans="2:11" ht="12.75">
      <c r="B11" t="s">
        <v>65</v>
      </c>
      <c r="H11" t="s">
        <v>62</v>
      </c>
      <c r="K11" t="s">
        <v>98</v>
      </c>
    </row>
    <row r="12" spans="2:11" ht="12.75">
      <c r="B12" t="s">
        <v>101</v>
      </c>
      <c r="H12" t="s">
        <v>133</v>
      </c>
      <c r="K12" t="s">
        <v>134</v>
      </c>
    </row>
    <row r="13" spans="2:11" ht="12.75">
      <c r="B13" t="s">
        <v>134</v>
      </c>
      <c r="H13" t="s">
        <v>140</v>
      </c>
      <c r="K13" t="s">
        <v>133</v>
      </c>
    </row>
    <row r="14" spans="2:11" ht="12.75">
      <c r="B14" t="s">
        <v>62</v>
      </c>
      <c r="H14" t="s">
        <v>18</v>
      </c>
      <c r="K14" t="s">
        <v>36</v>
      </c>
    </row>
    <row r="15" spans="2:11" ht="12.75">
      <c r="B15" t="s">
        <v>141</v>
      </c>
      <c r="K15" t="s">
        <v>18</v>
      </c>
    </row>
    <row r="16" spans="2:11" ht="12.75">
      <c r="B16" t="s">
        <v>102</v>
      </c>
      <c r="K16" t="s">
        <v>91</v>
      </c>
    </row>
    <row r="17" ht="12.75">
      <c r="B17" t="s">
        <v>94</v>
      </c>
    </row>
    <row r="18" ht="12.75">
      <c r="B18" t="s">
        <v>133</v>
      </c>
    </row>
    <row r="19" ht="12.75">
      <c r="B19" t="s">
        <v>47</v>
      </c>
    </row>
    <row r="20" ht="12.75">
      <c r="B20" t="s">
        <v>140</v>
      </c>
    </row>
    <row r="21" ht="12.75">
      <c r="B21" t="s">
        <v>67</v>
      </c>
    </row>
    <row r="22" ht="12.75">
      <c r="B22" t="s">
        <v>18</v>
      </c>
    </row>
    <row r="23" ht="12.75">
      <c r="B23" t="s">
        <v>139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workbookViewId="0" topLeftCell="A1">
      <pane xSplit="1" topLeftCell="B1" activePane="topRight" state="frozen"/>
      <selection pane="topLeft" activeCell="B29" sqref="B29"/>
      <selection pane="topRight" activeCell="B29" sqref="B29"/>
    </sheetView>
  </sheetViews>
  <sheetFormatPr defaultColWidth="9.140625" defaultRowHeight="12.75"/>
  <cols>
    <col min="1" max="1" width="16.8515625" style="11" customWidth="1"/>
    <col min="2" max="2" width="15.00390625" style="11" customWidth="1"/>
    <col min="3" max="3" width="15.421875" style="0" customWidth="1"/>
    <col min="4" max="5" width="13.57421875" style="0" customWidth="1"/>
    <col min="6" max="6" width="18.57421875" style="0" customWidth="1"/>
    <col min="7" max="7" width="16.421875" style="0" customWidth="1"/>
    <col min="8" max="8" width="12.57421875" style="0" customWidth="1"/>
    <col min="9" max="9" width="19.421875" style="0" customWidth="1"/>
    <col min="10" max="10" width="12.57421875" style="0" customWidth="1"/>
    <col min="11" max="11" width="17.8515625" style="0" customWidth="1"/>
    <col min="12" max="12" width="17.421875" style="0" customWidth="1"/>
    <col min="13" max="13" width="15.8515625" style="0" customWidth="1"/>
    <col min="15" max="15" width="15.00390625" style="0" bestFit="1" customWidth="1"/>
    <col min="16" max="16" width="15.421875" style="0" bestFit="1" customWidth="1"/>
    <col min="17" max="18" width="13.57421875" style="0" bestFit="1" customWidth="1"/>
    <col min="19" max="19" width="18.57421875" style="0" bestFit="1" customWidth="1"/>
    <col min="20" max="20" width="16.421875" style="0" bestFit="1" customWidth="1"/>
    <col min="21" max="21" width="12.57421875" style="0" bestFit="1" customWidth="1"/>
    <col min="22" max="22" width="19.421875" style="0" bestFit="1" customWidth="1"/>
    <col min="23" max="23" width="12.57421875" style="0" bestFit="1" customWidth="1"/>
    <col min="24" max="24" width="17.8515625" style="0" bestFit="1" customWidth="1"/>
    <col min="25" max="25" width="17.421875" style="0" bestFit="1" customWidth="1"/>
    <col min="26" max="26" width="15.8515625" style="0" bestFit="1" customWidth="1"/>
  </cols>
  <sheetData>
    <row r="2" spans="1:13" s="3" customFormat="1" ht="12.75">
      <c r="A2" s="9"/>
      <c r="B2" s="8" t="s">
        <v>142</v>
      </c>
      <c r="C2" s="8" t="s">
        <v>66</v>
      </c>
      <c r="D2" s="8" t="s">
        <v>103</v>
      </c>
      <c r="E2" s="8" t="s">
        <v>69</v>
      </c>
      <c r="F2" s="8" t="s">
        <v>120</v>
      </c>
      <c r="G2" s="8" t="s">
        <v>119</v>
      </c>
      <c r="H2" s="8" t="s">
        <v>90</v>
      </c>
      <c r="I2" s="8" t="s">
        <v>121</v>
      </c>
      <c r="J2" s="8" t="s">
        <v>126</v>
      </c>
      <c r="K2" s="8" t="s">
        <v>118</v>
      </c>
      <c r="L2" s="8" t="s">
        <v>109</v>
      </c>
      <c r="M2" s="8" t="s">
        <v>68</v>
      </c>
    </row>
    <row r="3" spans="1:13" ht="14">
      <c r="A3" s="10" t="s">
        <v>132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</v>
      </c>
    </row>
    <row r="4" spans="1:13" ht="14">
      <c r="A4" s="10" t="s">
        <v>138</v>
      </c>
      <c r="B4"/>
      <c r="C4">
        <v>41.3</v>
      </c>
      <c r="I4">
        <v>29.1</v>
      </c>
      <c r="L4">
        <v>31.9</v>
      </c>
      <c r="M4">
        <v>31.6</v>
      </c>
    </row>
    <row r="5" spans="1:3" ht="14">
      <c r="A5" s="10" t="s">
        <v>44</v>
      </c>
      <c r="B5"/>
      <c r="C5">
        <v>30.1</v>
      </c>
    </row>
    <row r="6" spans="1:12" ht="14">
      <c r="A6" s="10" t="s">
        <v>64</v>
      </c>
      <c r="B6"/>
      <c r="C6">
        <v>22.6</v>
      </c>
      <c r="I6">
        <v>18</v>
      </c>
      <c r="L6">
        <v>18.4</v>
      </c>
    </row>
    <row r="7" spans="1:9" ht="14">
      <c r="A7" s="10" t="s">
        <v>63</v>
      </c>
      <c r="B7"/>
      <c r="C7">
        <v>29.6</v>
      </c>
      <c r="I7">
        <v>29.4</v>
      </c>
    </row>
    <row r="8" spans="1:12" ht="14">
      <c r="A8" s="10" t="s">
        <v>96</v>
      </c>
      <c r="B8"/>
      <c r="D8">
        <v>20.8</v>
      </c>
      <c r="L8">
        <v>24.7</v>
      </c>
    </row>
    <row r="9" spans="1:16" ht="14">
      <c r="A9" s="10" t="s">
        <v>35</v>
      </c>
      <c r="B9"/>
      <c r="L9">
        <v>26</v>
      </c>
      <c r="P9" s="13"/>
    </row>
    <row r="10" spans="1:16" ht="14">
      <c r="A10" s="10" t="s">
        <v>61</v>
      </c>
      <c r="B10"/>
      <c r="D10">
        <v>26.2</v>
      </c>
      <c r="P10" s="13"/>
    </row>
    <row r="11" spans="1:16" ht="14">
      <c r="A11" s="10" t="s">
        <v>34</v>
      </c>
      <c r="B11"/>
      <c r="L11">
        <v>14.7</v>
      </c>
      <c r="P11" s="13"/>
    </row>
    <row r="12" spans="1:16" ht="14">
      <c r="A12" s="10" t="s">
        <v>32</v>
      </c>
      <c r="B12"/>
      <c r="H12">
        <v>21.1</v>
      </c>
      <c r="P12" s="13"/>
    </row>
    <row r="13" spans="1:16" ht="14">
      <c r="A13" s="10" t="s">
        <v>99</v>
      </c>
      <c r="B13"/>
      <c r="C13">
        <v>28.9</v>
      </c>
      <c r="I13">
        <v>24.5</v>
      </c>
      <c r="L13">
        <v>22.4</v>
      </c>
      <c r="P13" s="13"/>
    </row>
    <row r="14" spans="1:16" ht="14">
      <c r="A14" s="10" t="s">
        <v>100</v>
      </c>
      <c r="B14"/>
      <c r="C14">
        <v>23.8</v>
      </c>
      <c r="I14">
        <v>18.6</v>
      </c>
      <c r="L14">
        <v>19.2</v>
      </c>
      <c r="P14" s="13"/>
    </row>
    <row r="15" spans="1:16" ht="14">
      <c r="A15" s="10" t="s">
        <v>95</v>
      </c>
      <c r="B15"/>
      <c r="D15">
        <v>22.6</v>
      </c>
      <c r="P15" s="13"/>
    </row>
    <row r="16" spans="1:16" ht="14">
      <c r="A16" s="10" t="s">
        <v>29</v>
      </c>
      <c r="B16"/>
      <c r="F16">
        <v>30.1</v>
      </c>
      <c r="P16" s="13"/>
    </row>
    <row r="17" spans="1:16" ht="14">
      <c r="A17" s="10" t="s">
        <v>97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3"/>
    </row>
    <row r="18" spans="1:16" ht="14">
      <c r="A18" s="10" t="s">
        <v>98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18.9</v>
      </c>
      <c r="P18" s="13"/>
    </row>
    <row r="19" spans="1:16" ht="14">
      <c r="A19" s="10" t="s">
        <v>65</v>
      </c>
      <c r="B19"/>
      <c r="C19">
        <v>31.6</v>
      </c>
      <c r="P19" s="13"/>
    </row>
    <row r="20" spans="1:16" ht="14">
      <c r="A20" s="10" t="s">
        <v>101</v>
      </c>
      <c r="B20"/>
      <c r="C20">
        <v>28.2</v>
      </c>
      <c r="P20" s="13"/>
    </row>
    <row r="21" spans="1:16" ht="14">
      <c r="A21" s="10" t="s">
        <v>134</v>
      </c>
      <c r="B21">
        <v>32.1</v>
      </c>
      <c r="C21">
        <v>40</v>
      </c>
      <c r="D21">
        <v>22.1</v>
      </c>
      <c r="E21">
        <v>28.6</v>
      </c>
      <c r="F21">
        <v>35.2</v>
      </c>
      <c r="G21">
        <v>37.4</v>
      </c>
      <c r="H21">
        <v>24.6</v>
      </c>
      <c r="I21">
        <v>36.7</v>
      </c>
      <c r="J21">
        <v>25.7</v>
      </c>
      <c r="K21">
        <v>24.7</v>
      </c>
      <c r="L21">
        <v>32</v>
      </c>
      <c r="M21">
        <v>31.9</v>
      </c>
      <c r="P21" s="13"/>
    </row>
    <row r="22" spans="1:16" ht="14">
      <c r="A22" s="10" t="s">
        <v>62</v>
      </c>
      <c r="B22"/>
      <c r="C22">
        <v>19.8</v>
      </c>
      <c r="I22">
        <v>17.1</v>
      </c>
      <c r="P22" s="13"/>
    </row>
    <row r="23" spans="1:16" ht="14">
      <c r="A23" s="10" t="s">
        <v>141</v>
      </c>
      <c r="B23"/>
      <c r="C23">
        <v>17</v>
      </c>
      <c r="P23" s="13"/>
    </row>
    <row r="24" spans="1:16" ht="14">
      <c r="A24" s="10" t="s">
        <v>102</v>
      </c>
      <c r="B24"/>
      <c r="C24">
        <v>24.3</v>
      </c>
      <c r="H24">
        <v>17</v>
      </c>
      <c r="P24" s="13"/>
    </row>
    <row r="25" spans="1:16" ht="14">
      <c r="A25" s="10" t="s">
        <v>94</v>
      </c>
      <c r="B25"/>
      <c r="C25">
        <v>31.5</v>
      </c>
      <c r="F25">
        <v>26.8</v>
      </c>
      <c r="P25" s="13"/>
    </row>
    <row r="26" spans="1:13" ht="14">
      <c r="A26" s="10" t="s">
        <v>133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3" ht="14">
      <c r="A27" s="10" t="s">
        <v>47</v>
      </c>
      <c r="B27"/>
      <c r="C27">
        <v>31.5</v>
      </c>
    </row>
    <row r="28" spans="1:13" ht="14">
      <c r="A28" s="10" t="s">
        <v>36</v>
      </c>
      <c r="B28"/>
      <c r="L28">
        <v>19.3</v>
      </c>
      <c r="M28">
        <v>26.7</v>
      </c>
    </row>
    <row r="29" spans="1:10" ht="14">
      <c r="A29" s="10" t="s">
        <v>140</v>
      </c>
      <c r="B29"/>
      <c r="C29">
        <v>11.9</v>
      </c>
      <c r="H29">
        <v>11.4</v>
      </c>
      <c r="I29">
        <v>15.1</v>
      </c>
      <c r="J29">
        <v>12.8</v>
      </c>
    </row>
    <row r="30" spans="1:3" ht="14">
      <c r="A30" s="10" t="s">
        <v>67</v>
      </c>
      <c r="B30"/>
      <c r="C30">
        <v>45.1</v>
      </c>
    </row>
    <row r="31" spans="1:12" ht="14">
      <c r="A31" s="10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3" ht="14">
      <c r="A32" s="10" t="s">
        <v>139</v>
      </c>
      <c r="B32"/>
      <c r="C32">
        <v>18.7</v>
      </c>
    </row>
    <row r="33" spans="1:12" ht="12.75">
      <c r="A33" s="11" t="s">
        <v>91</v>
      </c>
      <c r="B33" s="14">
        <v>26</v>
      </c>
      <c r="L33">
        <v>23.2</v>
      </c>
    </row>
    <row r="34" ht="14">
      <c r="J34" s="13"/>
    </row>
    <row r="35" spans="8:9" ht="14">
      <c r="H35" s="13"/>
      <c r="I35" s="13"/>
    </row>
    <row r="36" spans="1:9" ht="14">
      <c r="A36" s="10"/>
      <c r="B36" s="10"/>
      <c r="C36" s="13"/>
      <c r="E36" s="13"/>
      <c r="F36" s="13"/>
      <c r="G36" s="13"/>
      <c r="H36" s="13"/>
      <c r="I36" s="13"/>
    </row>
    <row r="37" spans="1:9" ht="14">
      <c r="A37" s="13"/>
      <c r="B37" s="13"/>
      <c r="C37" s="13"/>
      <c r="E37" s="13"/>
      <c r="F37" s="13"/>
      <c r="G37" s="13"/>
      <c r="H37" s="13"/>
      <c r="I37" s="13"/>
    </row>
    <row r="38" spans="1:26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" ht="14">
      <c r="A39" s="10"/>
      <c r="B39"/>
    </row>
    <row r="40" spans="1:2" ht="14">
      <c r="A40" s="10"/>
      <c r="B40"/>
    </row>
    <row r="41" spans="1:2" ht="14">
      <c r="A41" s="10"/>
      <c r="B41"/>
    </row>
    <row r="42" spans="1:2" ht="14">
      <c r="A42" s="10"/>
      <c r="B42"/>
    </row>
    <row r="43" spans="1:2" ht="14">
      <c r="A43" s="10"/>
      <c r="B43"/>
    </row>
    <row r="44" spans="1:2" ht="14">
      <c r="A44" s="10"/>
      <c r="B44"/>
    </row>
    <row r="45" spans="1:2" ht="14">
      <c r="A45" s="10"/>
      <c r="B45"/>
    </row>
    <row r="46" spans="1:2" ht="14">
      <c r="A46" s="10"/>
      <c r="B46"/>
    </row>
    <row r="47" spans="1:2" ht="14">
      <c r="A47" s="10"/>
      <c r="B47"/>
    </row>
    <row r="48" spans="1:2" ht="14">
      <c r="A48" s="10"/>
      <c r="B48"/>
    </row>
    <row r="49" spans="1:2" ht="14">
      <c r="A49" s="10"/>
      <c r="B49"/>
    </row>
    <row r="50" spans="1:2" ht="14">
      <c r="A50" s="10"/>
      <c r="B50"/>
    </row>
    <row r="51" spans="1:2" ht="14">
      <c r="A51" s="10"/>
      <c r="B51"/>
    </row>
    <row r="52" spans="1:2" ht="14">
      <c r="A52" s="10"/>
      <c r="B52"/>
    </row>
    <row r="53" spans="1:2" ht="14">
      <c r="A53" s="10"/>
      <c r="B53"/>
    </row>
    <row r="54" spans="1:2" ht="14">
      <c r="A54" s="10"/>
      <c r="B54"/>
    </row>
    <row r="55" spans="1:2" ht="14">
      <c r="A55" s="10"/>
      <c r="B55"/>
    </row>
    <row r="56" spans="1:2" ht="14">
      <c r="A56" s="10"/>
      <c r="B56"/>
    </row>
    <row r="57" spans="1:2" ht="14">
      <c r="A57" s="10"/>
      <c r="B57"/>
    </row>
    <row r="58" spans="1:2" ht="14">
      <c r="A58" s="10"/>
      <c r="B58"/>
    </row>
    <row r="59" spans="1:2" ht="14">
      <c r="A59" s="10"/>
      <c r="B59"/>
    </row>
    <row r="60" spans="1:2" ht="14">
      <c r="A60" s="10"/>
      <c r="B60"/>
    </row>
    <row r="61" spans="1:2" ht="14">
      <c r="A61" s="10"/>
      <c r="B61"/>
    </row>
    <row r="62" spans="1:2" ht="14">
      <c r="A62" s="10"/>
      <c r="B62"/>
    </row>
    <row r="63" spans="1:2" ht="14">
      <c r="A63" s="10"/>
      <c r="B63"/>
    </row>
    <row r="64" spans="1:2" ht="14">
      <c r="A64" s="10"/>
      <c r="B64"/>
    </row>
    <row r="65" spans="1:2" ht="14">
      <c r="A65" s="10"/>
      <c r="B65"/>
    </row>
    <row r="66" spans="1:2" ht="14">
      <c r="A66" s="10"/>
      <c r="B66"/>
    </row>
    <row r="67" spans="1:2" ht="14">
      <c r="A67" s="10"/>
      <c r="B67"/>
    </row>
    <row r="68" spans="1:2" ht="14">
      <c r="A68" s="10"/>
      <c r="B68"/>
    </row>
    <row r="69" ht="12.75">
      <c r="B6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">
      <selection activeCell="B29" sqref="B29"/>
    </sheetView>
  </sheetViews>
  <sheetFormatPr defaultColWidth="9.140625" defaultRowHeight="12.75"/>
  <cols>
    <col min="1" max="1" width="16.7109375" style="0" customWidth="1"/>
  </cols>
  <sheetData>
    <row r="1" spans="1:11" ht="12.7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135</v>
      </c>
      <c r="H1" t="s">
        <v>148</v>
      </c>
      <c r="I1" t="s">
        <v>148</v>
      </c>
      <c r="J1" t="s">
        <v>148</v>
      </c>
      <c r="K1" t="s">
        <v>149</v>
      </c>
    </row>
    <row r="2" spans="1:11" ht="12.75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0" ht="12.75">
      <c r="A3">
        <v>2003</v>
      </c>
      <c r="B3">
        <v>44.1</v>
      </c>
      <c r="C3">
        <v>40.74</v>
      </c>
      <c r="D3">
        <v>34.93</v>
      </c>
      <c r="E3">
        <v>27.81</v>
      </c>
      <c r="F3">
        <v>34.13</v>
      </c>
      <c r="G3">
        <v>26.29</v>
      </c>
      <c r="H3">
        <v>27.31</v>
      </c>
      <c r="I3">
        <v>27.97</v>
      </c>
      <c r="J3">
        <v>24.2</v>
      </c>
    </row>
    <row r="4" spans="2:11" ht="12.75">
      <c r="B4">
        <f>AVERAGE(B2:B3)</f>
        <v>43.035</v>
      </c>
      <c r="C4">
        <f aca="true" t="shared" si="0" ref="C4:K4">AVERAGE(C2:C3)</f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26.345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3" ht="12.75">
      <c r="A6" t="s">
        <v>127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  <c r="G6" t="s">
        <v>135</v>
      </c>
      <c r="H6" t="s">
        <v>148</v>
      </c>
      <c r="I6" t="s">
        <v>148</v>
      </c>
      <c r="J6" t="s">
        <v>122</v>
      </c>
      <c r="K6" t="s">
        <v>123</v>
      </c>
      <c r="L6" t="s">
        <v>124</v>
      </c>
      <c r="M6" t="s">
        <v>125</v>
      </c>
    </row>
    <row r="7" spans="1:13" ht="12.75">
      <c r="A7">
        <v>2004</v>
      </c>
      <c r="B7">
        <v>31.68</v>
      </c>
      <c r="C7">
        <v>28.47</v>
      </c>
      <c r="D7">
        <v>24.73</v>
      </c>
      <c r="E7">
        <v>20.06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3" ht="12.75">
      <c r="A8">
        <v>2003</v>
      </c>
      <c r="B8">
        <v>36.39</v>
      </c>
      <c r="C8">
        <v>33.45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1" ht="12.75">
      <c r="A10" t="s">
        <v>126</v>
      </c>
      <c r="B10" t="s">
        <v>143</v>
      </c>
      <c r="C10" t="s">
        <v>144</v>
      </c>
      <c r="D10" t="s">
        <v>145</v>
      </c>
      <c r="E10" t="s">
        <v>146</v>
      </c>
      <c r="F10" t="s">
        <v>147</v>
      </c>
      <c r="G10" t="s">
        <v>148</v>
      </c>
      <c r="H10" t="s">
        <v>148</v>
      </c>
      <c r="I10" t="s">
        <v>122</v>
      </c>
      <c r="J10" t="s">
        <v>122</v>
      </c>
      <c r="K10" t="s">
        <v>123</v>
      </c>
    </row>
    <row r="11" spans="1:11" ht="12.75">
      <c r="A11">
        <v>2003</v>
      </c>
      <c r="B11">
        <v>37.12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1" ht="12.75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17.9</v>
      </c>
      <c r="K12">
        <v>15.85</v>
      </c>
    </row>
    <row r="14" spans="1:19" ht="12.75">
      <c r="A14" t="s">
        <v>121</v>
      </c>
      <c r="B14" t="s">
        <v>143</v>
      </c>
      <c r="C14" t="s">
        <v>144</v>
      </c>
      <c r="D14" t="s">
        <v>145</v>
      </c>
      <c r="E14" t="s">
        <v>146</v>
      </c>
      <c r="F14" t="s">
        <v>147</v>
      </c>
      <c r="G14" t="s">
        <v>135</v>
      </c>
      <c r="H14" t="s">
        <v>148</v>
      </c>
      <c r="I14" t="s">
        <v>111</v>
      </c>
      <c r="J14" t="s">
        <v>112</v>
      </c>
      <c r="K14" t="s">
        <v>113</v>
      </c>
      <c r="L14" t="s">
        <v>113</v>
      </c>
      <c r="M14" t="s">
        <v>122</v>
      </c>
      <c r="N14" t="s">
        <v>122</v>
      </c>
      <c r="O14" t="s">
        <v>122</v>
      </c>
      <c r="P14" t="s">
        <v>114</v>
      </c>
      <c r="Q14" t="s">
        <v>115</v>
      </c>
      <c r="R14" t="s">
        <v>116</v>
      </c>
      <c r="S14" t="s">
        <v>123</v>
      </c>
    </row>
    <row r="15" spans="1:19" ht="12.75">
      <c r="A15">
        <v>2003</v>
      </c>
      <c r="B15">
        <v>55.97</v>
      </c>
      <c r="C15">
        <v>52.61</v>
      </c>
      <c r="D15">
        <v>45.26</v>
      </c>
      <c r="E15">
        <v>35.87</v>
      </c>
      <c r="F15">
        <v>43.5</v>
      </c>
      <c r="G15">
        <v>28.74</v>
      </c>
      <c r="H15">
        <v>27.99</v>
      </c>
      <c r="I15">
        <v>27.88</v>
      </c>
      <c r="J15">
        <v>36.66</v>
      </c>
      <c r="K15">
        <v>35.52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</v>
      </c>
    </row>
    <row r="16" spans="1:19" ht="12.75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 ht="12.75">
      <c r="A19" t="s">
        <v>117</v>
      </c>
      <c r="B19" t="s">
        <v>143</v>
      </c>
      <c r="C19" t="s">
        <v>144</v>
      </c>
      <c r="D19" t="s">
        <v>145</v>
      </c>
      <c r="E19" t="s">
        <v>146</v>
      </c>
      <c r="F19" t="s">
        <v>147</v>
      </c>
      <c r="G19" t="s">
        <v>135</v>
      </c>
      <c r="H19" t="s">
        <v>148</v>
      </c>
      <c r="I19" t="s">
        <v>122</v>
      </c>
    </row>
    <row r="20" spans="1:9" ht="12.75">
      <c r="A20">
        <v>2003</v>
      </c>
      <c r="B20">
        <v>44.43</v>
      </c>
      <c r="C20">
        <v>39.55</v>
      </c>
      <c r="D20">
        <v>34.2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 ht="12.75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8" ht="14">
      <c r="A24" t="s">
        <v>118</v>
      </c>
      <c r="B24" t="s">
        <v>143</v>
      </c>
      <c r="C24" t="s">
        <v>144</v>
      </c>
      <c r="D24" t="s">
        <v>145</v>
      </c>
      <c r="E24" t="s">
        <v>146</v>
      </c>
      <c r="F24" s="13" t="s">
        <v>147</v>
      </c>
      <c r="G24" t="s">
        <v>148</v>
      </c>
      <c r="H24" t="s">
        <v>148</v>
      </c>
    </row>
    <row r="25" spans="1:8" ht="12.75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8" ht="12.75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</v>
      </c>
    </row>
    <row r="29" spans="1:8" ht="14">
      <c r="A29" t="s">
        <v>119</v>
      </c>
      <c r="B29" t="s">
        <v>143</v>
      </c>
      <c r="C29" t="s">
        <v>144</v>
      </c>
      <c r="D29" t="s">
        <v>145</v>
      </c>
      <c r="E29" t="s">
        <v>107</v>
      </c>
      <c r="F29" s="13" t="s">
        <v>108</v>
      </c>
      <c r="G29" t="s">
        <v>146</v>
      </c>
      <c r="H29" t="s">
        <v>147</v>
      </c>
    </row>
    <row r="30" spans="1:8" ht="12.75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</v>
      </c>
      <c r="H30">
        <v>39.18</v>
      </c>
    </row>
    <row r="31" spans="1:8" ht="12.75">
      <c r="A31">
        <v>2004</v>
      </c>
      <c r="B31">
        <v>48.67</v>
      </c>
      <c r="C31">
        <v>45.65</v>
      </c>
      <c r="D31">
        <v>39.45</v>
      </c>
      <c r="E31">
        <v>42.51</v>
      </c>
      <c r="F31">
        <v>39.67</v>
      </c>
      <c r="G31">
        <v>31.2</v>
      </c>
      <c r="H31">
        <v>37.18</v>
      </c>
    </row>
    <row r="34" spans="1:10" ht="12.75">
      <c r="A34" t="s">
        <v>120</v>
      </c>
      <c r="B34" t="s">
        <v>143</v>
      </c>
      <c r="C34" t="s">
        <v>144</v>
      </c>
      <c r="D34" t="s">
        <v>145</v>
      </c>
      <c r="E34" t="s">
        <v>146</v>
      </c>
      <c r="F34" t="s">
        <v>147</v>
      </c>
      <c r="G34" t="s">
        <v>135</v>
      </c>
      <c r="H34" t="s">
        <v>148</v>
      </c>
      <c r="I34" t="s">
        <v>136</v>
      </c>
      <c r="J34" t="s">
        <v>110</v>
      </c>
    </row>
    <row r="35" spans="1:10" ht="12.75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0" ht="12.75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 ht="14">
      <c r="A38" t="s">
        <v>109</v>
      </c>
      <c r="B38" t="s">
        <v>143</v>
      </c>
      <c r="C38" t="s">
        <v>144</v>
      </c>
      <c r="D38" t="s">
        <v>145</v>
      </c>
      <c r="E38" t="s">
        <v>147</v>
      </c>
      <c r="F38" s="13" t="s">
        <v>105</v>
      </c>
      <c r="G38" t="s">
        <v>135</v>
      </c>
      <c r="H38" t="s">
        <v>148</v>
      </c>
      <c r="I38" t="s">
        <v>106</v>
      </c>
      <c r="J38" t="s">
        <v>122</v>
      </c>
      <c r="K38" t="s">
        <v>122</v>
      </c>
      <c r="L38" t="s">
        <v>122</v>
      </c>
      <c r="M38" t="s">
        <v>116</v>
      </c>
      <c r="N38" t="s">
        <v>116</v>
      </c>
      <c r="O38" t="s">
        <v>116</v>
      </c>
      <c r="P38" t="s">
        <v>137</v>
      </c>
      <c r="Q38" t="s">
        <v>124</v>
      </c>
      <c r="R38" t="s">
        <v>149</v>
      </c>
    </row>
    <row r="39" spans="1:18" ht="12.75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 ht="12.75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</v>
      </c>
      <c r="R40">
        <v>24.07</v>
      </c>
    </row>
    <row r="42" spans="1:7" ht="14">
      <c r="A42" t="s">
        <v>103</v>
      </c>
      <c r="B42" t="s">
        <v>143</v>
      </c>
      <c r="C42" t="s">
        <v>147</v>
      </c>
      <c r="D42" t="s">
        <v>146</v>
      </c>
      <c r="E42" t="s">
        <v>105</v>
      </c>
      <c r="F42" s="13" t="s">
        <v>104</v>
      </c>
      <c r="G42" t="s">
        <v>89</v>
      </c>
    </row>
    <row r="43" spans="1:7" ht="12.75">
      <c r="A43">
        <v>2003</v>
      </c>
      <c r="B43">
        <v>31.06</v>
      </c>
      <c r="C43">
        <v>24.19</v>
      </c>
      <c r="D43">
        <v>20.26</v>
      </c>
      <c r="E43">
        <v>19.01</v>
      </c>
      <c r="F43">
        <v>24.09</v>
      </c>
      <c r="G43">
        <v>27.92</v>
      </c>
    </row>
    <row r="44" spans="1:7" ht="12.75">
      <c r="A44">
        <v>2004</v>
      </c>
      <c r="B44">
        <v>30.96</v>
      </c>
      <c r="C44">
        <v>24.36</v>
      </c>
      <c r="D44">
        <v>20.22</v>
      </c>
      <c r="E44">
        <v>19.15</v>
      </c>
      <c r="F44">
        <v>25.43</v>
      </c>
      <c r="G44">
        <v>26.14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5"/>
  <sheetViews>
    <sheetView workbookViewId="0" topLeftCell="A611">
      <selection activeCell="B29" sqref="B29"/>
    </sheetView>
  </sheetViews>
  <sheetFormatPr defaultColWidth="9.140625" defaultRowHeight="12.75"/>
  <cols>
    <col min="1" max="1" width="28.00390625" style="0" customWidth="1"/>
    <col min="2" max="18" width="9.140625" style="0" hidden="1" customWidth="1"/>
  </cols>
  <sheetData>
    <row r="1" ht="14">
      <c r="A1" s="13" t="s">
        <v>150</v>
      </c>
    </row>
    <row r="2" spans="1:19" ht="14">
      <c r="A2" s="13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 ht="14">
      <c r="A3" s="13" t="s">
        <v>13</v>
      </c>
      <c r="B3" t="s">
        <v>14</v>
      </c>
      <c r="C3" t="s">
        <v>14</v>
      </c>
      <c r="D3" t="s">
        <v>14</v>
      </c>
      <c r="E3">
        <v>33.8</v>
      </c>
      <c r="F3">
        <v>38.7</v>
      </c>
      <c r="G3">
        <v>30.8</v>
      </c>
      <c r="H3">
        <v>37.8</v>
      </c>
      <c r="I3">
        <v>33.6</v>
      </c>
      <c r="J3">
        <v>34.9</v>
      </c>
      <c r="K3">
        <v>32.3</v>
      </c>
      <c r="L3">
        <v>32.3</v>
      </c>
      <c r="M3">
        <v>36.6</v>
      </c>
      <c r="N3">
        <v>38.9</v>
      </c>
      <c r="O3">
        <v>39.3</v>
      </c>
      <c r="P3">
        <v>36.6</v>
      </c>
      <c r="Q3">
        <v>42.8</v>
      </c>
      <c r="R3">
        <v>38.2</v>
      </c>
      <c r="S3">
        <v>36.2</v>
      </c>
    </row>
    <row r="4" spans="1:19" ht="14">
      <c r="A4" s="13" t="s">
        <v>133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</v>
      </c>
      <c r="R4">
        <v>31.2</v>
      </c>
      <c r="S4">
        <v>29.1</v>
      </c>
    </row>
    <row r="5" spans="1:19" ht="14">
      <c r="A5" s="13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</v>
      </c>
      <c r="K5">
        <v>31.6</v>
      </c>
      <c r="L5">
        <v>31.5</v>
      </c>
      <c r="M5">
        <v>33.1</v>
      </c>
      <c r="N5">
        <v>37.7</v>
      </c>
      <c r="O5">
        <v>37.9</v>
      </c>
      <c r="P5">
        <v>35.6</v>
      </c>
      <c r="Q5">
        <v>40.1</v>
      </c>
      <c r="R5">
        <v>37.7</v>
      </c>
      <c r="S5">
        <v>34.9</v>
      </c>
    </row>
    <row r="6" spans="1:19" ht="14">
      <c r="A6" s="13" t="s">
        <v>93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 ht="14">
      <c r="A7" s="13" t="s">
        <v>92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 ht="14">
      <c r="A8" s="13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</v>
      </c>
      <c r="R8">
        <v>28.3</v>
      </c>
      <c r="S8">
        <v>28.1</v>
      </c>
    </row>
    <row r="9" spans="1:19" ht="14">
      <c r="A9" s="13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 ht="14">
      <c r="A10" s="13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 ht="14">
      <c r="A11" s="13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 ht="14">
      <c r="A12" s="13" t="s">
        <v>140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 ht="14">
      <c r="A13" s="13" t="s">
        <v>139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17.9</v>
      </c>
      <c r="N13">
        <v>20.2</v>
      </c>
      <c r="O13">
        <v>19.9</v>
      </c>
      <c r="P13">
        <v>23.5</v>
      </c>
      <c r="Q13">
        <v>25.5</v>
      </c>
      <c r="R13">
        <v>21.3</v>
      </c>
      <c r="S13">
        <v>21</v>
      </c>
    </row>
    <row r="16" ht="14">
      <c r="A16" s="13" t="s">
        <v>151</v>
      </c>
    </row>
    <row r="17" spans="1:19" ht="14">
      <c r="A17" s="13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 ht="14">
      <c r="A18" s="13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 ht="14">
      <c r="A19" s="13" t="s">
        <v>133</v>
      </c>
      <c r="B19">
        <v>24.6</v>
      </c>
      <c r="C19">
        <v>20.1</v>
      </c>
      <c r="D19">
        <v>19.5</v>
      </c>
      <c r="E19">
        <v>17.9</v>
      </c>
      <c r="F19">
        <v>21.8</v>
      </c>
      <c r="G19">
        <v>17.2</v>
      </c>
      <c r="H19">
        <v>23.2</v>
      </c>
      <c r="I19">
        <v>19.4</v>
      </c>
      <c r="J19">
        <v>23.1</v>
      </c>
      <c r="K19">
        <v>17.6</v>
      </c>
      <c r="L19">
        <v>17</v>
      </c>
      <c r="M19">
        <v>17.6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 ht="14">
      <c r="A20" s="13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 ht="14">
      <c r="A21" s="13" t="s">
        <v>92</v>
      </c>
      <c r="B21">
        <v>23.1</v>
      </c>
      <c r="C21">
        <v>18.7</v>
      </c>
      <c r="D21">
        <v>18.2</v>
      </c>
      <c r="E21">
        <v>17.7</v>
      </c>
      <c r="F21">
        <v>19.9</v>
      </c>
      <c r="G21">
        <v>16</v>
      </c>
      <c r="H21">
        <v>21.8</v>
      </c>
      <c r="I21">
        <v>17.8</v>
      </c>
      <c r="J21">
        <v>22.2</v>
      </c>
      <c r="K21">
        <v>17.1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</v>
      </c>
      <c r="S21">
        <v>19.8</v>
      </c>
    </row>
    <row r="24" ht="14">
      <c r="A24" s="13" t="s">
        <v>152</v>
      </c>
    </row>
    <row r="25" spans="1:19" ht="14">
      <c r="A25" s="13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 ht="14">
      <c r="A26" s="13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</v>
      </c>
      <c r="R26">
        <v>29.1</v>
      </c>
      <c r="S26">
        <v>29.1</v>
      </c>
    </row>
    <row r="27" spans="1:19" ht="14">
      <c r="A27" s="13" t="s">
        <v>133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 ht="14">
      <c r="A28" s="13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 ht="14">
      <c r="A29" s="13" t="s">
        <v>93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 ht="14">
      <c r="A30" s="13" t="s">
        <v>92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 ht="14">
      <c r="A31" s="13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18.9</v>
      </c>
      <c r="J31">
        <v>20.9</v>
      </c>
      <c r="K31">
        <v>17.4</v>
      </c>
      <c r="L31">
        <v>19.6</v>
      </c>
      <c r="M31">
        <v>20.4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ht="14">
      <c r="A34" s="13" t="s">
        <v>153</v>
      </c>
    </row>
    <row r="35" spans="1:19" ht="14">
      <c r="A35" s="13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 ht="14">
      <c r="A36" s="13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 ht="14">
      <c r="A37" s="13" t="s">
        <v>133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 ht="14">
      <c r="A38" s="13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 ht="14">
      <c r="A39" s="13" t="s">
        <v>93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 ht="14">
      <c r="A40" s="13" t="s">
        <v>92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16.9</v>
      </c>
      <c r="O40">
        <v>18.4</v>
      </c>
      <c r="P40">
        <v>17.5</v>
      </c>
      <c r="Q40">
        <v>18.8</v>
      </c>
      <c r="R40">
        <v>18.3</v>
      </c>
      <c r="S40">
        <v>17.6</v>
      </c>
    </row>
    <row r="41" spans="1:19" ht="14">
      <c r="A41" s="13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16.4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18.4</v>
      </c>
    </row>
    <row r="42" spans="1:19" ht="14">
      <c r="A42" s="13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20.4</v>
      </c>
    </row>
    <row r="43" spans="1:19" ht="14">
      <c r="A43" s="13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</v>
      </c>
    </row>
    <row r="44" spans="1:19" ht="14">
      <c r="A44" s="13" t="s">
        <v>140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8.7</v>
      </c>
      <c r="S44">
        <v>9.1</v>
      </c>
    </row>
    <row r="45" spans="1:19" ht="14">
      <c r="A45" s="13" t="s">
        <v>94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 ht="14">
      <c r="A46" s="13" t="s">
        <v>138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 ht="14">
      <c r="A47" s="13" t="s">
        <v>91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 ht="14">
      <c r="A48" s="13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</v>
      </c>
      <c r="O48">
        <v>16.6</v>
      </c>
      <c r="P48">
        <v>17.5</v>
      </c>
      <c r="Q48">
        <v>19.9</v>
      </c>
      <c r="R48">
        <v>18.7</v>
      </c>
      <c r="S48">
        <v>17.3</v>
      </c>
    </row>
    <row r="49" spans="1:19" ht="14">
      <c r="A49" s="13" t="s">
        <v>96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20.4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ht="14">
      <c r="A52" s="13" t="s">
        <v>154</v>
      </c>
    </row>
    <row r="53" spans="1:19" ht="14">
      <c r="A53" s="13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 ht="14">
      <c r="A54" s="13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18.9</v>
      </c>
      <c r="M54">
        <v>19.6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 ht="14">
      <c r="A55" s="13" t="s">
        <v>133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</v>
      </c>
      <c r="J55">
        <v>16.8</v>
      </c>
      <c r="K55">
        <v>17.9</v>
      </c>
      <c r="L55">
        <v>15.6</v>
      </c>
      <c r="M55">
        <v>16.2</v>
      </c>
      <c r="N55">
        <v>18.9</v>
      </c>
      <c r="O55">
        <v>18.6</v>
      </c>
      <c r="P55">
        <v>20.3</v>
      </c>
      <c r="Q55">
        <v>20.3</v>
      </c>
      <c r="R55">
        <v>20.2</v>
      </c>
      <c r="S55">
        <v>18.3</v>
      </c>
    </row>
    <row r="56" spans="1:19" ht="14">
      <c r="A56" s="13" t="s">
        <v>96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 ht="14">
      <c r="A57" s="13" t="s">
        <v>95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20.4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ht="14">
      <c r="A60" s="13" t="s">
        <v>155</v>
      </c>
    </row>
    <row r="61" spans="1:19" ht="14">
      <c r="A61" s="13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 ht="14">
      <c r="A62" s="13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 ht="14">
      <c r="A63" s="13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32.3</v>
      </c>
      <c r="S63">
        <v>31.4</v>
      </c>
    </row>
    <row r="64" spans="1:19" ht="14">
      <c r="A64" s="13" t="s">
        <v>133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 ht="14">
      <c r="A65" s="13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 ht="14">
      <c r="A66" s="13" t="s">
        <v>93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 ht="14">
      <c r="A67" s="13" t="s">
        <v>92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19.4</v>
      </c>
      <c r="S67">
        <v>19.8</v>
      </c>
    </row>
    <row r="68" spans="1:19" ht="14">
      <c r="A68" s="13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 ht="14">
      <c r="A69" s="13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 ht="14">
      <c r="A70" s="13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ht="14">
      <c r="A73" s="13" t="s">
        <v>156</v>
      </c>
    </row>
    <row r="74" spans="1:19" ht="14">
      <c r="A74" s="13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 ht="14">
      <c r="A75" s="13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 ht="14">
      <c r="A76" s="13" t="s">
        <v>133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 ht="14">
      <c r="A77" s="13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 ht="14">
      <c r="A78" s="13" t="s">
        <v>93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19.4</v>
      </c>
      <c r="S78">
        <v>19.4</v>
      </c>
    </row>
    <row r="79" spans="1:19" ht="14">
      <c r="A79" s="13" t="s">
        <v>92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19.4</v>
      </c>
      <c r="S79">
        <v>19.4</v>
      </c>
    </row>
    <row r="80" spans="1:19" ht="14">
      <c r="A80" s="13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17.9</v>
      </c>
      <c r="S80">
        <v>19.6</v>
      </c>
    </row>
    <row r="81" spans="1:19" ht="14">
      <c r="A81" s="13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ht="14">
      <c r="A84" s="13" t="s">
        <v>157</v>
      </c>
    </row>
    <row r="85" spans="1:19" ht="14">
      <c r="A85" s="13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 ht="14">
      <c r="A86" s="13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</v>
      </c>
      <c r="S86">
        <v>30</v>
      </c>
    </row>
    <row r="89" ht="14">
      <c r="A89" s="13" t="s">
        <v>158</v>
      </c>
    </row>
    <row r="90" spans="1:19" ht="14">
      <c r="A90" s="13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 ht="14">
      <c r="A91" s="13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 ht="14">
      <c r="A92" s="13" t="s">
        <v>133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</v>
      </c>
      <c r="P92">
        <v>20.1</v>
      </c>
      <c r="Q92">
        <v>21.2</v>
      </c>
      <c r="R92">
        <v>20.5</v>
      </c>
      <c r="S92">
        <v>20</v>
      </c>
    </row>
    <row r="93" spans="1:19" ht="14">
      <c r="A93" s="13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ht="14">
      <c r="A96" s="13" t="s">
        <v>159</v>
      </c>
    </row>
    <row r="97" spans="1:19" ht="14">
      <c r="A97" s="13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 ht="14">
      <c r="A98" s="13" t="s">
        <v>13</v>
      </c>
      <c r="B98">
        <v>31.7</v>
      </c>
      <c r="C98">
        <v>31.6</v>
      </c>
      <c r="D98">
        <v>35.2</v>
      </c>
      <c r="E98">
        <v>30.4</v>
      </c>
      <c r="F98">
        <v>37.9</v>
      </c>
      <c r="G98">
        <v>28.5</v>
      </c>
      <c r="H98">
        <v>38.9</v>
      </c>
      <c r="I98">
        <v>33.3</v>
      </c>
      <c r="J98">
        <v>37.1</v>
      </c>
      <c r="K98">
        <v>36.2</v>
      </c>
      <c r="L98">
        <v>33.7</v>
      </c>
      <c r="M98">
        <v>38.1</v>
      </c>
      <c r="N98">
        <v>38.8</v>
      </c>
      <c r="O98">
        <v>39</v>
      </c>
      <c r="P98">
        <v>37.7</v>
      </c>
      <c r="Q98">
        <v>37</v>
      </c>
      <c r="R98">
        <v>38</v>
      </c>
      <c r="S98">
        <v>35.5</v>
      </c>
    </row>
    <row r="99" spans="1:19" ht="14">
      <c r="A99" s="13" t="s">
        <v>133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 ht="14">
      <c r="A100" s="13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35.3</v>
      </c>
      <c r="R100">
        <v>37.8</v>
      </c>
      <c r="S100">
        <v>35.2</v>
      </c>
    </row>
    <row r="101" spans="1:19" ht="14">
      <c r="A101" s="13" t="s">
        <v>93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 ht="14">
      <c r="A102" s="13" t="s">
        <v>92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 ht="14">
      <c r="A103" s="13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 ht="14">
      <c r="A104" s="13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ht="14">
      <c r="A107" s="13" t="s">
        <v>160</v>
      </c>
    </row>
    <row r="108" spans="1:19" ht="14">
      <c r="A108" s="13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 ht="14">
      <c r="A109" s="13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33.8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33.3</v>
      </c>
      <c r="O109">
        <v>35.2</v>
      </c>
      <c r="P109">
        <v>34.3</v>
      </c>
      <c r="Q109">
        <v>34.9</v>
      </c>
      <c r="R109">
        <v>33.1</v>
      </c>
      <c r="S109">
        <v>32.1</v>
      </c>
    </row>
    <row r="110" spans="1:19" ht="14">
      <c r="A110" s="13" t="s">
        <v>133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 ht="14">
      <c r="A111" s="13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32.8</v>
      </c>
      <c r="O111">
        <v>33.9</v>
      </c>
      <c r="P111">
        <v>34.2</v>
      </c>
      <c r="Q111">
        <v>34.1</v>
      </c>
      <c r="R111">
        <v>32</v>
      </c>
      <c r="S111">
        <v>32.1</v>
      </c>
    </row>
    <row r="112" spans="1:19" ht="14">
      <c r="A112" s="13" t="s">
        <v>93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 ht="14">
      <c r="A113" s="13" t="s">
        <v>92</v>
      </c>
      <c r="B113">
        <v>20.1</v>
      </c>
      <c r="C113">
        <v>20.5</v>
      </c>
      <c r="D113">
        <v>21</v>
      </c>
      <c r="E113">
        <v>20</v>
      </c>
      <c r="F113">
        <v>24.2</v>
      </c>
      <c r="G113">
        <v>18.1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 ht="14">
      <c r="A114" s="13" t="s">
        <v>91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ht="14">
      <c r="A117" s="13" t="s">
        <v>161</v>
      </c>
    </row>
    <row r="118" spans="1:19" ht="14">
      <c r="A118" s="13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 ht="14">
      <c r="A119" s="13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 ht="14">
      <c r="A120" s="13" t="s">
        <v>133</v>
      </c>
      <c r="B120">
        <v>26.1</v>
      </c>
      <c r="C120">
        <v>21.7</v>
      </c>
      <c r="D120">
        <v>22.4</v>
      </c>
      <c r="E120">
        <v>20.1</v>
      </c>
      <c r="F120">
        <v>21.8</v>
      </c>
      <c r="G120">
        <v>18</v>
      </c>
      <c r="H120">
        <v>22.2</v>
      </c>
      <c r="I120">
        <v>18.4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</v>
      </c>
      <c r="Q120">
        <v>23.3</v>
      </c>
      <c r="R120">
        <v>19.7</v>
      </c>
      <c r="S120">
        <v>21.2</v>
      </c>
    </row>
    <row r="121" spans="1:19" ht="14">
      <c r="A121" s="13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 ht="14">
      <c r="A122" s="13" t="s">
        <v>92</v>
      </c>
      <c r="B122">
        <v>22.1</v>
      </c>
      <c r="C122">
        <v>18.6</v>
      </c>
      <c r="D122">
        <v>19.6</v>
      </c>
      <c r="E122">
        <v>16.9</v>
      </c>
      <c r="F122">
        <v>18.7</v>
      </c>
      <c r="G122">
        <v>15</v>
      </c>
      <c r="H122">
        <v>18.9</v>
      </c>
      <c r="I122">
        <v>15.9</v>
      </c>
      <c r="J122">
        <v>19.1</v>
      </c>
      <c r="K122">
        <v>16.2</v>
      </c>
      <c r="L122">
        <v>14.9</v>
      </c>
      <c r="M122">
        <v>19</v>
      </c>
      <c r="N122">
        <v>19.7</v>
      </c>
      <c r="O122">
        <v>16.6</v>
      </c>
      <c r="P122">
        <v>18.6</v>
      </c>
      <c r="Q122">
        <v>21.1</v>
      </c>
      <c r="R122">
        <v>18.9</v>
      </c>
      <c r="S122">
        <v>18.2</v>
      </c>
    </row>
    <row r="123" spans="1:19" ht="14">
      <c r="A123" s="13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</v>
      </c>
      <c r="M123">
        <v>18.9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ht="14">
      <c r="A126" s="13" t="s">
        <v>162</v>
      </c>
    </row>
    <row r="127" spans="1:19" ht="14">
      <c r="A127" s="13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 ht="14">
      <c r="A128" s="13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 ht="14">
      <c r="A129" s="13" t="s">
        <v>133</v>
      </c>
      <c r="B129" t="s">
        <v>14</v>
      </c>
      <c r="C129">
        <v>17</v>
      </c>
      <c r="D129">
        <v>19.4</v>
      </c>
      <c r="E129">
        <v>19.4</v>
      </c>
      <c r="F129">
        <v>21.3</v>
      </c>
      <c r="G129">
        <v>17.2</v>
      </c>
      <c r="H129">
        <v>23.3</v>
      </c>
      <c r="I129">
        <v>18.1</v>
      </c>
      <c r="J129">
        <v>19.2</v>
      </c>
      <c r="K129">
        <v>18.4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18.9</v>
      </c>
      <c r="S129">
        <v>20</v>
      </c>
    </row>
    <row r="130" spans="1:19" ht="14">
      <c r="A130" s="13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 ht="14">
      <c r="A131" s="13" t="s">
        <v>93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 ht="14">
      <c r="A132" s="13" t="s">
        <v>92</v>
      </c>
      <c r="B132" t="s">
        <v>14</v>
      </c>
      <c r="C132">
        <v>15.3</v>
      </c>
      <c r="D132">
        <v>16.5</v>
      </c>
      <c r="E132">
        <v>15.8</v>
      </c>
      <c r="F132">
        <v>18.4</v>
      </c>
      <c r="G132">
        <v>13.8</v>
      </c>
      <c r="H132">
        <v>20.3</v>
      </c>
      <c r="I132">
        <v>15.5</v>
      </c>
      <c r="J132">
        <v>17.9</v>
      </c>
      <c r="K132">
        <v>14.6</v>
      </c>
      <c r="L132">
        <v>13.4</v>
      </c>
      <c r="M132">
        <v>16</v>
      </c>
      <c r="N132">
        <v>17.9</v>
      </c>
      <c r="O132">
        <v>17.3</v>
      </c>
      <c r="P132">
        <v>17.1</v>
      </c>
      <c r="Q132">
        <v>22.5</v>
      </c>
      <c r="R132">
        <v>17.8</v>
      </c>
      <c r="S132">
        <v>16.9</v>
      </c>
    </row>
    <row r="133" spans="1:19" ht="14">
      <c r="A133" s="13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17.4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</v>
      </c>
      <c r="S133">
        <v>16.7</v>
      </c>
    </row>
    <row r="134" spans="1:19" ht="14">
      <c r="A134" s="13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 ht="14">
      <c r="A135" s="13" t="s">
        <v>26</v>
      </c>
      <c r="B135" t="s">
        <v>14</v>
      </c>
      <c r="C135">
        <v>15.4</v>
      </c>
      <c r="D135">
        <v>18.2</v>
      </c>
      <c r="E135">
        <v>17.6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 ht="14">
      <c r="A136" s="13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 ht="14">
      <c r="A137" s="13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ht="14">
      <c r="A140" s="13" t="s">
        <v>163</v>
      </c>
    </row>
    <row r="141" spans="1:19" ht="14">
      <c r="A141" s="13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 ht="14">
      <c r="A142" s="13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</v>
      </c>
      <c r="I142">
        <v>33.7</v>
      </c>
      <c r="J142">
        <v>31.6</v>
      </c>
      <c r="K142">
        <v>30</v>
      </c>
      <c r="L142">
        <v>29.2</v>
      </c>
      <c r="M142">
        <v>31.9</v>
      </c>
      <c r="N142">
        <v>33.7</v>
      </c>
      <c r="O142">
        <v>32.2</v>
      </c>
      <c r="P142">
        <v>34.4</v>
      </c>
      <c r="Q142">
        <v>35.1</v>
      </c>
      <c r="R142">
        <v>35</v>
      </c>
      <c r="S142">
        <v>33.5</v>
      </c>
    </row>
    <row r="143" spans="1:19" ht="14">
      <c r="A143" s="13" t="s">
        <v>133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 ht="14">
      <c r="A144" s="13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</v>
      </c>
      <c r="R144">
        <v>33.3</v>
      </c>
      <c r="S144">
        <v>32</v>
      </c>
    </row>
    <row r="145" spans="1:19" ht="14">
      <c r="A145" s="13" t="s">
        <v>93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</v>
      </c>
      <c r="S145">
        <v>16.2</v>
      </c>
    </row>
    <row r="146" spans="1:19" ht="14">
      <c r="A146" s="13" t="s">
        <v>92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</v>
      </c>
      <c r="J146">
        <v>19.3</v>
      </c>
      <c r="K146">
        <v>16.1</v>
      </c>
      <c r="L146">
        <v>17.5</v>
      </c>
      <c r="M146">
        <v>18.3</v>
      </c>
      <c r="N146">
        <v>19</v>
      </c>
      <c r="O146">
        <v>19.1</v>
      </c>
      <c r="P146">
        <v>16.3</v>
      </c>
      <c r="Q146">
        <v>16.4</v>
      </c>
      <c r="R146">
        <v>17.4</v>
      </c>
      <c r="S146">
        <v>18.5</v>
      </c>
    </row>
    <row r="147" spans="1:19" ht="14">
      <c r="A147" s="13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18.4</v>
      </c>
    </row>
    <row r="148" spans="1:19" ht="14">
      <c r="A148" s="13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 ht="14">
      <c r="A149" s="13" t="s">
        <v>20</v>
      </c>
      <c r="B149" t="s">
        <v>14</v>
      </c>
      <c r="C149" t="s">
        <v>14</v>
      </c>
      <c r="D149" t="s">
        <v>14</v>
      </c>
      <c r="E149">
        <v>17.9</v>
      </c>
      <c r="F149">
        <v>22.4</v>
      </c>
      <c r="G149">
        <v>19.3</v>
      </c>
      <c r="H149">
        <v>19.2</v>
      </c>
      <c r="I149">
        <v>18.6</v>
      </c>
      <c r="J149">
        <v>18.6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 ht="14">
      <c r="A150" s="13" t="s">
        <v>138</v>
      </c>
      <c r="B150" t="s">
        <v>14</v>
      </c>
      <c r="C150" t="s">
        <v>14</v>
      </c>
      <c r="D150" t="s">
        <v>14</v>
      </c>
      <c r="E150" t="s">
        <v>14</v>
      </c>
      <c r="F150">
        <v>38.3</v>
      </c>
      <c r="G150">
        <v>34.6</v>
      </c>
      <c r="H150">
        <v>33.1</v>
      </c>
      <c r="I150">
        <v>33.2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 ht="14">
      <c r="A151" s="13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16.4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 ht="14">
      <c r="A152" s="13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 ht="14">
      <c r="A153" s="13" t="s">
        <v>91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19.4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 ht="14">
      <c r="A154" s="13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19.9</v>
      </c>
      <c r="H154">
        <v>18.9</v>
      </c>
      <c r="I154">
        <v>16.2</v>
      </c>
      <c r="J154">
        <v>16.7</v>
      </c>
      <c r="K154">
        <v>16.1</v>
      </c>
      <c r="L154">
        <v>12.7</v>
      </c>
      <c r="M154">
        <v>14.7</v>
      </c>
      <c r="N154">
        <v>20</v>
      </c>
      <c r="O154">
        <v>17.1</v>
      </c>
      <c r="P154">
        <v>18.3</v>
      </c>
      <c r="Q154">
        <v>23</v>
      </c>
      <c r="R154">
        <v>22.4</v>
      </c>
      <c r="S154">
        <v>18</v>
      </c>
    </row>
    <row r="155" spans="1:19" ht="14">
      <c r="A155" s="13" t="s">
        <v>96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19.4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 ht="14">
      <c r="A156" s="13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 ht="14">
      <c r="A157" s="13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20.4</v>
      </c>
      <c r="M157">
        <v>19.6</v>
      </c>
      <c r="N157">
        <v>18.9</v>
      </c>
      <c r="O157">
        <v>17.5</v>
      </c>
      <c r="P157">
        <v>19.9</v>
      </c>
      <c r="Q157">
        <v>24.7</v>
      </c>
      <c r="R157">
        <v>124.2</v>
      </c>
      <c r="S157">
        <v>20.7</v>
      </c>
    </row>
    <row r="160" ht="14">
      <c r="A160" s="13" t="s">
        <v>164</v>
      </c>
    </row>
    <row r="161" spans="1:19" ht="14">
      <c r="A161" s="13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 ht="14">
      <c r="A162" s="13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 ht="14">
      <c r="A163" s="13" t="s">
        <v>133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 ht="14">
      <c r="A164" s="13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 ht="14">
      <c r="A165" s="13" t="s">
        <v>138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 ht="14">
      <c r="A166" s="13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 ht="14">
      <c r="A167" s="13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ht="14">
      <c r="A170" s="13" t="s">
        <v>165</v>
      </c>
    </row>
    <row r="171" spans="1:19" ht="14">
      <c r="A171" s="13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 ht="14">
      <c r="A172" s="13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 ht="14">
      <c r="A173" s="13" t="s">
        <v>133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 ht="14">
      <c r="A174" s="13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 ht="14">
      <c r="A175" s="13" t="s">
        <v>92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 ht="14">
      <c r="A176" s="13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17.4</v>
      </c>
      <c r="N176">
        <v>20.5</v>
      </c>
      <c r="O176">
        <v>19.3</v>
      </c>
      <c r="P176">
        <v>18.1</v>
      </c>
      <c r="Q176">
        <v>20.5</v>
      </c>
      <c r="R176">
        <v>18.8</v>
      </c>
      <c r="S176">
        <v>18.8</v>
      </c>
    </row>
    <row r="177" spans="1:19" ht="14">
      <c r="A177" s="13" t="s">
        <v>140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10.2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ht="14">
      <c r="A180" s="13" t="s">
        <v>166</v>
      </c>
    </row>
    <row r="181" spans="1:19" ht="14">
      <c r="A181" s="13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 ht="14">
      <c r="A182" s="13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38.8</v>
      </c>
      <c r="H182">
        <v>43</v>
      </c>
      <c r="I182">
        <v>40.1</v>
      </c>
      <c r="J182">
        <v>38.2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 ht="14">
      <c r="A183" s="13" t="s">
        <v>133</v>
      </c>
      <c r="B183">
        <v>32.3</v>
      </c>
      <c r="C183">
        <v>31</v>
      </c>
      <c r="D183">
        <v>35.3</v>
      </c>
      <c r="E183">
        <v>33.8</v>
      </c>
      <c r="F183">
        <v>36</v>
      </c>
      <c r="G183">
        <v>30.7</v>
      </c>
      <c r="H183">
        <v>34.3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</v>
      </c>
      <c r="R183">
        <v>35.4</v>
      </c>
      <c r="S183">
        <v>33.6</v>
      </c>
    </row>
    <row r="184" spans="1:19" ht="14">
      <c r="A184" s="13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</v>
      </c>
      <c r="J184">
        <v>36.6</v>
      </c>
      <c r="K184">
        <v>37.9</v>
      </c>
      <c r="L184">
        <v>39.3</v>
      </c>
      <c r="M184">
        <v>40.3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 ht="14">
      <c r="A185" s="13" t="s">
        <v>93</v>
      </c>
      <c r="B185">
        <v>19.6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17.9</v>
      </c>
      <c r="J185">
        <v>18.4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 ht="14">
      <c r="A186" s="13" t="s">
        <v>92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33.8</v>
      </c>
      <c r="R186">
        <v>30.7</v>
      </c>
      <c r="S186">
        <v>26.4</v>
      </c>
    </row>
    <row r="187" spans="1:19" ht="14">
      <c r="A187" s="13" t="s">
        <v>94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</v>
      </c>
      <c r="O187">
        <v>32</v>
      </c>
      <c r="P187">
        <v>32.3</v>
      </c>
      <c r="Q187">
        <v>42.2</v>
      </c>
      <c r="R187">
        <v>38</v>
      </c>
      <c r="S187">
        <v>31.8</v>
      </c>
    </row>
    <row r="188" spans="1:19" ht="14">
      <c r="A188" s="13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32.3</v>
      </c>
      <c r="Q188">
        <v>32.2</v>
      </c>
      <c r="R188">
        <v>30.9</v>
      </c>
      <c r="S188">
        <v>27.6</v>
      </c>
    </row>
    <row r="189" spans="1:19" ht="14">
      <c r="A189" s="13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 ht="14">
      <c r="A190" s="13" t="s">
        <v>19</v>
      </c>
      <c r="B190">
        <v>30.1</v>
      </c>
      <c r="C190">
        <v>28.3</v>
      </c>
      <c r="D190">
        <v>32.3</v>
      </c>
      <c r="E190">
        <v>29.7</v>
      </c>
      <c r="F190">
        <v>33.7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 ht="14">
      <c r="A191" s="13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 ht="14">
      <c r="A192" s="13" t="s">
        <v>140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 ht="14">
      <c r="A193" s="13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36.3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 ht="14">
      <c r="A194" s="13" t="s">
        <v>138</v>
      </c>
      <c r="B194" t="s">
        <v>14</v>
      </c>
      <c r="C194">
        <v>38.8</v>
      </c>
      <c r="D194">
        <v>44</v>
      </c>
      <c r="E194">
        <v>41.5</v>
      </c>
      <c r="F194">
        <v>45.7</v>
      </c>
      <c r="G194">
        <v>37.7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 ht="14">
      <c r="A195" s="13" t="s">
        <v>139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19.4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ht="14">
      <c r="A198" s="13" t="s">
        <v>167</v>
      </c>
    </row>
    <row r="199" spans="1:19" ht="14">
      <c r="A199" s="13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 ht="14">
      <c r="A200" s="13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</v>
      </c>
      <c r="R200">
        <v>39.5</v>
      </c>
      <c r="S200">
        <v>39.9</v>
      </c>
    </row>
    <row r="201" spans="1:19" ht="14">
      <c r="A201" s="13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37.8</v>
      </c>
      <c r="Q201">
        <v>40.6</v>
      </c>
      <c r="R201">
        <v>39.7</v>
      </c>
      <c r="S201">
        <v>39.3</v>
      </c>
    </row>
    <row r="202" spans="1:19" ht="14">
      <c r="A202" s="13" t="s">
        <v>133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 ht="14">
      <c r="A203" s="13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</v>
      </c>
      <c r="Q203">
        <v>39.2</v>
      </c>
      <c r="R203">
        <v>37.2</v>
      </c>
      <c r="S203">
        <v>37.4</v>
      </c>
    </row>
    <row r="206" ht="14">
      <c r="A206" s="13" t="s">
        <v>168</v>
      </c>
    </row>
    <row r="207" spans="1:19" ht="14">
      <c r="A207" s="13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 ht="14">
      <c r="A208" s="13" t="s">
        <v>13</v>
      </c>
      <c r="B208">
        <v>31.9</v>
      </c>
      <c r="C208">
        <v>27.9</v>
      </c>
      <c r="D208">
        <v>30.9</v>
      </c>
      <c r="E208">
        <v>28.1</v>
      </c>
      <c r="F208">
        <v>32.7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32.3</v>
      </c>
      <c r="P208">
        <v>32.1</v>
      </c>
      <c r="Q208">
        <v>32.2</v>
      </c>
      <c r="R208">
        <v>29.2</v>
      </c>
      <c r="S208">
        <v>29.4</v>
      </c>
    </row>
    <row r="209" spans="1:19" ht="14">
      <c r="A209" s="13" t="s">
        <v>133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 ht="14">
      <c r="A210" s="13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 ht="14">
      <c r="A211" s="13" t="s">
        <v>92</v>
      </c>
      <c r="B211">
        <v>22.9</v>
      </c>
      <c r="C211">
        <v>20.4</v>
      </c>
      <c r="D211">
        <v>22.4</v>
      </c>
      <c r="E211">
        <v>21.3</v>
      </c>
      <c r="F211">
        <v>23.1</v>
      </c>
      <c r="G211">
        <v>18.9</v>
      </c>
      <c r="H211">
        <v>22.3</v>
      </c>
      <c r="I211">
        <v>20.1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ht="14">
      <c r="A214" s="13" t="s">
        <v>169</v>
      </c>
    </row>
    <row r="215" spans="1:19" ht="14">
      <c r="A215" s="13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 ht="14">
      <c r="A216" s="13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 ht="14">
      <c r="A217" s="13" t="s">
        <v>133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</v>
      </c>
      <c r="Q217">
        <v>34.7</v>
      </c>
      <c r="R217">
        <v>35.7</v>
      </c>
      <c r="S217">
        <v>35</v>
      </c>
    </row>
    <row r="218" spans="1:19" ht="14">
      <c r="A218" s="13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 ht="14">
      <c r="A219" s="13" t="s">
        <v>93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 ht="14">
      <c r="A220" s="13" t="s">
        <v>92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 ht="14">
      <c r="A221" s="13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 ht="14">
      <c r="A222" s="13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 ht="14">
      <c r="A223" s="13" t="s">
        <v>141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16.4</v>
      </c>
      <c r="Q223">
        <v>17.8</v>
      </c>
      <c r="R223">
        <v>17.5</v>
      </c>
      <c r="S223">
        <v>17.1</v>
      </c>
    </row>
    <row r="224" spans="1:19" ht="14">
      <c r="A224" s="13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ht="14">
      <c r="A227" s="13" t="s">
        <v>170</v>
      </c>
    </row>
    <row r="228" spans="1:19" ht="14">
      <c r="A228" s="13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 ht="14">
      <c r="A229" s="13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33.8</v>
      </c>
      <c r="R229">
        <v>32.2</v>
      </c>
      <c r="S229">
        <v>30.7</v>
      </c>
    </row>
    <row r="230" spans="1:19" ht="14">
      <c r="A230" s="13" t="s">
        <v>133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 ht="14">
      <c r="A231" s="13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</v>
      </c>
      <c r="R231">
        <v>31.1</v>
      </c>
      <c r="S231">
        <v>29.4</v>
      </c>
    </row>
    <row r="232" spans="1:19" ht="14">
      <c r="A232" s="13" t="s">
        <v>93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 ht="14">
      <c r="A233" s="13" t="s">
        <v>92</v>
      </c>
      <c r="B233" t="s">
        <v>14</v>
      </c>
      <c r="C233" t="s">
        <v>14</v>
      </c>
      <c r="D233" t="s">
        <v>14</v>
      </c>
      <c r="E233" t="s">
        <v>14</v>
      </c>
      <c r="F233">
        <v>19.9</v>
      </c>
      <c r="G233">
        <v>16.6</v>
      </c>
      <c r="H233">
        <v>18.9</v>
      </c>
      <c r="I233">
        <v>16.3</v>
      </c>
      <c r="J233">
        <v>18</v>
      </c>
      <c r="K233">
        <v>18.1</v>
      </c>
      <c r="L233">
        <v>15.1</v>
      </c>
      <c r="M233">
        <v>17.1</v>
      </c>
      <c r="N233">
        <v>18.8</v>
      </c>
      <c r="O233">
        <v>20.2</v>
      </c>
      <c r="P233">
        <v>18.1</v>
      </c>
      <c r="Q233">
        <v>19.2</v>
      </c>
      <c r="R233">
        <v>18.4</v>
      </c>
      <c r="S233">
        <v>18.1</v>
      </c>
    </row>
    <row r="234" spans="1:19" ht="14">
      <c r="A234" s="13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</v>
      </c>
      <c r="O234">
        <v>17.1</v>
      </c>
      <c r="P234">
        <v>20.5</v>
      </c>
      <c r="Q234">
        <v>22.4</v>
      </c>
      <c r="R234">
        <v>21.2</v>
      </c>
      <c r="S234">
        <v>19.6</v>
      </c>
    </row>
    <row r="235" spans="1:19" ht="14">
      <c r="A235" s="13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</v>
      </c>
      <c r="G235">
        <v>13.9</v>
      </c>
      <c r="H235">
        <v>16.9</v>
      </c>
      <c r="I235">
        <v>16.6</v>
      </c>
      <c r="J235">
        <v>16.4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16.4</v>
      </c>
    </row>
    <row r="236" spans="1:19" ht="14">
      <c r="A236" s="13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 ht="14">
      <c r="A237" s="13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19.9</v>
      </c>
      <c r="G237">
        <v>14.2</v>
      </c>
      <c r="H237">
        <v>17.1</v>
      </c>
      <c r="I237">
        <v>16.6</v>
      </c>
      <c r="J237">
        <v>17.1</v>
      </c>
      <c r="K237">
        <v>17.1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18.4</v>
      </c>
    </row>
    <row r="238" spans="1:19" ht="14">
      <c r="A238" s="13" t="s">
        <v>138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</v>
      </c>
      <c r="R238">
        <v>31.7</v>
      </c>
      <c r="S238">
        <v>29.5</v>
      </c>
    </row>
    <row r="239" spans="1:19" ht="14">
      <c r="A239" s="13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 ht="14">
      <c r="A240" s="13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 ht="14">
      <c r="A241" s="13" t="s">
        <v>91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20.4</v>
      </c>
      <c r="M241">
        <v>21</v>
      </c>
      <c r="N241">
        <v>23.5</v>
      </c>
      <c r="O241">
        <v>20.4</v>
      </c>
      <c r="P241">
        <v>23.7</v>
      </c>
      <c r="Q241">
        <v>23.7</v>
      </c>
      <c r="R241">
        <v>22.9</v>
      </c>
      <c r="S241">
        <v>21.9</v>
      </c>
    </row>
    <row r="242" spans="1:19" ht="14">
      <c r="A242" s="13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17.4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19.4</v>
      </c>
      <c r="O242">
        <v>17.9</v>
      </c>
      <c r="P242">
        <v>18</v>
      </c>
      <c r="Q242">
        <v>20.3</v>
      </c>
      <c r="R242">
        <v>19.6</v>
      </c>
      <c r="S242">
        <v>16.9</v>
      </c>
    </row>
    <row r="243" spans="1:19" ht="14">
      <c r="A243" s="13" t="s">
        <v>96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 ht="14">
      <c r="A244" s="13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 ht="14">
      <c r="A245" s="13" t="s">
        <v>140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10.2</v>
      </c>
      <c r="R245">
        <v>10.4</v>
      </c>
      <c r="S245">
        <v>10.3</v>
      </c>
    </row>
    <row r="246" spans="1:19" ht="14">
      <c r="A246" s="13" t="s">
        <v>94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ht="14">
      <c r="A249" s="13" t="s">
        <v>171</v>
      </c>
    </row>
    <row r="250" spans="1:19" ht="14">
      <c r="A250" s="13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 ht="14">
      <c r="A251" s="13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</v>
      </c>
      <c r="I251">
        <v>31.4</v>
      </c>
      <c r="J251">
        <v>35</v>
      </c>
      <c r="K251">
        <v>33.6</v>
      </c>
      <c r="L251">
        <v>35.6</v>
      </c>
      <c r="M251">
        <v>33.8</v>
      </c>
      <c r="N251">
        <v>38.5</v>
      </c>
      <c r="O251">
        <v>37.7</v>
      </c>
      <c r="P251">
        <v>36.5</v>
      </c>
      <c r="Q251">
        <v>39.8</v>
      </c>
      <c r="R251">
        <v>37.4</v>
      </c>
      <c r="S251">
        <v>35.3</v>
      </c>
    </row>
    <row r="252" spans="1:19" ht="14">
      <c r="A252" s="13" t="s">
        <v>133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 ht="14">
      <c r="A253" s="13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</v>
      </c>
      <c r="K253">
        <v>32.8</v>
      </c>
      <c r="L253">
        <v>34.2</v>
      </c>
      <c r="M253">
        <v>33.6</v>
      </c>
      <c r="N253">
        <v>37.7</v>
      </c>
      <c r="O253">
        <v>37.2</v>
      </c>
      <c r="P253">
        <v>35.5</v>
      </c>
      <c r="Q253">
        <v>38.1</v>
      </c>
      <c r="R253">
        <v>37.5</v>
      </c>
      <c r="S253">
        <v>34.6</v>
      </c>
    </row>
    <row r="254" spans="1:19" ht="14">
      <c r="A254" s="13" t="s">
        <v>93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 ht="14">
      <c r="A255" s="13" t="s">
        <v>92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</v>
      </c>
      <c r="H255">
        <v>20.3</v>
      </c>
      <c r="I255">
        <v>19.6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 ht="14">
      <c r="A256" s="13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 ht="14">
      <c r="A257" s="13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 ht="14">
      <c r="A258" s="13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 ht="14">
      <c r="A259" s="13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 ht="14">
      <c r="A260" s="13" t="s">
        <v>140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 ht="14">
      <c r="A261" s="13" t="s">
        <v>139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</v>
      </c>
    </row>
    <row r="264" ht="14">
      <c r="A264" s="13" t="s">
        <v>172</v>
      </c>
    </row>
    <row r="265" spans="1:19" ht="14">
      <c r="A265" s="13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 ht="14">
      <c r="A266" s="13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</v>
      </c>
      <c r="J266">
        <v>38.6</v>
      </c>
      <c r="K266">
        <v>39.4</v>
      </c>
      <c r="L266">
        <v>36.5</v>
      </c>
      <c r="M266">
        <v>39.5</v>
      </c>
      <c r="N266">
        <v>40.7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 ht="14">
      <c r="A267" s="13" t="s">
        <v>133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</v>
      </c>
      <c r="O267">
        <v>33.6</v>
      </c>
      <c r="P267">
        <v>32.8</v>
      </c>
      <c r="Q267">
        <v>35.6</v>
      </c>
      <c r="R267">
        <v>34.5</v>
      </c>
      <c r="S267">
        <v>31.7</v>
      </c>
    </row>
    <row r="268" spans="1:19" ht="14">
      <c r="A268" s="13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33.8</v>
      </c>
      <c r="H268">
        <v>38.3</v>
      </c>
      <c r="I268">
        <v>35.7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</v>
      </c>
      <c r="P268">
        <v>39.7</v>
      </c>
      <c r="Q268">
        <v>43</v>
      </c>
      <c r="R268">
        <v>41.7</v>
      </c>
      <c r="S268">
        <v>38.4</v>
      </c>
    </row>
    <row r="269" spans="1:19" ht="14">
      <c r="A269" s="13" t="s">
        <v>93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 ht="14">
      <c r="A270" s="13" t="s">
        <v>92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 ht="14">
      <c r="A271" s="13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</v>
      </c>
      <c r="N271">
        <v>32.1</v>
      </c>
      <c r="O271">
        <v>32.6</v>
      </c>
      <c r="P271">
        <v>35</v>
      </c>
      <c r="Q271">
        <v>40.2</v>
      </c>
      <c r="R271">
        <v>35.4</v>
      </c>
      <c r="S271">
        <v>32.6</v>
      </c>
    </row>
    <row r="272" spans="1:19" ht="14">
      <c r="A272" s="13" t="s">
        <v>94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 ht="14">
      <c r="A273" s="13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 ht="14">
      <c r="A274" s="13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</v>
      </c>
      <c r="R274">
        <v>28</v>
      </c>
      <c r="S274">
        <v>27.1</v>
      </c>
    </row>
    <row r="275" spans="1:19" ht="14">
      <c r="A275" s="13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17.4</v>
      </c>
      <c r="J275">
        <v>18.6</v>
      </c>
      <c r="K275">
        <v>18.2</v>
      </c>
      <c r="L275">
        <v>18.9</v>
      </c>
      <c r="M275">
        <v>21.5</v>
      </c>
      <c r="N275">
        <v>20.1</v>
      </c>
      <c r="O275">
        <v>18.6</v>
      </c>
      <c r="P275">
        <v>19.8</v>
      </c>
      <c r="Q275">
        <v>25.1</v>
      </c>
      <c r="R275">
        <v>23.6</v>
      </c>
      <c r="S275">
        <v>20</v>
      </c>
    </row>
    <row r="276" spans="1:19" ht="14">
      <c r="A276" s="13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 ht="14">
      <c r="A277" s="13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</v>
      </c>
      <c r="J277">
        <v>20.6</v>
      </c>
      <c r="K277">
        <v>20.1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 ht="14">
      <c r="A278" s="13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ht="14">
      <c r="A281" s="13" t="s">
        <v>173</v>
      </c>
    </row>
    <row r="282" spans="1:19" ht="14">
      <c r="A282" s="13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 ht="14">
      <c r="A283" s="13" t="s">
        <v>13</v>
      </c>
      <c r="B283">
        <v>36.2</v>
      </c>
      <c r="C283">
        <v>33.2</v>
      </c>
      <c r="D283">
        <v>36.5</v>
      </c>
      <c r="E283">
        <v>36.6</v>
      </c>
      <c r="F283">
        <v>37.8</v>
      </c>
      <c r="G283">
        <v>33</v>
      </c>
      <c r="H283">
        <v>37.8</v>
      </c>
      <c r="I283">
        <v>37.6</v>
      </c>
      <c r="J283">
        <v>35.5</v>
      </c>
      <c r="K283">
        <v>35.3</v>
      </c>
      <c r="L283">
        <v>36.9</v>
      </c>
      <c r="M283">
        <v>36.6</v>
      </c>
      <c r="N283">
        <v>35.7</v>
      </c>
      <c r="O283">
        <v>37.9</v>
      </c>
      <c r="P283">
        <v>39.3</v>
      </c>
      <c r="Q283">
        <v>39.1</v>
      </c>
      <c r="R283">
        <v>37.4</v>
      </c>
      <c r="S283">
        <v>36.6</v>
      </c>
    </row>
    <row r="284" spans="1:19" ht="14">
      <c r="A284" s="13" t="s">
        <v>133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 ht="14">
      <c r="A285" s="13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</v>
      </c>
      <c r="L285">
        <v>34.7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36.3</v>
      </c>
      <c r="S285">
        <v>35.2</v>
      </c>
    </row>
    <row r="286" spans="1:19" ht="14">
      <c r="A286" s="13" t="s">
        <v>93</v>
      </c>
      <c r="B286">
        <v>19.1</v>
      </c>
      <c r="C286">
        <v>18.9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</v>
      </c>
      <c r="P286">
        <v>20.3</v>
      </c>
      <c r="Q286">
        <v>20.2</v>
      </c>
      <c r="R286">
        <v>20.1</v>
      </c>
      <c r="S286">
        <v>20.9</v>
      </c>
    </row>
    <row r="287" spans="1:19" ht="14">
      <c r="A287" s="13" t="s">
        <v>92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 ht="14">
      <c r="A288" s="13" t="s">
        <v>94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 ht="14">
      <c r="A289" s="13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</v>
      </c>
      <c r="R289">
        <v>30.7</v>
      </c>
      <c r="S289">
        <v>29.9</v>
      </c>
    </row>
    <row r="290" spans="1:19" ht="14">
      <c r="A290" s="13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 ht="14">
      <c r="A291" s="13" t="s">
        <v>33</v>
      </c>
      <c r="B291">
        <v>18.9</v>
      </c>
      <c r="C291">
        <v>16.9</v>
      </c>
      <c r="D291">
        <v>18.7</v>
      </c>
      <c r="E291">
        <v>17.7</v>
      </c>
      <c r="F291">
        <v>19.1</v>
      </c>
      <c r="G291">
        <v>16.5</v>
      </c>
      <c r="H291">
        <v>19.2</v>
      </c>
      <c r="I291">
        <v>19.2</v>
      </c>
      <c r="J291">
        <v>18.1</v>
      </c>
      <c r="K291">
        <v>17.2</v>
      </c>
      <c r="L291">
        <v>18.3</v>
      </c>
      <c r="M291">
        <v>18.1</v>
      </c>
      <c r="N291">
        <v>18.1</v>
      </c>
      <c r="O291">
        <v>18.3</v>
      </c>
      <c r="P291">
        <v>18.4</v>
      </c>
      <c r="Q291">
        <v>17.9</v>
      </c>
      <c r="R291">
        <v>20.6</v>
      </c>
      <c r="S291">
        <v>18.3</v>
      </c>
    </row>
    <row r="292" spans="1:19" ht="14">
      <c r="A292" s="13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 ht="14">
      <c r="A293" s="13" t="s">
        <v>20</v>
      </c>
      <c r="B293">
        <v>20.3</v>
      </c>
      <c r="C293">
        <v>18</v>
      </c>
      <c r="D293">
        <v>20.3</v>
      </c>
      <c r="E293">
        <v>19.4</v>
      </c>
      <c r="F293">
        <v>20.9</v>
      </c>
      <c r="G293">
        <v>18.3</v>
      </c>
      <c r="H293">
        <v>21</v>
      </c>
      <c r="I293">
        <v>19.6</v>
      </c>
      <c r="J293">
        <v>19.8</v>
      </c>
      <c r="K293">
        <v>19</v>
      </c>
      <c r="L293">
        <v>20.3</v>
      </c>
      <c r="M293">
        <v>20.4</v>
      </c>
      <c r="N293">
        <v>19</v>
      </c>
      <c r="O293">
        <v>19.9</v>
      </c>
      <c r="P293">
        <v>23.9</v>
      </c>
      <c r="Q293">
        <v>24.6</v>
      </c>
      <c r="R293">
        <v>24.2</v>
      </c>
      <c r="S293">
        <v>20.5</v>
      </c>
    </row>
    <row r="294" spans="1:19" ht="14">
      <c r="A294" s="13" t="s">
        <v>140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</v>
      </c>
      <c r="S294">
        <v>14.6</v>
      </c>
    </row>
    <row r="295" spans="1:19" ht="14">
      <c r="A295" s="13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 ht="14">
      <c r="A296" s="13" t="s">
        <v>138</v>
      </c>
      <c r="B296">
        <v>34</v>
      </c>
      <c r="C296">
        <v>31</v>
      </c>
      <c r="D296">
        <v>34.5</v>
      </c>
      <c r="E296">
        <v>33.8</v>
      </c>
      <c r="F296">
        <v>36.4</v>
      </c>
      <c r="G296">
        <v>30.1</v>
      </c>
      <c r="H296">
        <v>35.1</v>
      </c>
      <c r="I296">
        <v>33.3</v>
      </c>
      <c r="J296">
        <v>32.1</v>
      </c>
      <c r="K296">
        <v>31.3</v>
      </c>
      <c r="L296">
        <v>34.2</v>
      </c>
      <c r="M296">
        <v>36.1</v>
      </c>
      <c r="N296">
        <v>34.1</v>
      </c>
      <c r="O296">
        <v>36.8</v>
      </c>
      <c r="P296">
        <v>34.9</v>
      </c>
      <c r="Q296">
        <v>36.7</v>
      </c>
      <c r="R296">
        <v>35.5</v>
      </c>
      <c r="S296">
        <v>34.1</v>
      </c>
    </row>
    <row r="299" ht="14">
      <c r="A299" s="13" t="s">
        <v>174</v>
      </c>
    </row>
    <row r="300" spans="1:19" ht="14">
      <c r="A300" s="13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 ht="14">
      <c r="A301" s="13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 ht="14">
      <c r="A302" s="13" t="s">
        <v>133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32.8</v>
      </c>
      <c r="K302">
        <v>32.1</v>
      </c>
      <c r="L302">
        <v>31.5</v>
      </c>
      <c r="M302">
        <v>34.1</v>
      </c>
      <c r="N302">
        <v>33.9</v>
      </c>
      <c r="O302">
        <v>36.7</v>
      </c>
      <c r="P302">
        <v>37</v>
      </c>
      <c r="Q302">
        <v>38.9</v>
      </c>
      <c r="R302">
        <v>38.2</v>
      </c>
      <c r="S302">
        <v>34.1</v>
      </c>
    </row>
    <row r="303" spans="1:19" ht="14">
      <c r="A303" s="13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39.8</v>
      </c>
      <c r="K303">
        <v>39.1</v>
      </c>
      <c r="L303">
        <v>38.2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 ht="14">
      <c r="A304" s="13" t="s">
        <v>93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20.4</v>
      </c>
      <c r="L304">
        <v>20.4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 ht="14">
      <c r="A305" s="13" t="s">
        <v>92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19.4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 ht="14">
      <c r="A306" s="13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</v>
      </c>
      <c r="I306">
        <v>30.8</v>
      </c>
      <c r="J306">
        <v>34.6</v>
      </c>
      <c r="K306">
        <v>32.5</v>
      </c>
      <c r="L306">
        <v>32.3</v>
      </c>
      <c r="M306">
        <v>36</v>
      </c>
      <c r="N306">
        <v>35</v>
      </c>
      <c r="O306">
        <v>37.8</v>
      </c>
      <c r="P306">
        <v>38.4</v>
      </c>
      <c r="Q306">
        <v>41.8</v>
      </c>
      <c r="R306">
        <v>38.5</v>
      </c>
      <c r="S306">
        <v>35.3</v>
      </c>
    </row>
    <row r="307" spans="1:19" ht="14">
      <c r="A307" s="13" t="s">
        <v>94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 ht="14">
      <c r="A308" s="13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 ht="14">
      <c r="A309" s="13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32.3</v>
      </c>
      <c r="S309">
        <v>29.9</v>
      </c>
    </row>
    <row r="310" spans="1:19" ht="14">
      <c r="A310" s="13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18.4</v>
      </c>
      <c r="J310">
        <v>20.6</v>
      </c>
      <c r="K310">
        <v>18.6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 ht="14">
      <c r="A311" s="13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32.3</v>
      </c>
      <c r="Q311">
        <v>36.3</v>
      </c>
      <c r="R311">
        <v>33.2</v>
      </c>
      <c r="S311">
        <v>29.5</v>
      </c>
    </row>
    <row r="312" spans="1:19" ht="14">
      <c r="A312" s="13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 ht="14">
      <c r="A313" s="13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 ht="14">
      <c r="A314" s="13" t="s">
        <v>138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ht="14">
      <c r="A317" s="13" t="s">
        <v>175</v>
      </c>
    </row>
    <row r="318" spans="1:19" ht="14">
      <c r="A318" s="13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 ht="14">
      <c r="A319" s="13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38.3</v>
      </c>
      <c r="I319">
        <v>34.2</v>
      </c>
      <c r="J319">
        <v>32.8</v>
      </c>
      <c r="K319">
        <v>33.8</v>
      </c>
      <c r="L319">
        <v>34.3</v>
      </c>
      <c r="M319">
        <v>35.4</v>
      </c>
      <c r="N319">
        <v>36</v>
      </c>
      <c r="O319">
        <v>37.6</v>
      </c>
      <c r="P319">
        <v>36.8</v>
      </c>
      <c r="Q319">
        <v>39.8</v>
      </c>
      <c r="R319">
        <v>37.2</v>
      </c>
      <c r="S319">
        <v>36.3</v>
      </c>
    </row>
    <row r="320" spans="1:19" ht="14">
      <c r="A320" s="13" t="s">
        <v>133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 ht="14">
      <c r="A321" s="13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</v>
      </c>
      <c r="L321">
        <v>33</v>
      </c>
      <c r="M321">
        <v>34.3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 ht="14">
      <c r="A322" s="13" t="s">
        <v>93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18.9</v>
      </c>
      <c r="K322">
        <v>20.9</v>
      </c>
      <c r="L322">
        <v>19.4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 ht="14">
      <c r="A323" s="13" t="s">
        <v>92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ht="14">
      <c r="A326" s="13" t="s">
        <v>176</v>
      </c>
    </row>
    <row r="327" spans="1:19" ht="14">
      <c r="A327" s="13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 ht="14">
      <c r="A328" s="13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 ht="14">
      <c r="A329" s="13" t="s">
        <v>133</v>
      </c>
      <c r="B329">
        <v>31.3</v>
      </c>
      <c r="C329">
        <v>30.8</v>
      </c>
      <c r="D329">
        <v>34.1</v>
      </c>
      <c r="E329">
        <v>34.8</v>
      </c>
      <c r="F329">
        <v>34.6</v>
      </c>
      <c r="G329">
        <v>32.1</v>
      </c>
      <c r="H329">
        <v>36.1</v>
      </c>
      <c r="I329">
        <v>33.4</v>
      </c>
      <c r="J329">
        <v>34.2</v>
      </c>
      <c r="K329">
        <v>32.7</v>
      </c>
      <c r="L329">
        <v>33.2</v>
      </c>
      <c r="M329">
        <v>33</v>
      </c>
      <c r="N329">
        <v>33.9</v>
      </c>
      <c r="O329">
        <v>32.9</v>
      </c>
      <c r="P329">
        <v>33.4</v>
      </c>
      <c r="Q329">
        <v>37.7</v>
      </c>
      <c r="R329">
        <v>37</v>
      </c>
      <c r="S329">
        <v>33.8</v>
      </c>
    </row>
    <row r="330" spans="1:19" ht="14">
      <c r="A330" s="13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40.3</v>
      </c>
      <c r="J330">
        <v>41.3</v>
      </c>
      <c r="K330">
        <v>39.6</v>
      </c>
      <c r="L330">
        <v>40</v>
      </c>
      <c r="M330">
        <v>39.9</v>
      </c>
      <c r="N330">
        <v>40.8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 ht="14">
      <c r="A331" s="13" t="s">
        <v>93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 ht="14">
      <c r="A332" s="13" t="s">
        <v>92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 ht="14">
      <c r="A333" s="13" t="s">
        <v>94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32.3</v>
      </c>
      <c r="O333">
        <v>30.3</v>
      </c>
      <c r="P333">
        <v>30.3</v>
      </c>
      <c r="Q333">
        <v>40.8</v>
      </c>
      <c r="R333">
        <v>39.7</v>
      </c>
      <c r="S333">
        <v>31.4</v>
      </c>
    </row>
    <row r="334" spans="1:19" ht="14">
      <c r="A334" s="13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 ht="14">
      <c r="A335" s="13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 ht="14">
      <c r="A336" s="13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</v>
      </c>
      <c r="R336">
        <v>31.1</v>
      </c>
      <c r="S336">
        <v>29.6</v>
      </c>
    </row>
    <row r="337" spans="1:19" ht="14">
      <c r="A337" s="13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 ht="14">
      <c r="A338" s="13" t="s">
        <v>140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 ht="14">
      <c r="A339" s="13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 ht="14">
      <c r="A340" s="13" t="s">
        <v>138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38.8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 ht="14">
      <c r="A341" s="13" t="s">
        <v>139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 ht="14">
      <c r="A342" s="13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 ht="14">
      <c r="A343" s="13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17.4</v>
      </c>
      <c r="O343">
        <v>14.9</v>
      </c>
      <c r="P343">
        <v>16.5</v>
      </c>
      <c r="Q343">
        <v>18.4</v>
      </c>
      <c r="R343">
        <v>18</v>
      </c>
      <c r="S343">
        <v>17</v>
      </c>
    </row>
    <row r="346" ht="14">
      <c r="A346" s="13" t="s">
        <v>70</v>
      </c>
    </row>
    <row r="347" spans="1:19" ht="14">
      <c r="A347" s="13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 ht="14">
      <c r="A348" s="13" t="s">
        <v>13</v>
      </c>
      <c r="B348">
        <v>32.5</v>
      </c>
      <c r="C348">
        <v>32</v>
      </c>
      <c r="D348">
        <v>30.9</v>
      </c>
      <c r="E348">
        <v>32.7</v>
      </c>
      <c r="F348">
        <v>34.3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33.3</v>
      </c>
      <c r="P348">
        <v>35.3</v>
      </c>
      <c r="Q348">
        <v>34.8</v>
      </c>
      <c r="R348">
        <v>33.4</v>
      </c>
      <c r="S348">
        <v>32.1</v>
      </c>
    </row>
    <row r="349" spans="1:19" ht="14">
      <c r="A349" s="13" t="s">
        <v>133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 ht="14">
      <c r="A350" s="13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33.8</v>
      </c>
      <c r="Q350">
        <v>33.4</v>
      </c>
      <c r="R350">
        <v>32.3</v>
      </c>
      <c r="S350">
        <v>30.8</v>
      </c>
    </row>
    <row r="351" spans="1:19" ht="14">
      <c r="A351" s="13" t="s">
        <v>138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 ht="14">
      <c r="A352" s="13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 ht="14">
      <c r="A353" s="13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33.3</v>
      </c>
      <c r="R353">
        <v>32.8</v>
      </c>
      <c r="S353">
        <v>33.1</v>
      </c>
    </row>
    <row r="354" spans="1:19" ht="14">
      <c r="A354" s="13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ht="14">
      <c r="A357" s="13" t="s">
        <v>71</v>
      </c>
    </row>
    <row r="358" spans="1:19" ht="14">
      <c r="A358" s="13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 ht="14">
      <c r="A359" s="13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 ht="14">
      <c r="A360" s="13" t="s">
        <v>133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 ht="14">
      <c r="A361" s="13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ht="14">
      <c r="A364" s="13" t="s">
        <v>72</v>
      </c>
    </row>
    <row r="365" spans="1:19" ht="14">
      <c r="A365" s="13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 ht="14">
      <c r="A366" s="13" t="s">
        <v>13</v>
      </c>
      <c r="B366">
        <v>35.4</v>
      </c>
      <c r="C366">
        <v>35.3</v>
      </c>
      <c r="D366">
        <v>36.9</v>
      </c>
      <c r="E366">
        <v>35.2</v>
      </c>
      <c r="F366">
        <v>40.9</v>
      </c>
      <c r="G366">
        <v>35.3</v>
      </c>
      <c r="H366">
        <v>36.7</v>
      </c>
      <c r="I366">
        <v>37.3</v>
      </c>
      <c r="J366">
        <v>36.4</v>
      </c>
      <c r="K366">
        <v>35.2</v>
      </c>
      <c r="L366">
        <v>36.9</v>
      </c>
      <c r="M366">
        <v>38.5</v>
      </c>
      <c r="N366">
        <v>37.4</v>
      </c>
      <c r="O366">
        <v>40.6</v>
      </c>
      <c r="P366">
        <v>40.2</v>
      </c>
      <c r="Q366">
        <v>41.6</v>
      </c>
      <c r="R366">
        <v>40.7</v>
      </c>
      <c r="S366">
        <v>37.7</v>
      </c>
    </row>
    <row r="367" spans="1:19" ht="14">
      <c r="A367" s="13" t="s">
        <v>133</v>
      </c>
      <c r="B367">
        <v>28</v>
      </c>
      <c r="C367">
        <v>27.8</v>
      </c>
      <c r="D367">
        <v>29</v>
      </c>
      <c r="E367">
        <v>27.8</v>
      </c>
      <c r="F367">
        <v>32.2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</v>
      </c>
      <c r="S367">
        <v>29.9</v>
      </c>
    </row>
    <row r="368" spans="1:19" ht="14">
      <c r="A368" s="13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33.8</v>
      </c>
      <c r="H368">
        <v>35.7</v>
      </c>
      <c r="I368">
        <v>35.7</v>
      </c>
      <c r="J368">
        <v>34.8</v>
      </c>
      <c r="K368">
        <v>33.9</v>
      </c>
      <c r="L368">
        <v>35.5</v>
      </c>
      <c r="M368">
        <v>37.2</v>
      </c>
      <c r="N368">
        <v>36.8</v>
      </c>
      <c r="O368">
        <v>39.5</v>
      </c>
      <c r="P368">
        <v>38.4</v>
      </c>
      <c r="Q368">
        <v>40</v>
      </c>
      <c r="R368">
        <v>38.9</v>
      </c>
      <c r="S368">
        <v>36.7</v>
      </c>
    </row>
    <row r="369" spans="1:19" ht="14">
      <c r="A369" s="13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</v>
      </c>
      <c r="S369">
        <v>17.3</v>
      </c>
    </row>
    <row r="370" spans="1:19" ht="14">
      <c r="A370" s="13" t="s">
        <v>93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 ht="14">
      <c r="A371" s="13" t="s">
        <v>92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 ht="14">
      <c r="A372" s="13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 ht="14">
      <c r="A373" s="13" t="s">
        <v>33</v>
      </c>
      <c r="B373">
        <v>18.5</v>
      </c>
      <c r="C373">
        <v>17.9</v>
      </c>
      <c r="D373">
        <v>19</v>
      </c>
      <c r="E373">
        <v>17</v>
      </c>
      <c r="F373">
        <v>20.3</v>
      </c>
      <c r="G373">
        <v>17.1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 ht="14">
      <c r="A374" s="13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 ht="14">
      <c r="A375" s="13" t="s">
        <v>20</v>
      </c>
      <c r="B375">
        <v>19.8</v>
      </c>
      <c r="C375">
        <v>19.1</v>
      </c>
      <c r="D375">
        <v>20.6</v>
      </c>
      <c r="E375">
        <v>18.7</v>
      </c>
      <c r="F375">
        <v>22.4</v>
      </c>
      <c r="G375">
        <v>19</v>
      </c>
      <c r="H375">
        <v>19.9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 ht="14">
      <c r="A376" s="13" t="s">
        <v>140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</v>
      </c>
      <c r="P376" t="s">
        <v>14</v>
      </c>
      <c r="Q376" t="s">
        <v>14</v>
      </c>
      <c r="R376" t="s">
        <v>14</v>
      </c>
      <c r="S376">
        <v>14.3</v>
      </c>
    </row>
    <row r="377" spans="1:19" ht="14">
      <c r="A377" s="13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 ht="14">
      <c r="A378" s="13" t="s">
        <v>138</v>
      </c>
      <c r="B378">
        <v>33.5</v>
      </c>
      <c r="C378">
        <v>33</v>
      </c>
      <c r="D378">
        <v>34.8</v>
      </c>
      <c r="E378">
        <v>32.9</v>
      </c>
      <c r="F378">
        <v>39.2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</v>
      </c>
      <c r="S378">
        <v>34.5</v>
      </c>
    </row>
    <row r="379" spans="1:19" ht="14">
      <c r="A379" s="13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 ht="14">
      <c r="A380" s="13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</v>
      </c>
      <c r="R380">
        <v>30.9</v>
      </c>
      <c r="S380">
        <v>30.1</v>
      </c>
    </row>
    <row r="381" spans="1:19" ht="14">
      <c r="A381" s="13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32.8</v>
      </c>
      <c r="P381">
        <v>31.8</v>
      </c>
      <c r="Q381">
        <v>33.3</v>
      </c>
      <c r="R381">
        <v>32.1</v>
      </c>
      <c r="S381">
        <v>31.6</v>
      </c>
    </row>
    <row r="382" spans="1:19" ht="14">
      <c r="A382" s="13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 ht="14">
      <c r="A383" s="13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2" ht="14">
      <c r="A386" s="13" t="s">
        <v>48</v>
      </c>
      <c r="B386" t="s">
        <v>49</v>
      </c>
    </row>
    <row r="387" spans="1:19" ht="14">
      <c r="A387" s="13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 ht="14">
      <c r="A388" s="13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40.3</v>
      </c>
      <c r="K388">
        <v>38.7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 ht="14">
      <c r="A389" s="13" t="s">
        <v>133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33.3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33.3</v>
      </c>
      <c r="P389">
        <v>33.7</v>
      </c>
      <c r="Q389">
        <v>36.6</v>
      </c>
      <c r="R389">
        <v>35.5</v>
      </c>
      <c r="S389">
        <v>33.1</v>
      </c>
    </row>
    <row r="390" spans="1:19" ht="14">
      <c r="A390" s="13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37.3</v>
      </c>
      <c r="L390">
        <v>38.5</v>
      </c>
      <c r="M390">
        <v>39.7</v>
      </c>
      <c r="N390">
        <v>40.3</v>
      </c>
      <c r="O390">
        <v>39.9</v>
      </c>
      <c r="P390">
        <v>40.7</v>
      </c>
      <c r="Q390">
        <v>44.2</v>
      </c>
      <c r="R390">
        <v>42.8</v>
      </c>
      <c r="S390">
        <v>40</v>
      </c>
    </row>
    <row r="391" spans="1:19" ht="14">
      <c r="A391" s="13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</v>
      </c>
      <c r="S391">
        <v>19.8</v>
      </c>
    </row>
    <row r="392" spans="1:19" ht="14">
      <c r="A392" s="13" t="s">
        <v>93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 ht="14">
      <c r="A393" s="13" t="s">
        <v>92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</v>
      </c>
      <c r="P393">
        <v>19.3</v>
      </c>
      <c r="Q393">
        <v>21.7</v>
      </c>
      <c r="R393">
        <v>20.4</v>
      </c>
      <c r="S393">
        <v>23.7</v>
      </c>
    </row>
    <row r="394" spans="1:19" ht="14">
      <c r="A394" s="13" t="s">
        <v>94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 ht="14">
      <c r="A395" s="13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 ht="14">
      <c r="A396" s="13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</v>
      </c>
      <c r="J396">
        <v>21.8</v>
      </c>
      <c r="K396">
        <v>21.5</v>
      </c>
      <c r="L396">
        <v>20.1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 ht="14">
      <c r="A397" s="13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 ht="14">
      <c r="A398" s="13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 ht="14">
      <c r="A399" s="13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20.4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 ht="14">
      <c r="A400" s="13" t="s">
        <v>138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</v>
      </c>
      <c r="I400">
        <v>37</v>
      </c>
      <c r="J400">
        <v>38.1</v>
      </c>
      <c r="K400">
        <v>37.3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 ht="14">
      <c r="A401" s="13" t="s">
        <v>139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</v>
      </c>
      <c r="P401">
        <v>18.5</v>
      </c>
      <c r="Q401">
        <v>19.2</v>
      </c>
      <c r="R401">
        <v>18.6</v>
      </c>
      <c r="S401">
        <v>18.7</v>
      </c>
    </row>
    <row r="402" spans="1:19" ht="14">
      <c r="A402" s="13" t="s">
        <v>140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 ht="14">
      <c r="A403" s="13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 ht="14">
      <c r="A404" s="13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ht="14">
      <c r="A407" s="13" t="s">
        <v>73</v>
      </c>
    </row>
    <row r="408" spans="1:19" ht="14">
      <c r="A408" s="13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 ht="14">
      <c r="A409" s="13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36.3</v>
      </c>
      <c r="R409">
        <v>31.3</v>
      </c>
      <c r="S409">
        <v>32.1</v>
      </c>
    </row>
    <row r="410" spans="1:19" ht="14">
      <c r="A410" s="13" t="s">
        <v>133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 ht="14">
      <c r="A411" s="13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34.8</v>
      </c>
      <c r="R411">
        <v>30.5</v>
      </c>
      <c r="S411">
        <v>31.3</v>
      </c>
    </row>
    <row r="412" spans="1:19" ht="14">
      <c r="A412" s="13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 ht="14">
      <c r="A413" s="13" t="s">
        <v>93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</v>
      </c>
      <c r="I413">
        <v>18.1</v>
      </c>
      <c r="J413">
        <v>19.3</v>
      </c>
      <c r="K413">
        <v>19.4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 ht="14">
      <c r="A414" s="13" t="s">
        <v>92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19.4</v>
      </c>
      <c r="K414">
        <v>19.6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 ht="14">
      <c r="A415" s="13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 ht="14">
      <c r="A416" s="13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 ht="14">
      <c r="A417" s="13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 ht="14">
      <c r="A418" s="13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 ht="14">
      <c r="A419" s="13" t="s">
        <v>138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 ht="14">
      <c r="A420" s="13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</v>
      </c>
      <c r="N420">
        <v>32</v>
      </c>
      <c r="O420">
        <v>33.5</v>
      </c>
      <c r="P420">
        <v>33.3</v>
      </c>
      <c r="Q420">
        <v>35.2</v>
      </c>
      <c r="R420">
        <v>29.2</v>
      </c>
      <c r="S420">
        <v>32.6</v>
      </c>
    </row>
    <row r="421" spans="1:19" ht="14">
      <c r="A421" s="13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 ht="14">
      <c r="A422" s="13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 ht="14">
      <c r="A423" s="13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 ht="14">
      <c r="A424" s="13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34.3</v>
      </c>
      <c r="Q424">
        <v>36.8</v>
      </c>
      <c r="R424">
        <v>31.7</v>
      </c>
      <c r="S424">
        <v>30.7</v>
      </c>
    </row>
    <row r="427" ht="14">
      <c r="A427" s="13" t="s">
        <v>74</v>
      </c>
    </row>
    <row r="428" spans="1:19" ht="14">
      <c r="A428" s="13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 ht="14">
      <c r="A429" s="13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32.8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 ht="14">
      <c r="A430" s="13" t="s">
        <v>133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 ht="14">
      <c r="A431" s="13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</v>
      </c>
      <c r="P431">
        <v>33</v>
      </c>
      <c r="Q431">
        <v>33</v>
      </c>
      <c r="R431">
        <v>32.5</v>
      </c>
      <c r="S431">
        <v>32.7</v>
      </c>
    </row>
    <row r="432" spans="1:19" ht="14">
      <c r="A432" s="13" t="s">
        <v>93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 ht="14">
      <c r="A433" s="13" t="s">
        <v>92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 ht="14">
      <c r="A434" s="13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 ht="14">
      <c r="A435" s="13" t="s">
        <v>94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 ht="14">
      <c r="A436" s="13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</v>
      </c>
      <c r="N436">
        <v>21.4</v>
      </c>
      <c r="O436">
        <v>23.8</v>
      </c>
      <c r="P436">
        <v>18.9</v>
      </c>
      <c r="Q436">
        <v>20.7</v>
      </c>
      <c r="R436">
        <v>21.4</v>
      </c>
      <c r="S436">
        <v>20.9</v>
      </c>
    </row>
    <row r="437" spans="1:19" ht="14">
      <c r="A437" s="13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 ht="14">
      <c r="A438" s="13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</v>
      </c>
      <c r="Q438">
        <v>10.7</v>
      </c>
      <c r="R438">
        <v>11.6</v>
      </c>
      <c r="S438">
        <v>8.6</v>
      </c>
    </row>
    <row r="439" spans="1:19" ht="14">
      <c r="A439" s="13" t="s">
        <v>140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16.4</v>
      </c>
      <c r="S439">
        <v>14.2</v>
      </c>
    </row>
    <row r="440" spans="1:19" ht="14">
      <c r="A440" s="13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 ht="14">
      <c r="A441" s="13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</v>
      </c>
      <c r="P441">
        <v>17.1</v>
      </c>
      <c r="Q441">
        <v>17.1</v>
      </c>
      <c r="R441">
        <v>17</v>
      </c>
      <c r="S441">
        <v>16.9</v>
      </c>
    </row>
    <row r="442" spans="1:19" ht="14">
      <c r="A442" s="13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</v>
      </c>
      <c r="O442">
        <v>20.4</v>
      </c>
      <c r="P442">
        <v>18.8</v>
      </c>
      <c r="Q442">
        <v>18.5</v>
      </c>
      <c r="R442">
        <v>17.7</v>
      </c>
      <c r="S442">
        <v>18.5</v>
      </c>
    </row>
    <row r="443" spans="1:19" ht="14">
      <c r="A443" s="13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 ht="14">
      <c r="A444" s="13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33.8</v>
      </c>
      <c r="O444">
        <v>38</v>
      </c>
      <c r="P444">
        <v>34.7</v>
      </c>
      <c r="Q444">
        <v>34.1</v>
      </c>
      <c r="R444">
        <v>32.8</v>
      </c>
      <c r="S444">
        <v>34.2</v>
      </c>
    </row>
    <row r="445" spans="1:19" ht="14">
      <c r="A445" s="13" t="s">
        <v>91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 ht="14">
      <c r="A446" s="13" t="s">
        <v>96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ht="14">
      <c r="A449" s="13" t="s">
        <v>75</v>
      </c>
    </row>
    <row r="450" spans="1:19" ht="14">
      <c r="A450" s="13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 ht="14">
      <c r="A451" s="13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</v>
      </c>
      <c r="L451">
        <v>31</v>
      </c>
      <c r="M451">
        <v>29.7</v>
      </c>
      <c r="N451">
        <v>37.7</v>
      </c>
      <c r="O451">
        <v>40.2</v>
      </c>
      <c r="P451">
        <v>35.3</v>
      </c>
      <c r="Q451">
        <v>42.9</v>
      </c>
      <c r="R451">
        <v>37.5</v>
      </c>
      <c r="S451">
        <v>35.9</v>
      </c>
    </row>
    <row r="452" spans="1:19" ht="14">
      <c r="A452" s="13" t="s">
        <v>133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</v>
      </c>
      <c r="P452">
        <v>28.7</v>
      </c>
      <c r="Q452">
        <v>34.9</v>
      </c>
      <c r="R452">
        <v>30.1</v>
      </c>
      <c r="S452">
        <v>29.1</v>
      </c>
    </row>
    <row r="453" spans="1:19" ht="14">
      <c r="A453" s="13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</v>
      </c>
      <c r="O453">
        <v>39.1</v>
      </c>
      <c r="P453">
        <v>34.7</v>
      </c>
      <c r="Q453">
        <v>41.7</v>
      </c>
      <c r="R453">
        <v>36.3</v>
      </c>
      <c r="S453">
        <v>35.2</v>
      </c>
    </row>
    <row r="454" spans="1:19" ht="14">
      <c r="A454" s="13" t="s">
        <v>93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</v>
      </c>
      <c r="R454">
        <v>29.6</v>
      </c>
      <c r="S454">
        <v>27.3</v>
      </c>
    </row>
    <row r="455" spans="1:19" ht="14">
      <c r="A455" s="13" t="s">
        <v>92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20.4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 ht="14">
      <c r="A456" s="13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 ht="14">
      <c r="A457" s="13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 ht="14">
      <c r="A458" s="13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 ht="14">
      <c r="A459" s="13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 ht="14">
      <c r="A460" s="13" t="s">
        <v>140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 ht="14">
      <c r="A461" s="13" t="s">
        <v>139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ht="14">
      <c r="A464" s="13" t="s">
        <v>76</v>
      </c>
    </row>
    <row r="465" spans="1:19" ht="14">
      <c r="A465" s="13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 ht="14">
      <c r="A466" s="13" t="s">
        <v>13</v>
      </c>
      <c r="B466">
        <v>31.8</v>
      </c>
      <c r="C466">
        <v>30.6</v>
      </c>
      <c r="D466">
        <v>32.3</v>
      </c>
      <c r="E466">
        <v>31.2</v>
      </c>
      <c r="F466">
        <v>34.1</v>
      </c>
      <c r="G466">
        <v>28.2</v>
      </c>
      <c r="H466">
        <v>33.3</v>
      </c>
      <c r="I466">
        <v>29</v>
      </c>
      <c r="J466">
        <v>31.9</v>
      </c>
      <c r="K466">
        <v>34.6</v>
      </c>
      <c r="L466">
        <v>28.6</v>
      </c>
      <c r="M466">
        <v>33.2</v>
      </c>
      <c r="N466">
        <v>33.8</v>
      </c>
      <c r="O466">
        <v>36.4</v>
      </c>
      <c r="P466">
        <v>35.2</v>
      </c>
      <c r="Q466">
        <v>36</v>
      </c>
      <c r="R466">
        <v>36.2</v>
      </c>
      <c r="S466">
        <v>32.7</v>
      </c>
    </row>
    <row r="467" spans="1:19" ht="14">
      <c r="A467" s="13" t="s">
        <v>133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 ht="14">
      <c r="A468" s="13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32.3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</v>
      </c>
      <c r="R468">
        <v>34.7</v>
      </c>
      <c r="S468">
        <v>31.9</v>
      </c>
    </row>
    <row r="469" spans="1:19" ht="14">
      <c r="A469" s="13" t="s">
        <v>93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 ht="14">
      <c r="A470" s="13" t="s">
        <v>92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ht="14">
      <c r="A473" s="13" t="s">
        <v>77</v>
      </c>
    </row>
    <row r="474" spans="1:19" ht="14">
      <c r="A474" s="13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 ht="14">
      <c r="A475" s="13" t="s">
        <v>13</v>
      </c>
      <c r="B475">
        <v>42.1</v>
      </c>
      <c r="C475">
        <v>38.1</v>
      </c>
      <c r="D475">
        <v>40.2</v>
      </c>
      <c r="E475">
        <v>40.3</v>
      </c>
      <c r="F475">
        <v>39.7</v>
      </c>
      <c r="G475">
        <v>39.3</v>
      </c>
      <c r="H475">
        <v>42.4</v>
      </c>
      <c r="I475">
        <v>40</v>
      </c>
      <c r="J475">
        <v>38.6</v>
      </c>
      <c r="K475">
        <v>37.3</v>
      </c>
      <c r="L475">
        <v>40</v>
      </c>
      <c r="M475">
        <v>39.5</v>
      </c>
      <c r="N475">
        <v>38.8</v>
      </c>
      <c r="O475">
        <v>40.2</v>
      </c>
      <c r="P475">
        <v>39.7</v>
      </c>
      <c r="Q475">
        <v>43.3</v>
      </c>
      <c r="R475">
        <v>43</v>
      </c>
      <c r="S475">
        <v>40.1</v>
      </c>
    </row>
    <row r="476" spans="1:19" ht="14">
      <c r="A476" s="13" t="s">
        <v>133</v>
      </c>
      <c r="B476">
        <v>37.6</v>
      </c>
      <c r="C476">
        <v>34</v>
      </c>
      <c r="D476">
        <v>35.8</v>
      </c>
      <c r="E476">
        <v>35.9</v>
      </c>
      <c r="F476">
        <v>35.3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</v>
      </c>
      <c r="S476">
        <v>32.9</v>
      </c>
    </row>
    <row r="477" spans="1:19" ht="14">
      <c r="A477" s="13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40.8</v>
      </c>
      <c r="I477">
        <v>38.1</v>
      </c>
      <c r="J477">
        <v>37</v>
      </c>
      <c r="K477">
        <v>35.7</v>
      </c>
      <c r="L477">
        <v>37.7</v>
      </c>
      <c r="M477">
        <v>37.8</v>
      </c>
      <c r="N477">
        <v>36.6</v>
      </c>
      <c r="O477">
        <v>38</v>
      </c>
      <c r="P477">
        <v>37.8</v>
      </c>
      <c r="Q477">
        <v>41.1</v>
      </c>
      <c r="R477">
        <v>40.3</v>
      </c>
      <c r="S477">
        <v>38.2</v>
      </c>
    </row>
    <row r="478" spans="1:19" ht="14">
      <c r="A478" s="13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 ht="14">
      <c r="A479" s="13" t="s">
        <v>93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 ht="14">
      <c r="A480" s="13" t="s">
        <v>92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 ht="14">
      <c r="A481" s="13" t="s">
        <v>94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 ht="14">
      <c r="A482" s="13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 ht="14">
      <c r="A483" s="13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20.4</v>
      </c>
      <c r="J483">
        <v>20.2</v>
      </c>
      <c r="K483">
        <v>19.3</v>
      </c>
      <c r="L483">
        <v>20.8</v>
      </c>
      <c r="M483">
        <v>21</v>
      </c>
      <c r="N483">
        <v>18.9</v>
      </c>
      <c r="O483">
        <v>18.9</v>
      </c>
      <c r="P483">
        <v>22.1</v>
      </c>
      <c r="Q483">
        <v>23.7</v>
      </c>
      <c r="R483">
        <v>23.2</v>
      </c>
      <c r="S483">
        <v>21.4</v>
      </c>
    </row>
    <row r="484" spans="1:19" ht="14">
      <c r="A484" s="13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 ht="14">
      <c r="A485" s="13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20.4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 ht="14">
      <c r="A486" s="13" t="s">
        <v>44</v>
      </c>
      <c r="B486">
        <v>37.9</v>
      </c>
      <c r="C486">
        <v>34</v>
      </c>
      <c r="D486">
        <v>34.6</v>
      </c>
      <c r="E486">
        <v>35.4</v>
      </c>
      <c r="F486">
        <v>34.3</v>
      </c>
      <c r="G486">
        <v>32.7</v>
      </c>
      <c r="H486">
        <v>36.7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33.3</v>
      </c>
      <c r="P486">
        <v>33</v>
      </c>
      <c r="Q486">
        <v>37.4</v>
      </c>
      <c r="R486">
        <v>35.9</v>
      </c>
      <c r="S486">
        <v>33.6</v>
      </c>
    </row>
    <row r="487" spans="1:19" ht="14">
      <c r="A487" s="13" t="s">
        <v>140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 ht="14">
      <c r="A488" s="13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 ht="14">
      <c r="A489" s="13" t="s">
        <v>138</v>
      </c>
      <c r="B489">
        <v>41.4</v>
      </c>
      <c r="C489">
        <v>37.3</v>
      </c>
      <c r="D489">
        <v>39</v>
      </c>
      <c r="E489">
        <v>38.7</v>
      </c>
      <c r="F489">
        <v>39.1</v>
      </c>
      <c r="G489">
        <v>37.7</v>
      </c>
      <c r="H489">
        <v>41.8</v>
      </c>
      <c r="I489">
        <v>36.8</v>
      </c>
      <c r="J489">
        <v>36</v>
      </c>
      <c r="K489">
        <v>33.4</v>
      </c>
      <c r="L489">
        <v>35.4</v>
      </c>
      <c r="M489">
        <v>36.9</v>
      </c>
      <c r="N489">
        <v>37.7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 ht="14">
      <c r="A490" s="13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 ht="14">
      <c r="A491" s="13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ht="14">
      <c r="A494" s="13" t="s">
        <v>78</v>
      </c>
    </row>
    <row r="495" spans="1:19" ht="14">
      <c r="A495" s="13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 ht="14">
      <c r="A496" s="13" t="s">
        <v>13</v>
      </c>
      <c r="B496">
        <v>34</v>
      </c>
      <c r="C496">
        <v>33.1</v>
      </c>
      <c r="D496">
        <v>34.6</v>
      </c>
      <c r="E496">
        <v>33.7</v>
      </c>
      <c r="F496">
        <v>38.7</v>
      </c>
      <c r="G496">
        <v>34.5</v>
      </c>
      <c r="H496">
        <v>40.5</v>
      </c>
      <c r="I496">
        <v>37.4</v>
      </c>
      <c r="J496">
        <v>36.7</v>
      </c>
      <c r="K496">
        <v>35.6</v>
      </c>
      <c r="L496">
        <v>40.7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 ht="14">
      <c r="A497" s="13" t="s">
        <v>133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 ht="14">
      <c r="A498" s="13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39.3</v>
      </c>
      <c r="I498">
        <v>36.1</v>
      </c>
      <c r="J498">
        <v>35.5</v>
      </c>
      <c r="K498">
        <v>34.3</v>
      </c>
      <c r="L498">
        <v>38.2</v>
      </c>
      <c r="M498">
        <v>37.1</v>
      </c>
      <c r="N498">
        <v>35.7</v>
      </c>
      <c r="O498">
        <v>38.6</v>
      </c>
      <c r="P498">
        <v>37</v>
      </c>
      <c r="Q498">
        <v>40.3</v>
      </c>
      <c r="R498">
        <v>39.6</v>
      </c>
      <c r="S498">
        <v>37.1</v>
      </c>
    </row>
    <row r="499" spans="1:19" ht="14">
      <c r="A499" s="13" t="s">
        <v>51</v>
      </c>
      <c r="B499">
        <v>15.4</v>
      </c>
      <c r="C499">
        <v>16.1</v>
      </c>
      <c r="D499">
        <v>15</v>
      </c>
      <c r="E499">
        <v>16.1</v>
      </c>
      <c r="F499">
        <v>18.7</v>
      </c>
      <c r="G499">
        <v>17.7</v>
      </c>
      <c r="H499">
        <v>18.2</v>
      </c>
      <c r="I499">
        <v>17.4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</v>
      </c>
      <c r="P499">
        <v>18.5</v>
      </c>
      <c r="Q499">
        <v>19.2</v>
      </c>
      <c r="R499">
        <v>20.6</v>
      </c>
      <c r="S499">
        <v>17.2</v>
      </c>
    </row>
    <row r="500" spans="1:19" ht="14">
      <c r="A500" s="13" t="s">
        <v>93</v>
      </c>
      <c r="B500">
        <v>19.1</v>
      </c>
      <c r="C500">
        <v>19.7</v>
      </c>
      <c r="D500">
        <v>19.8</v>
      </c>
      <c r="E500">
        <v>19.6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 ht="14">
      <c r="A501" s="13" t="s">
        <v>92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 ht="14">
      <c r="A502" s="13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 ht="14">
      <c r="A503" s="13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 ht="14">
      <c r="A504" s="13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 ht="14">
      <c r="A505" s="13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 ht="14">
      <c r="A506" s="13" t="s">
        <v>140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18.9</v>
      </c>
      <c r="R506">
        <v>18.4</v>
      </c>
      <c r="S506">
        <v>14.9</v>
      </c>
    </row>
    <row r="509" ht="14">
      <c r="A509" s="13" t="s">
        <v>79</v>
      </c>
    </row>
    <row r="510" spans="1:19" ht="14">
      <c r="A510" s="13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 ht="14">
      <c r="A511" s="13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 ht="14">
      <c r="A512" s="13" t="s">
        <v>133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 ht="14">
      <c r="A513" s="13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</v>
      </c>
      <c r="P513">
        <v>30.8</v>
      </c>
      <c r="Q513">
        <v>33.3</v>
      </c>
      <c r="R513">
        <v>33.1</v>
      </c>
      <c r="S513">
        <v>32.6</v>
      </c>
    </row>
    <row r="514" spans="1:19" ht="14">
      <c r="A514" s="13" t="s">
        <v>93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 ht="14">
      <c r="A515" s="13" t="s">
        <v>92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 ht="14">
      <c r="A516" s="13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 ht="14">
      <c r="A517" s="13" t="s">
        <v>94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 ht="14">
      <c r="A518" s="13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 ht="14">
      <c r="A519" s="13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</v>
      </c>
      <c r="R519">
        <v>18</v>
      </c>
      <c r="S519">
        <v>17</v>
      </c>
    </row>
    <row r="520" spans="1:19" ht="14">
      <c r="A520" s="13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 ht="14">
      <c r="A521" s="13" t="s">
        <v>91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ht="14">
      <c r="A524" s="13" t="s">
        <v>80</v>
      </c>
    </row>
    <row r="525" spans="1:19" ht="14">
      <c r="A525" s="13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 ht="14">
      <c r="A526" s="13" t="s">
        <v>13</v>
      </c>
      <c r="B526">
        <v>41.6</v>
      </c>
      <c r="C526">
        <v>37.6</v>
      </c>
      <c r="D526">
        <v>36.2</v>
      </c>
      <c r="E526">
        <v>35.8</v>
      </c>
      <c r="F526">
        <v>42.1</v>
      </c>
      <c r="G526">
        <v>33.3</v>
      </c>
      <c r="H526">
        <v>37.1</v>
      </c>
      <c r="I526">
        <v>31.9</v>
      </c>
      <c r="J526">
        <v>39.5</v>
      </c>
      <c r="K526">
        <v>36.3</v>
      </c>
      <c r="L526">
        <v>35.9</v>
      </c>
      <c r="M526">
        <v>36.8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 ht="14">
      <c r="A527" s="13" t="s">
        <v>133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36.8</v>
      </c>
      <c r="R527">
        <v>31.3</v>
      </c>
      <c r="S527">
        <v>30.1</v>
      </c>
    </row>
    <row r="528" spans="1:19" ht="14">
      <c r="A528" s="13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</v>
      </c>
      <c r="L528">
        <v>33.8</v>
      </c>
      <c r="M528">
        <v>35.5</v>
      </c>
      <c r="N528">
        <v>41.2</v>
      </c>
      <c r="O528">
        <v>38.1</v>
      </c>
      <c r="P528">
        <v>36.7</v>
      </c>
      <c r="Q528">
        <v>44.5</v>
      </c>
      <c r="R528">
        <v>38</v>
      </c>
      <c r="S528">
        <v>36.5</v>
      </c>
    </row>
    <row r="529" spans="1:19" ht="14">
      <c r="A529" s="13" t="s">
        <v>93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 ht="14">
      <c r="A530" s="13" t="s">
        <v>92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</v>
      </c>
      <c r="I530">
        <v>17.9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 ht="14">
      <c r="A531" s="13" t="s">
        <v>16</v>
      </c>
      <c r="B531">
        <v>32.6</v>
      </c>
      <c r="C531">
        <v>28.6</v>
      </c>
      <c r="D531">
        <v>29</v>
      </c>
      <c r="E531">
        <v>27.9</v>
      </c>
      <c r="F531">
        <v>33.7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32.8</v>
      </c>
      <c r="O531">
        <v>32.2</v>
      </c>
      <c r="P531">
        <v>31.9</v>
      </c>
      <c r="Q531">
        <v>35.8</v>
      </c>
      <c r="R531">
        <v>28.6</v>
      </c>
      <c r="S531">
        <v>30.1</v>
      </c>
    </row>
    <row r="532" spans="1:19" ht="14">
      <c r="A532" s="13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 ht="14">
      <c r="A533" s="13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ht="14">
      <c r="A536" s="13" t="s">
        <v>81</v>
      </c>
    </row>
    <row r="537" spans="1:19" ht="14">
      <c r="A537" s="13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 ht="14">
      <c r="A538" s="13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</v>
      </c>
      <c r="J538">
        <v>29</v>
      </c>
      <c r="K538">
        <v>30.4</v>
      </c>
      <c r="L538">
        <v>32.9</v>
      </c>
      <c r="M538">
        <v>32.2</v>
      </c>
      <c r="N538">
        <v>31.4</v>
      </c>
      <c r="O538">
        <v>32.8</v>
      </c>
      <c r="P538">
        <v>33.5</v>
      </c>
      <c r="Q538">
        <v>36</v>
      </c>
      <c r="R538">
        <v>33.4</v>
      </c>
      <c r="S538">
        <v>32.5</v>
      </c>
    </row>
    <row r="539" spans="1:19" ht="14">
      <c r="A539" s="13" t="s">
        <v>133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 ht="14">
      <c r="A540" s="13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</v>
      </c>
      <c r="M540">
        <v>31.3</v>
      </c>
      <c r="N540">
        <v>31.1</v>
      </c>
      <c r="O540">
        <v>32.2</v>
      </c>
      <c r="P540">
        <v>32.4</v>
      </c>
      <c r="Q540">
        <v>34.3</v>
      </c>
      <c r="R540">
        <v>32.1</v>
      </c>
      <c r="S540">
        <v>31.6</v>
      </c>
    </row>
    <row r="541" spans="1:19" ht="14">
      <c r="A541" s="13" t="s">
        <v>138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32.3</v>
      </c>
      <c r="R541">
        <v>30</v>
      </c>
      <c r="S541">
        <v>30.5</v>
      </c>
    </row>
    <row r="542" spans="1:19" ht="14">
      <c r="A542" s="13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 ht="14">
      <c r="A543" s="13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 ht="14">
      <c r="A544" s="13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20.4</v>
      </c>
      <c r="S544">
        <v>21.4</v>
      </c>
    </row>
    <row r="547" ht="14">
      <c r="A547" s="13" t="s">
        <v>82</v>
      </c>
    </row>
    <row r="548" spans="1:19" ht="14">
      <c r="A548" s="13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 ht="14">
      <c r="A549" s="13" t="s">
        <v>13</v>
      </c>
      <c r="B549" t="s">
        <v>14</v>
      </c>
      <c r="C549" t="s">
        <v>14</v>
      </c>
      <c r="D549">
        <v>34.1</v>
      </c>
      <c r="E549">
        <v>31.9</v>
      </c>
      <c r="F549">
        <v>37.3</v>
      </c>
      <c r="G549">
        <v>32.1</v>
      </c>
      <c r="H549">
        <v>34.8</v>
      </c>
      <c r="I549">
        <v>32</v>
      </c>
      <c r="J549">
        <v>36.6</v>
      </c>
      <c r="K549">
        <v>36.7</v>
      </c>
      <c r="L549">
        <v>35.4</v>
      </c>
      <c r="M549">
        <v>37.7</v>
      </c>
      <c r="N549">
        <v>36.5</v>
      </c>
      <c r="O549">
        <v>38.5</v>
      </c>
      <c r="P549">
        <v>37.1</v>
      </c>
      <c r="Q549">
        <v>38</v>
      </c>
      <c r="R549">
        <v>39.2</v>
      </c>
      <c r="S549">
        <v>35.9</v>
      </c>
    </row>
    <row r="550" spans="1:19" ht="14">
      <c r="A550" s="13" t="s">
        <v>133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 ht="14">
      <c r="A551" s="13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</v>
      </c>
      <c r="O551">
        <v>36.4</v>
      </c>
      <c r="P551">
        <v>35.1</v>
      </c>
      <c r="Q551">
        <v>35.9</v>
      </c>
      <c r="R551">
        <v>36.6</v>
      </c>
      <c r="S551">
        <v>34.3</v>
      </c>
    </row>
    <row r="552" spans="1:19" ht="14">
      <c r="A552" s="13" t="s">
        <v>93</v>
      </c>
      <c r="B552" t="s">
        <v>14</v>
      </c>
      <c r="C552" t="s">
        <v>14</v>
      </c>
      <c r="D552">
        <v>16.7</v>
      </c>
      <c r="E552">
        <v>16.4</v>
      </c>
      <c r="F552">
        <v>19.9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</v>
      </c>
      <c r="O552">
        <v>19.1</v>
      </c>
      <c r="P552">
        <v>18.6</v>
      </c>
      <c r="Q552">
        <v>17.5</v>
      </c>
      <c r="R552">
        <v>19.3</v>
      </c>
      <c r="S552">
        <v>17.9</v>
      </c>
    </row>
    <row r="553" spans="1:19" ht="14">
      <c r="A553" s="13" t="s">
        <v>92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 ht="14">
      <c r="A554" s="13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</v>
      </c>
      <c r="J554">
        <v>21.6</v>
      </c>
      <c r="K554">
        <v>20.1</v>
      </c>
      <c r="L554">
        <v>19.8</v>
      </c>
      <c r="M554">
        <v>21.2</v>
      </c>
      <c r="N554">
        <v>18.1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 ht="14">
      <c r="A555" s="13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 ht="14">
      <c r="A556" s="13" t="s">
        <v>54</v>
      </c>
      <c r="B556" t="s">
        <v>14</v>
      </c>
      <c r="C556" t="s">
        <v>14</v>
      </c>
      <c r="D556">
        <v>18.3</v>
      </c>
      <c r="E556">
        <v>16.4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20.4</v>
      </c>
      <c r="M556">
        <v>21.3</v>
      </c>
      <c r="N556">
        <v>19.8</v>
      </c>
      <c r="O556">
        <v>20.1</v>
      </c>
      <c r="P556">
        <v>16.9</v>
      </c>
      <c r="Q556">
        <v>24.6</v>
      </c>
      <c r="R556">
        <v>23.3</v>
      </c>
      <c r="S556">
        <v>19.8</v>
      </c>
    </row>
    <row r="557" spans="1:19" ht="14">
      <c r="A557" s="13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 ht="14">
      <c r="A558" s="13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 ht="14">
      <c r="A559" s="13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32.8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 ht="14">
      <c r="A560" s="13" t="s">
        <v>91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ht="14">
      <c r="A563" s="13" t="s">
        <v>83</v>
      </c>
    </row>
    <row r="564" spans="1:19" ht="14">
      <c r="A564" s="13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 ht="14">
      <c r="A565" s="13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 ht="14">
      <c r="A566" s="13" t="s">
        <v>133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 ht="14">
      <c r="A567" s="13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</v>
      </c>
      <c r="R567">
        <v>31.4</v>
      </c>
      <c r="S567">
        <v>30.6</v>
      </c>
    </row>
    <row r="568" spans="1:19" ht="14">
      <c r="A568" s="13" t="s">
        <v>93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 ht="14">
      <c r="A569" s="13" t="s">
        <v>92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</v>
      </c>
      <c r="M569">
        <v>20.1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 ht="14">
      <c r="A570" s="13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ht="14">
      <c r="A573" s="13" t="s">
        <v>84</v>
      </c>
    </row>
    <row r="574" spans="1:19" ht="14">
      <c r="A574" s="13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 ht="14">
      <c r="A575" s="13" t="s">
        <v>13</v>
      </c>
      <c r="B575">
        <v>35.6</v>
      </c>
      <c r="C575">
        <v>32.6</v>
      </c>
      <c r="D575">
        <v>35.5</v>
      </c>
      <c r="E575">
        <v>35.5</v>
      </c>
      <c r="F575">
        <v>38.2</v>
      </c>
      <c r="G575">
        <v>32.1</v>
      </c>
      <c r="H575">
        <v>37.8</v>
      </c>
      <c r="I575">
        <v>34.1</v>
      </c>
      <c r="J575">
        <v>38.2</v>
      </c>
      <c r="K575">
        <v>35.4</v>
      </c>
      <c r="L575">
        <v>34.7</v>
      </c>
      <c r="M575">
        <v>37.2</v>
      </c>
      <c r="N575">
        <v>39.7</v>
      </c>
      <c r="O575">
        <v>38.4</v>
      </c>
      <c r="P575">
        <v>39.2</v>
      </c>
      <c r="Q575">
        <v>38.8</v>
      </c>
      <c r="R575">
        <v>40.4</v>
      </c>
      <c r="S575">
        <v>36.7</v>
      </c>
    </row>
    <row r="576" spans="1:19" ht="14">
      <c r="A576" s="13" t="s">
        <v>133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 ht="14">
      <c r="A577" s="13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34.3</v>
      </c>
      <c r="L577">
        <v>33.2</v>
      </c>
      <c r="M577">
        <v>35.8</v>
      </c>
      <c r="N577">
        <v>38.2</v>
      </c>
      <c r="O577">
        <v>36.5</v>
      </c>
      <c r="P577">
        <v>37.5</v>
      </c>
      <c r="Q577">
        <v>37.7</v>
      </c>
      <c r="R577">
        <v>42.8</v>
      </c>
      <c r="S577">
        <v>36.1</v>
      </c>
    </row>
    <row r="578" spans="1:19" ht="14">
      <c r="A578" s="13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17.4</v>
      </c>
      <c r="O578">
        <v>17.6</v>
      </c>
      <c r="P578">
        <v>17.2</v>
      </c>
      <c r="Q578">
        <v>16.7</v>
      </c>
      <c r="R578">
        <v>18.5</v>
      </c>
      <c r="S578">
        <v>16</v>
      </c>
    </row>
    <row r="579" spans="1:19" ht="14">
      <c r="A579" s="13" t="s">
        <v>93</v>
      </c>
      <c r="B579">
        <v>17.8</v>
      </c>
      <c r="C579">
        <v>18.3</v>
      </c>
      <c r="D579">
        <v>19</v>
      </c>
      <c r="E579">
        <v>19.4</v>
      </c>
      <c r="F579">
        <v>23.7</v>
      </c>
      <c r="G579">
        <v>19.4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 ht="14">
      <c r="A580" s="13" t="s">
        <v>92</v>
      </c>
      <c r="B580">
        <v>19.6</v>
      </c>
      <c r="C580">
        <v>19.8</v>
      </c>
      <c r="D580">
        <v>21</v>
      </c>
      <c r="E580">
        <v>21</v>
      </c>
      <c r="F580">
        <v>23.5</v>
      </c>
      <c r="G580">
        <v>19.4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 ht="14">
      <c r="A581" s="13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</v>
      </c>
      <c r="Q581">
        <v>31.9</v>
      </c>
      <c r="R581">
        <v>31</v>
      </c>
      <c r="S581">
        <v>27.7</v>
      </c>
    </row>
    <row r="582" spans="1:19" ht="14">
      <c r="A582" s="13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 ht="14">
      <c r="A583" s="13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 ht="14">
      <c r="A584" s="13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8.7</v>
      </c>
      <c r="M584">
        <v>8</v>
      </c>
      <c r="N584">
        <v>7.6</v>
      </c>
      <c r="O584">
        <v>9</v>
      </c>
      <c r="P584">
        <v>9.3</v>
      </c>
      <c r="Q584">
        <v>9.02</v>
      </c>
      <c r="R584">
        <v>12.3</v>
      </c>
      <c r="S584">
        <v>10.2</v>
      </c>
    </row>
    <row r="585" spans="1:19" ht="14">
      <c r="A585" s="13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 ht="14">
      <c r="A586" s="13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 ht="14">
      <c r="A587" s="13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 ht="14">
      <c r="A588" s="13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34.3</v>
      </c>
      <c r="R588">
        <v>34</v>
      </c>
      <c r="S588">
        <v>34.4</v>
      </c>
    </row>
    <row r="589" spans="1:19" ht="14">
      <c r="A589" s="13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ht="14">
      <c r="A592" s="13" t="s">
        <v>85</v>
      </c>
    </row>
    <row r="593" spans="1:19" ht="14">
      <c r="A593" s="13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 ht="14">
      <c r="A594" s="13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 ht="14">
      <c r="A595" s="13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40.8</v>
      </c>
      <c r="K595">
        <v>41.4</v>
      </c>
      <c r="L595">
        <v>40.2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 ht="14">
      <c r="A596" s="13" t="s">
        <v>133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33.8</v>
      </c>
      <c r="O596">
        <v>34.2</v>
      </c>
      <c r="P596">
        <v>31.8</v>
      </c>
      <c r="Q596">
        <v>35.7</v>
      </c>
      <c r="R596">
        <v>33.4</v>
      </c>
      <c r="S596">
        <v>32.9</v>
      </c>
    </row>
    <row r="597" spans="1:19" ht="14">
      <c r="A597" s="13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37.3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40.3</v>
      </c>
    </row>
    <row r="598" spans="1:19" ht="14">
      <c r="A598" s="13" t="s">
        <v>93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 ht="14">
      <c r="A599" s="13" t="s">
        <v>92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</v>
      </c>
      <c r="R599">
        <v>28.9</v>
      </c>
      <c r="S599">
        <v>26.9</v>
      </c>
    </row>
    <row r="600" spans="1:19" ht="14">
      <c r="A600" s="13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33.8</v>
      </c>
      <c r="L600">
        <v>34</v>
      </c>
      <c r="M600">
        <v>32.4</v>
      </c>
      <c r="N600">
        <v>35.7</v>
      </c>
      <c r="O600">
        <v>35.8</v>
      </c>
      <c r="P600">
        <v>34</v>
      </c>
      <c r="Q600">
        <v>39.1</v>
      </c>
      <c r="R600">
        <v>34.7</v>
      </c>
      <c r="S600">
        <v>34.6</v>
      </c>
    </row>
    <row r="601" spans="1:19" ht="14">
      <c r="A601" s="13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32.8</v>
      </c>
      <c r="R601">
        <v>30</v>
      </c>
      <c r="S601">
        <v>29</v>
      </c>
    </row>
    <row r="602" spans="1:19" ht="14">
      <c r="A602" s="13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 ht="14">
      <c r="A603" s="13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 ht="14">
      <c r="A604" s="13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18.9</v>
      </c>
      <c r="K604">
        <v>19.9</v>
      </c>
      <c r="L604">
        <v>20.3</v>
      </c>
      <c r="M604">
        <v>20.5</v>
      </c>
      <c r="N604">
        <v>21.7</v>
      </c>
      <c r="O604">
        <v>21.1</v>
      </c>
      <c r="P604">
        <v>20.4</v>
      </c>
      <c r="Q604">
        <v>23.3</v>
      </c>
      <c r="R604">
        <v>21.3</v>
      </c>
      <c r="S604">
        <v>20.8</v>
      </c>
    </row>
    <row r="605" spans="1:19" ht="14">
      <c r="A605" s="13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 ht="14">
      <c r="A606" s="13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 ht="14">
      <c r="A607" s="13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 ht="14">
      <c r="A608" s="13" t="s">
        <v>140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16.9</v>
      </c>
      <c r="P608">
        <v>16</v>
      </c>
      <c r="Q608">
        <v>18.1</v>
      </c>
      <c r="R608">
        <v>14.6</v>
      </c>
      <c r="S608">
        <v>15.3</v>
      </c>
    </row>
    <row r="609" spans="1:19" ht="14">
      <c r="A609" s="13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 ht="14">
      <c r="A610" s="13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32.8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 ht="14">
      <c r="A611" s="13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 ht="14">
      <c r="A612" s="13" t="s">
        <v>138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</v>
      </c>
      <c r="L612">
        <v>35.1</v>
      </c>
      <c r="M612">
        <v>35.1</v>
      </c>
      <c r="N612">
        <v>39.9</v>
      </c>
      <c r="O612">
        <v>40.5</v>
      </c>
      <c r="P612">
        <v>36.7</v>
      </c>
      <c r="Q612">
        <v>41.3</v>
      </c>
      <c r="R612">
        <v>37.8</v>
      </c>
      <c r="S612">
        <v>37.4</v>
      </c>
    </row>
    <row r="615" ht="14">
      <c r="A615" s="13" t="s">
        <v>86</v>
      </c>
    </row>
    <row r="616" spans="1:19" ht="14">
      <c r="A616" s="13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 ht="14">
      <c r="A617" s="13" t="s">
        <v>13</v>
      </c>
      <c r="B617">
        <v>36.9</v>
      </c>
      <c r="C617">
        <v>31</v>
      </c>
      <c r="D617">
        <v>35.1</v>
      </c>
      <c r="E617">
        <v>34.3</v>
      </c>
      <c r="F617">
        <v>41.6</v>
      </c>
      <c r="G617">
        <v>34</v>
      </c>
      <c r="H617">
        <v>39.8</v>
      </c>
      <c r="I617">
        <v>36.1</v>
      </c>
      <c r="J617">
        <v>38.3</v>
      </c>
      <c r="K617">
        <v>36.5</v>
      </c>
      <c r="L617">
        <v>40.1</v>
      </c>
      <c r="M617">
        <v>40.3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</v>
      </c>
    </row>
    <row r="618" spans="1:19" ht="14">
      <c r="A618" s="13" t="s">
        <v>133</v>
      </c>
      <c r="B618">
        <v>29.2</v>
      </c>
      <c r="C618">
        <v>24.5</v>
      </c>
      <c r="D618">
        <v>27.7</v>
      </c>
      <c r="E618">
        <v>27</v>
      </c>
      <c r="F618">
        <v>32.8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33.3</v>
      </c>
      <c r="S618">
        <v>29.8</v>
      </c>
    </row>
    <row r="619" spans="1:19" ht="14">
      <c r="A619" s="13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40.3</v>
      </c>
      <c r="S619">
        <v>36.9</v>
      </c>
    </row>
    <row r="620" spans="1:19" ht="14">
      <c r="A620" s="13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18.4</v>
      </c>
      <c r="I620">
        <v>17.7</v>
      </c>
      <c r="J620">
        <v>16.5</v>
      </c>
      <c r="K620">
        <v>16</v>
      </c>
      <c r="L620">
        <v>16.6</v>
      </c>
      <c r="M620">
        <v>21.3</v>
      </c>
      <c r="N620">
        <v>17.5</v>
      </c>
      <c r="O620">
        <v>17.1</v>
      </c>
      <c r="P620">
        <v>17.4</v>
      </c>
      <c r="Q620">
        <v>18.7</v>
      </c>
      <c r="R620">
        <v>21.3</v>
      </c>
      <c r="S620">
        <v>17.9</v>
      </c>
    </row>
    <row r="621" spans="1:19" ht="14">
      <c r="A621" s="13" t="s">
        <v>93</v>
      </c>
      <c r="B621">
        <v>21</v>
      </c>
      <c r="C621">
        <v>18.9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 ht="14">
      <c r="A622" s="13" t="s">
        <v>92</v>
      </c>
      <c r="B622">
        <v>22.1</v>
      </c>
      <c r="C622">
        <v>19.5</v>
      </c>
      <c r="D622">
        <v>22.5</v>
      </c>
      <c r="E622">
        <v>20.4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 ht="14">
      <c r="A623" s="13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</v>
      </c>
    </row>
    <row r="624" spans="1:19" ht="14">
      <c r="A624" s="13" t="s">
        <v>94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 ht="14">
      <c r="A625" s="13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 ht="14">
      <c r="A626" s="13" t="s">
        <v>33</v>
      </c>
      <c r="B626">
        <v>19.4</v>
      </c>
      <c r="C626">
        <v>15</v>
      </c>
      <c r="D626">
        <v>18.1</v>
      </c>
      <c r="E626">
        <v>16.2</v>
      </c>
      <c r="F626">
        <v>19.9</v>
      </c>
      <c r="G626">
        <v>15.7</v>
      </c>
      <c r="H626">
        <v>21.4</v>
      </c>
      <c r="I626">
        <v>15</v>
      </c>
      <c r="J626">
        <v>18.1</v>
      </c>
      <c r="K626">
        <v>17</v>
      </c>
      <c r="L626">
        <v>20.3</v>
      </c>
      <c r="M626">
        <v>19.5</v>
      </c>
      <c r="N626">
        <v>18.4</v>
      </c>
      <c r="O626">
        <v>16.2</v>
      </c>
      <c r="P626">
        <v>19.1</v>
      </c>
      <c r="Q626">
        <v>24.6</v>
      </c>
      <c r="R626">
        <v>24.5</v>
      </c>
      <c r="S626">
        <v>18.7</v>
      </c>
    </row>
    <row r="627" spans="1:19" ht="14">
      <c r="A627" s="13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 ht="14">
      <c r="A628" s="13" t="s">
        <v>140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ht="14">
      <c r="A631" s="13" t="s">
        <v>87</v>
      </c>
    </row>
    <row r="632" spans="1:19" ht="14">
      <c r="A632" s="13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 ht="14">
      <c r="A633" s="13" t="s">
        <v>13</v>
      </c>
      <c r="B633" t="s">
        <v>14</v>
      </c>
      <c r="C633">
        <v>33.6</v>
      </c>
      <c r="D633">
        <v>33</v>
      </c>
      <c r="E633">
        <v>33.3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35.8</v>
      </c>
      <c r="R633">
        <v>35.1</v>
      </c>
      <c r="S633">
        <v>33.2</v>
      </c>
    </row>
    <row r="634" spans="1:19" ht="14">
      <c r="A634" s="13" t="s">
        <v>133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 ht="14">
      <c r="A635" s="13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</v>
      </c>
      <c r="P635">
        <v>33.8</v>
      </c>
      <c r="Q635">
        <v>34.2</v>
      </c>
      <c r="R635">
        <v>33.9</v>
      </c>
      <c r="S635">
        <v>31.9</v>
      </c>
    </row>
    <row r="636" spans="1:19" ht="14">
      <c r="A636" s="13" t="s">
        <v>93</v>
      </c>
      <c r="B636" t="s">
        <v>14</v>
      </c>
      <c r="C636">
        <v>18.4</v>
      </c>
      <c r="D636">
        <v>16.6</v>
      </c>
      <c r="E636">
        <v>18.9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18.9</v>
      </c>
    </row>
    <row r="637" spans="1:19" ht="14">
      <c r="A637" s="13" t="s">
        <v>92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 ht="14">
      <c r="A638" s="13" t="s">
        <v>138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</v>
      </c>
      <c r="M638">
        <v>32.3</v>
      </c>
      <c r="N638">
        <v>31.3</v>
      </c>
      <c r="O638">
        <v>31</v>
      </c>
      <c r="P638">
        <v>33.7</v>
      </c>
      <c r="Q638">
        <v>36</v>
      </c>
      <c r="R638">
        <v>34.6</v>
      </c>
      <c r="S638">
        <v>31.6</v>
      </c>
    </row>
    <row r="639" spans="1:19" ht="14">
      <c r="A639" s="13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ht="14">
      <c r="A642" s="13" t="s">
        <v>88</v>
      </c>
    </row>
    <row r="643" spans="1:19" ht="14">
      <c r="A643" s="13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 ht="14">
      <c r="A644" s="13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39.8</v>
      </c>
      <c r="K644">
        <v>41.5</v>
      </c>
      <c r="L644">
        <v>40.7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 ht="14">
      <c r="A645" s="13" t="s">
        <v>133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35.8</v>
      </c>
      <c r="O645">
        <v>34.3</v>
      </c>
      <c r="P645">
        <v>33.6</v>
      </c>
      <c r="Q645">
        <v>35.3</v>
      </c>
      <c r="R645">
        <v>34.3</v>
      </c>
      <c r="S645">
        <v>33</v>
      </c>
    </row>
    <row r="646" spans="1:19" ht="14">
      <c r="A646" s="13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34.8</v>
      </c>
      <c r="H646">
        <v>39.3</v>
      </c>
      <c r="I646">
        <v>35.5</v>
      </c>
      <c r="J646">
        <v>38.1</v>
      </c>
      <c r="K646">
        <v>39.4</v>
      </c>
      <c r="L646">
        <v>38.7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 ht="14">
      <c r="A647" s="13" t="s">
        <v>93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 ht="14">
      <c r="A648" s="13" t="s">
        <v>92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 ht="14">
      <c r="A649" s="13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</v>
      </c>
      <c r="N649">
        <v>38.3</v>
      </c>
      <c r="O649">
        <v>34.8</v>
      </c>
      <c r="P649">
        <v>35.2</v>
      </c>
      <c r="Q649">
        <v>39.1</v>
      </c>
      <c r="R649">
        <v>34.3</v>
      </c>
      <c r="S649">
        <v>34.1</v>
      </c>
    </row>
    <row r="650" spans="1:19" ht="14">
      <c r="A650" s="13" t="s">
        <v>94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 ht="14">
      <c r="A651" s="13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 ht="14">
      <c r="A652" s="13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 ht="14">
      <c r="A653" s="13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 ht="14">
      <c r="A654" s="13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 ht="14">
      <c r="A655" s="13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 ht="14">
      <c r="A656" s="13" t="s">
        <v>140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 ht="14">
      <c r="A657" s="13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 ht="14">
      <c r="A658" s="13" t="s">
        <v>138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32.8</v>
      </c>
      <c r="H658">
        <v>38</v>
      </c>
      <c r="I658">
        <v>32.9</v>
      </c>
      <c r="J658">
        <v>35.6</v>
      </c>
      <c r="K658">
        <v>35.5</v>
      </c>
      <c r="L658">
        <v>34.7</v>
      </c>
      <c r="M658">
        <v>38.2</v>
      </c>
      <c r="N658">
        <v>41.1</v>
      </c>
      <c r="O658">
        <v>37.2</v>
      </c>
      <c r="P658">
        <v>37.7</v>
      </c>
      <c r="Q658">
        <v>41</v>
      </c>
      <c r="R658">
        <v>39.5</v>
      </c>
      <c r="S658">
        <v>37.4</v>
      </c>
    </row>
    <row r="659" spans="1:19" ht="14">
      <c r="A659" s="13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 ht="14">
      <c r="A660" s="13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37.8</v>
      </c>
      <c r="N660">
        <v>38.9</v>
      </c>
      <c r="O660">
        <v>37</v>
      </c>
      <c r="P660">
        <v>36.7</v>
      </c>
      <c r="Q660">
        <v>37.9</v>
      </c>
      <c r="R660">
        <v>36.3</v>
      </c>
      <c r="S660">
        <v>37.4</v>
      </c>
    </row>
    <row r="661" spans="1:19" ht="14">
      <c r="A661" s="13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ht="14">
      <c r="A664" s="13" t="s">
        <v>0</v>
      </c>
    </row>
    <row r="665" spans="1:19" ht="14">
      <c r="A665" s="13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 ht="14">
      <c r="A666" s="13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32.8</v>
      </c>
      <c r="R666">
        <v>30.5</v>
      </c>
      <c r="S666">
        <v>30.9</v>
      </c>
    </row>
    <row r="667" spans="1:19" ht="14">
      <c r="A667" s="13" t="s">
        <v>133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 ht="14">
      <c r="A668" s="13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</v>
      </c>
      <c r="Q668">
        <v>31.3</v>
      </c>
      <c r="R668">
        <v>29.5</v>
      </c>
      <c r="S668">
        <v>29.8</v>
      </c>
    </row>
    <row r="669" spans="1:19" ht="14">
      <c r="A669" s="13" t="s">
        <v>138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 ht="14">
      <c r="A670" s="13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 ht="14">
      <c r="A671" s="13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 ht="14">
      <c r="A672" s="13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20.4</v>
      </c>
      <c r="R672">
        <v>18.7</v>
      </c>
      <c r="S672">
        <v>19.6</v>
      </c>
    </row>
    <row r="675" ht="14">
      <c r="A675" s="13" t="s">
        <v>1</v>
      </c>
    </row>
    <row r="676" spans="1:19" ht="14">
      <c r="A676" s="13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 ht="14">
      <c r="A677" s="13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 ht="14">
      <c r="A678" s="13" t="s">
        <v>133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 ht="14">
      <c r="A679" s="13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ht="14">
      <c r="A682" s="13" t="s">
        <v>2</v>
      </c>
    </row>
    <row r="683" spans="1:19" ht="14">
      <c r="A683" s="13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 ht="14">
      <c r="A684" s="13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32.3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 ht="14">
      <c r="A685" s="13" t="s">
        <v>133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 ht="14">
      <c r="A686" s="13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</v>
      </c>
      <c r="P686">
        <v>31.1</v>
      </c>
      <c r="Q686">
        <v>32.8</v>
      </c>
      <c r="R686">
        <v>29.5</v>
      </c>
      <c r="S686">
        <v>30.2</v>
      </c>
    </row>
    <row r="687" spans="1:19" ht="14">
      <c r="A687" s="13" t="s">
        <v>92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19.4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 ht="14">
      <c r="A688" s="13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ht="14">
      <c r="A691" s="13" t="s">
        <v>3</v>
      </c>
    </row>
    <row r="692" spans="1:19" ht="14">
      <c r="A692" s="13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 ht="14">
      <c r="A693" s="13" t="s">
        <v>13</v>
      </c>
      <c r="B693">
        <v>39.7</v>
      </c>
      <c r="C693">
        <v>37.6</v>
      </c>
      <c r="D693">
        <v>40</v>
      </c>
      <c r="E693">
        <v>39.3</v>
      </c>
      <c r="F693">
        <v>44.4</v>
      </c>
      <c r="G693">
        <v>34.6</v>
      </c>
      <c r="H693">
        <v>35.8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</v>
      </c>
      <c r="S693">
        <v>39.1</v>
      </c>
    </row>
    <row r="694" spans="1:19" ht="14">
      <c r="A694" s="13" t="s">
        <v>133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32.8</v>
      </c>
      <c r="R694">
        <v>31.4</v>
      </c>
      <c r="S694">
        <v>31</v>
      </c>
    </row>
    <row r="695" spans="1:19" ht="14">
      <c r="A695" s="13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</v>
      </c>
      <c r="I695">
        <v>33.4</v>
      </c>
      <c r="J695">
        <v>35.4</v>
      </c>
      <c r="K695">
        <v>37.4</v>
      </c>
      <c r="L695">
        <v>35.2</v>
      </c>
      <c r="M695">
        <v>41.2</v>
      </c>
      <c r="N695">
        <v>41.1</v>
      </c>
      <c r="O695">
        <v>40.4</v>
      </c>
      <c r="P695">
        <v>36.9</v>
      </c>
      <c r="Q695">
        <v>39.8</v>
      </c>
      <c r="R695">
        <v>38.1</v>
      </c>
      <c r="S695">
        <v>37.2</v>
      </c>
    </row>
    <row r="696" spans="1:19" ht="14">
      <c r="A696" s="13" t="s">
        <v>93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 ht="14">
      <c r="A697" s="13" t="s">
        <v>92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 ht="14">
      <c r="A698" s="13" t="s">
        <v>16</v>
      </c>
      <c r="B698">
        <v>32.4</v>
      </c>
      <c r="C698">
        <v>30.9</v>
      </c>
      <c r="D698">
        <v>33.6</v>
      </c>
      <c r="E698">
        <v>31.6</v>
      </c>
      <c r="F698">
        <v>37.2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 ht="14">
      <c r="A699" s="13" t="s">
        <v>94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 ht="14">
      <c r="A700" s="13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 ht="14">
      <c r="A701" s="13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 ht="14">
      <c r="A702" s="13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18.9</v>
      </c>
      <c r="L702">
        <v>17.9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 ht="14">
      <c r="A703" s="13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 ht="14">
      <c r="A704" s="13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18.4</v>
      </c>
      <c r="H704">
        <v>20</v>
      </c>
      <c r="I704">
        <v>18</v>
      </c>
      <c r="J704">
        <v>19.6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 ht="14">
      <c r="A705" s="13" t="s">
        <v>140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 ht="14">
      <c r="A706" s="13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 ht="14">
      <c r="A707" s="13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 ht="14">
      <c r="A708" s="13" t="s">
        <v>138</v>
      </c>
      <c r="B708">
        <v>37.5</v>
      </c>
      <c r="C708">
        <v>35.7</v>
      </c>
      <c r="D708">
        <v>37.2</v>
      </c>
      <c r="E708">
        <v>37.2</v>
      </c>
      <c r="F708">
        <v>42</v>
      </c>
      <c r="G708">
        <v>30.8</v>
      </c>
      <c r="H708">
        <v>33</v>
      </c>
      <c r="I708">
        <v>30.4</v>
      </c>
      <c r="J708">
        <v>32.7</v>
      </c>
      <c r="K708">
        <v>33.7</v>
      </c>
      <c r="L708">
        <v>31.2</v>
      </c>
      <c r="M708">
        <v>36.1</v>
      </c>
      <c r="N708">
        <v>39.1</v>
      </c>
      <c r="O708">
        <v>38.2</v>
      </c>
      <c r="P708">
        <v>35.8</v>
      </c>
      <c r="Q708">
        <v>39.2</v>
      </c>
      <c r="R708">
        <v>36.4</v>
      </c>
      <c r="S708">
        <v>35.7</v>
      </c>
    </row>
    <row r="711" ht="14">
      <c r="A711" s="13" t="s">
        <v>4</v>
      </c>
    </row>
    <row r="712" spans="1:19" ht="14">
      <c r="A712" s="13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 ht="14">
      <c r="A713" s="13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</v>
      </c>
      <c r="R713">
        <v>30.4</v>
      </c>
      <c r="S713">
        <v>31.6</v>
      </c>
    </row>
    <row r="714" spans="1:19" ht="14">
      <c r="A714" s="13" t="s">
        <v>133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 ht="14">
      <c r="A715" s="13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 ht="14">
      <c r="A716" s="13" t="s">
        <v>138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 ht="14">
      <c r="A717" s="13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 ht="14">
      <c r="A718" s="13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 ht="14">
      <c r="A719" s="13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20.4</v>
      </c>
      <c r="R719">
        <v>18.7</v>
      </c>
      <c r="S719">
        <v>19.5</v>
      </c>
    </row>
    <row r="722" ht="14">
      <c r="A722" s="13" t="s">
        <v>5</v>
      </c>
    </row>
    <row r="723" spans="1:19" ht="14">
      <c r="A723" s="13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 ht="14">
      <c r="A724" s="13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32.3</v>
      </c>
      <c r="M724">
        <v>33.5</v>
      </c>
      <c r="N724">
        <v>35.6</v>
      </c>
      <c r="O724">
        <v>34.5</v>
      </c>
      <c r="P724">
        <v>35.9</v>
      </c>
      <c r="Q724">
        <v>35.2</v>
      </c>
      <c r="R724">
        <v>36.3</v>
      </c>
      <c r="S724">
        <v>33.8</v>
      </c>
    </row>
    <row r="725" spans="1:19" ht="14">
      <c r="A725" s="13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 ht="14">
      <c r="A726" s="13" t="s">
        <v>133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 ht="14">
      <c r="A727" s="13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</v>
      </c>
      <c r="Q727">
        <v>35.1</v>
      </c>
      <c r="R727">
        <v>34.8</v>
      </c>
      <c r="S727">
        <v>32.9</v>
      </c>
    </row>
    <row r="728" spans="1:19" ht="14">
      <c r="A728" s="13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16.4</v>
      </c>
      <c r="N728">
        <v>17.1</v>
      </c>
      <c r="O728">
        <v>17.6</v>
      </c>
      <c r="P728">
        <v>17.6</v>
      </c>
      <c r="Q728">
        <v>16.8</v>
      </c>
      <c r="R728">
        <v>18.1</v>
      </c>
      <c r="S728">
        <v>16.3</v>
      </c>
    </row>
    <row r="729" spans="1:19" ht="14">
      <c r="A729" s="13" t="s">
        <v>93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18.9</v>
      </c>
      <c r="J729">
        <v>21.5</v>
      </c>
      <c r="K729">
        <v>21.2</v>
      </c>
      <c r="L729">
        <v>19.9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 ht="14">
      <c r="A730" s="13" t="s">
        <v>92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 ht="14">
      <c r="A731" s="13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 ht="14">
      <c r="A732" s="13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 ht="14">
      <c r="A733" s="13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 ht="14">
      <c r="A734" s="13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</v>
      </c>
      <c r="K734">
        <v>18.6</v>
      </c>
      <c r="L734">
        <v>19.8</v>
      </c>
      <c r="M734">
        <v>16.1</v>
      </c>
      <c r="N734">
        <v>17.3</v>
      </c>
      <c r="O734">
        <v>17</v>
      </c>
      <c r="P734">
        <v>17.9</v>
      </c>
      <c r="Q734">
        <v>18.5</v>
      </c>
      <c r="R734">
        <v>17.7</v>
      </c>
      <c r="S734">
        <v>18.7</v>
      </c>
    </row>
    <row r="735" spans="1:19" ht="14">
      <c r="A735" s="13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 ht="14">
      <c r="A736" s="13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 ht="14">
      <c r="A737" s="13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20.4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 ht="14">
      <c r="A738" s="13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19.4</v>
      </c>
      <c r="P738">
        <v>19.9</v>
      </c>
      <c r="Q738">
        <v>20.1</v>
      </c>
      <c r="R738">
        <v>18.9</v>
      </c>
      <c r="S738">
        <v>19</v>
      </c>
    </row>
    <row r="739" spans="1:19" ht="14">
      <c r="A739" s="13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 ht="14">
      <c r="A740" s="13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</v>
      </c>
      <c r="Q740">
        <v>38.6</v>
      </c>
      <c r="R740">
        <v>36</v>
      </c>
      <c r="S740">
        <v>37.6</v>
      </c>
    </row>
    <row r="743" ht="14">
      <c r="A743" s="13" t="s">
        <v>6</v>
      </c>
    </row>
    <row r="744" spans="1:19" ht="14">
      <c r="A744" s="13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 ht="14">
      <c r="A745" s="13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 ht="14">
      <c r="A746" s="13" t="s">
        <v>133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</v>
      </c>
      <c r="H746">
        <v>21</v>
      </c>
      <c r="I746">
        <v>18.4</v>
      </c>
      <c r="J746">
        <v>19.8</v>
      </c>
      <c r="K746">
        <v>18.1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</v>
      </c>
      <c r="S746">
        <v>20.5</v>
      </c>
    </row>
    <row r="747" spans="1:19" ht="14">
      <c r="A747" s="13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 ht="14">
      <c r="A748" s="13" t="s">
        <v>93</v>
      </c>
      <c r="B748" t="s">
        <v>14</v>
      </c>
      <c r="C748">
        <v>16.7</v>
      </c>
      <c r="D748">
        <v>16.9</v>
      </c>
      <c r="E748">
        <v>15.8</v>
      </c>
      <c r="F748">
        <v>18.9</v>
      </c>
      <c r="G748">
        <v>15.9</v>
      </c>
      <c r="H748">
        <v>18</v>
      </c>
      <c r="I748">
        <v>15.4</v>
      </c>
      <c r="J748">
        <v>18</v>
      </c>
      <c r="K748">
        <v>18.6</v>
      </c>
      <c r="L748">
        <v>17.7</v>
      </c>
      <c r="M748">
        <v>17.4</v>
      </c>
      <c r="N748">
        <v>19.6</v>
      </c>
      <c r="O748">
        <v>20.1</v>
      </c>
      <c r="P748">
        <v>18.6</v>
      </c>
      <c r="Q748">
        <v>21.5</v>
      </c>
      <c r="R748">
        <v>18.9</v>
      </c>
      <c r="S748">
        <v>18</v>
      </c>
    </row>
    <row r="749" spans="1:19" ht="14">
      <c r="A749" s="13" t="s">
        <v>92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</v>
      </c>
      <c r="O749">
        <v>16.8</v>
      </c>
      <c r="P749">
        <v>17.1</v>
      </c>
      <c r="Q749">
        <v>21.9</v>
      </c>
      <c r="R749">
        <v>19</v>
      </c>
      <c r="S749">
        <v>17.1</v>
      </c>
    </row>
    <row r="750" spans="1:19" ht="14">
      <c r="A750" s="13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</v>
      </c>
      <c r="P750">
        <v>15</v>
      </c>
      <c r="Q750">
        <v>22.8</v>
      </c>
      <c r="R750">
        <v>19</v>
      </c>
      <c r="S750">
        <v>16.6</v>
      </c>
    </row>
    <row r="751" spans="1:19" ht="14">
      <c r="A751" s="13" t="s">
        <v>19</v>
      </c>
      <c r="B751" t="s">
        <v>14</v>
      </c>
      <c r="C751">
        <v>17.4</v>
      </c>
      <c r="D751">
        <v>17.8</v>
      </c>
      <c r="E751">
        <v>15.2</v>
      </c>
      <c r="F751">
        <v>17</v>
      </c>
      <c r="G751">
        <v>12.4</v>
      </c>
      <c r="H751">
        <v>17.1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 ht="14">
      <c r="A752" s="13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 ht="14">
      <c r="A753" s="13" t="s">
        <v>140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 ht="14">
      <c r="A754" s="13" t="s">
        <v>138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</v>
      </c>
      <c r="P754">
        <v>20.4</v>
      </c>
      <c r="Q754">
        <v>24.1</v>
      </c>
      <c r="R754">
        <v>21</v>
      </c>
      <c r="S754">
        <v>22</v>
      </c>
    </row>
    <row r="755" spans="1:19" ht="14">
      <c r="A755" s="13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ht="14">
      <c r="A758" s="13" t="s">
        <v>7</v>
      </c>
    </row>
    <row r="759" spans="1:19" ht="14">
      <c r="A759" s="13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 ht="14">
      <c r="A760" s="13" t="s">
        <v>13</v>
      </c>
      <c r="B760">
        <v>40.9</v>
      </c>
      <c r="C760">
        <v>35.8</v>
      </c>
      <c r="D760">
        <v>37.7</v>
      </c>
      <c r="E760">
        <v>33.9</v>
      </c>
      <c r="F760">
        <v>40.9</v>
      </c>
      <c r="G760">
        <v>32.7</v>
      </c>
      <c r="H760">
        <v>35.5</v>
      </c>
      <c r="I760">
        <v>31.8</v>
      </c>
      <c r="J760">
        <v>36.6</v>
      </c>
      <c r="K760">
        <v>34.4</v>
      </c>
      <c r="L760">
        <v>37.3</v>
      </c>
      <c r="M760">
        <v>40</v>
      </c>
      <c r="N760">
        <v>40.2</v>
      </c>
      <c r="O760">
        <v>41.8</v>
      </c>
      <c r="P760">
        <v>37.8</v>
      </c>
      <c r="Q760">
        <v>45.3</v>
      </c>
      <c r="R760">
        <v>43.1</v>
      </c>
      <c r="S760">
        <v>38</v>
      </c>
    </row>
    <row r="761" spans="1:19" ht="14">
      <c r="A761" s="13" t="s">
        <v>133</v>
      </c>
      <c r="B761">
        <v>32.4</v>
      </c>
      <c r="C761">
        <v>28.2</v>
      </c>
      <c r="D761">
        <v>29.6</v>
      </c>
      <c r="E761">
        <v>26.8</v>
      </c>
      <c r="F761">
        <v>32.2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</v>
      </c>
      <c r="P761">
        <v>29.9</v>
      </c>
      <c r="Q761">
        <v>35.9</v>
      </c>
      <c r="R761">
        <v>34.5</v>
      </c>
      <c r="S761">
        <v>30.1</v>
      </c>
    </row>
    <row r="762" spans="1:19" ht="14">
      <c r="A762" s="13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</v>
      </c>
      <c r="I762">
        <v>30.8</v>
      </c>
      <c r="J762">
        <v>35.3</v>
      </c>
      <c r="K762">
        <v>33.4</v>
      </c>
      <c r="L762">
        <v>35</v>
      </c>
      <c r="M762">
        <v>37.7</v>
      </c>
      <c r="N762">
        <v>39.3</v>
      </c>
      <c r="O762">
        <v>40.3</v>
      </c>
      <c r="P762">
        <v>36.7</v>
      </c>
      <c r="Q762">
        <v>43.5</v>
      </c>
      <c r="R762">
        <v>41.9</v>
      </c>
      <c r="S762">
        <v>36.7</v>
      </c>
    </row>
    <row r="763" spans="1:19" ht="14">
      <c r="A763" s="13" t="s">
        <v>51</v>
      </c>
      <c r="B763">
        <v>19.2</v>
      </c>
      <c r="C763">
        <v>17</v>
      </c>
      <c r="D763">
        <v>16.6</v>
      </c>
      <c r="E763">
        <v>16.5</v>
      </c>
      <c r="F763">
        <v>19.1</v>
      </c>
      <c r="G763">
        <v>17.4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</v>
      </c>
    </row>
    <row r="764" spans="1:19" ht="14">
      <c r="A764" s="13" t="s">
        <v>93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 ht="14">
      <c r="A765" s="13" t="s">
        <v>92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19.9</v>
      </c>
      <c r="I765">
        <v>18.5</v>
      </c>
      <c r="J765">
        <v>21.1</v>
      </c>
      <c r="K765">
        <v>20.4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 ht="14">
      <c r="A766" s="13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 ht="14">
      <c r="A767" s="13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 ht="14">
      <c r="A768" s="13" t="s">
        <v>33</v>
      </c>
      <c r="B768">
        <v>21.6</v>
      </c>
      <c r="C768">
        <v>18.3</v>
      </c>
      <c r="D768">
        <v>18.7</v>
      </c>
      <c r="E768">
        <v>16.6</v>
      </c>
      <c r="F768">
        <v>19.6</v>
      </c>
      <c r="G768">
        <v>14.1</v>
      </c>
      <c r="H768">
        <v>17.6</v>
      </c>
      <c r="I768">
        <v>16.1</v>
      </c>
      <c r="J768">
        <v>17</v>
      </c>
      <c r="K768">
        <v>15.4</v>
      </c>
      <c r="L768">
        <v>18.1</v>
      </c>
      <c r="M768">
        <v>17.8</v>
      </c>
      <c r="N768">
        <v>18.8</v>
      </c>
      <c r="O768">
        <v>19</v>
      </c>
      <c r="P768">
        <v>18.4</v>
      </c>
      <c r="Q768">
        <v>20.3</v>
      </c>
      <c r="R768">
        <v>18.9</v>
      </c>
      <c r="S768">
        <v>18</v>
      </c>
    </row>
    <row r="769" spans="1:19" ht="14">
      <c r="A769" s="13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 ht="14">
      <c r="A770" s="13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</v>
      </c>
      <c r="H770">
        <v>20.2</v>
      </c>
      <c r="I770">
        <v>18.1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</v>
      </c>
    </row>
    <row r="771" spans="1:19" ht="14">
      <c r="A771" s="13" t="s">
        <v>140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</v>
      </c>
      <c r="P771">
        <v>14.8</v>
      </c>
      <c r="Q771">
        <v>20</v>
      </c>
      <c r="R771">
        <v>20.9</v>
      </c>
      <c r="S771">
        <v>15.1</v>
      </c>
    </row>
    <row r="772" spans="1:19" ht="14">
      <c r="A772" s="13" t="s">
        <v>138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ht="14">
      <c r="A775" s="13" t="s">
        <v>8</v>
      </c>
    </row>
    <row r="776" spans="1:19" ht="14">
      <c r="A776" s="13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 ht="14">
      <c r="A777" s="13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 ht="14">
      <c r="A778" s="13" t="s">
        <v>133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 ht="14">
      <c r="A779" s="13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</v>
      </c>
      <c r="R779">
        <v>29.3</v>
      </c>
      <c r="S779">
        <v>29</v>
      </c>
    </row>
    <row r="780" spans="1:19" ht="14">
      <c r="A780" s="13" t="s">
        <v>93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 ht="14">
      <c r="A781" s="13" t="s">
        <v>92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16.4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 ht="14">
      <c r="A782" s="13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</v>
      </c>
      <c r="J782">
        <v>17.9</v>
      </c>
      <c r="K782">
        <v>16.5</v>
      </c>
      <c r="L782">
        <v>18.5</v>
      </c>
      <c r="M782">
        <v>17.6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ht="14">
      <c r="A785" s="13" t="s">
        <v>9</v>
      </c>
    </row>
    <row r="786" spans="1:19" ht="14">
      <c r="A786" s="13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 ht="14">
      <c r="A787" s="13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</v>
      </c>
      <c r="R787">
        <v>27.2</v>
      </c>
      <c r="S787">
        <v>28.3</v>
      </c>
    </row>
    <row r="788" spans="1:19" ht="14">
      <c r="A788" s="13" t="s">
        <v>133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20.4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 ht="14">
      <c r="A789" s="13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33.8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 ht="14">
      <c r="A790" s="13" t="s">
        <v>93</v>
      </c>
      <c r="B790" t="s">
        <v>14</v>
      </c>
      <c r="C790" t="s">
        <v>14</v>
      </c>
      <c r="D790" t="s">
        <v>14</v>
      </c>
      <c r="E790">
        <v>15</v>
      </c>
      <c r="F790">
        <v>18.6</v>
      </c>
      <c r="G790">
        <v>17.6</v>
      </c>
      <c r="H790">
        <v>22.6</v>
      </c>
      <c r="I790">
        <v>16.6</v>
      </c>
      <c r="J790">
        <v>19.1</v>
      </c>
      <c r="K790">
        <v>18.3</v>
      </c>
      <c r="L790">
        <v>18.9</v>
      </c>
      <c r="M790">
        <v>17.8</v>
      </c>
      <c r="N790">
        <v>20.1</v>
      </c>
      <c r="O790">
        <v>21.6</v>
      </c>
      <c r="P790">
        <v>20.2</v>
      </c>
      <c r="Q790">
        <v>23.6</v>
      </c>
      <c r="R790">
        <v>21</v>
      </c>
      <c r="S790">
        <v>19.4</v>
      </c>
    </row>
    <row r="791" spans="1:19" ht="14">
      <c r="A791" s="13" t="s">
        <v>92</v>
      </c>
      <c r="B791" t="s">
        <v>14</v>
      </c>
      <c r="C791" t="s">
        <v>14</v>
      </c>
      <c r="D791" t="s">
        <v>14</v>
      </c>
      <c r="E791">
        <v>15.3</v>
      </c>
      <c r="F791">
        <v>18.1</v>
      </c>
      <c r="G791">
        <v>17.1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20.4</v>
      </c>
      <c r="S791">
        <v>18.6</v>
      </c>
    </row>
    <row r="792" spans="1:19" ht="14">
      <c r="A792" s="13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20.4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20.4</v>
      </c>
    </row>
    <row r="793" spans="1:19" ht="14">
      <c r="A793" s="13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18.4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 ht="14">
      <c r="A794" s="13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 ht="14">
      <c r="A795" s="13" t="s">
        <v>140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ht="14">
      <c r="A798" s="13" t="s">
        <v>10</v>
      </c>
    </row>
    <row r="799" spans="1:19" ht="14">
      <c r="A799" s="13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 ht="14">
      <c r="A800" s="13" t="s">
        <v>13</v>
      </c>
      <c r="B800" t="s">
        <v>14</v>
      </c>
      <c r="C800" t="s">
        <v>14</v>
      </c>
      <c r="D800" t="s">
        <v>14</v>
      </c>
      <c r="E800">
        <v>34.7</v>
      </c>
      <c r="F800">
        <v>40.7</v>
      </c>
      <c r="G800">
        <v>35.4</v>
      </c>
      <c r="H800">
        <v>37.9</v>
      </c>
      <c r="I800">
        <v>35.5</v>
      </c>
      <c r="J800">
        <v>39.7</v>
      </c>
      <c r="K800">
        <v>37.8</v>
      </c>
      <c r="L800">
        <v>35.6</v>
      </c>
      <c r="M800">
        <v>38.4</v>
      </c>
      <c r="N800">
        <v>41</v>
      </c>
      <c r="O800">
        <v>40.9</v>
      </c>
      <c r="P800">
        <v>39.3</v>
      </c>
      <c r="Q800">
        <v>42.7</v>
      </c>
      <c r="R800">
        <v>41</v>
      </c>
      <c r="S800">
        <v>38.6</v>
      </c>
    </row>
    <row r="801" spans="1:19" ht="14">
      <c r="A801" s="13" t="s">
        <v>133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</v>
      </c>
      <c r="P801">
        <v>32.2</v>
      </c>
      <c r="Q801">
        <v>34.9</v>
      </c>
      <c r="R801">
        <v>33.6</v>
      </c>
      <c r="S801">
        <v>31</v>
      </c>
    </row>
    <row r="802" spans="1:19" ht="14">
      <c r="A802" s="13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34.3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38.3</v>
      </c>
      <c r="Q802">
        <v>41.8</v>
      </c>
      <c r="R802">
        <v>40.4</v>
      </c>
      <c r="S802">
        <v>37.8</v>
      </c>
    </row>
    <row r="803" spans="1:19" ht="14">
      <c r="A803" s="13" t="s">
        <v>93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 ht="14">
      <c r="A804" s="13" t="s">
        <v>92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19.4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 ht="14">
      <c r="A805" s="13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34.8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 ht="14">
      <c r="A806" s="13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 ht="14">
      <c r="A807" s="13" t="s">
        <v>33</v>
      </c>
      <c r="B807" t="s">
        <v>14</v>
      </c>
      <c r="C807" t="s">
        <v>14</v>
      </c>
      <c r="D807" t="s">
        <v>14</v>
      </c>
      <c r="E807">
        <v>16.9</v>
      </c>
      <c r="F807">
        <v>19.2</v>
      </c>
      <c r="G807">
        <v>15.5</v>
      </c>
      <c r="H807">
        <v>18.8</v>
      </c>
      <c r="I807">
        <v>17.9</v>
      </c>
      <c r="J807">
        <v>17.8</v>
      </c>
      <c r="K807">
        <v>16.2</v>
      </c>
      <c r="L807">
        <v>16.6</v>
      </c>
      <c r="M807">
        <v>17.3</v>
      </c>
      <c r="N807">
        <v>14.9</v>
      </c>
      <c r="O807">
        <v>16.9</v>
      </c>
      <c r="P807">
        <v>17.8</v>
      </c>
      <c r="Q807">
        <v>18.1</v>
      </c>
      <c r="R807">
        <v>16.5</v>
      </c>
      <c r="S807">
        <v>17.2</v>
      </c>
    </row>
    <row r="808" spans="1:19" ht="14">
      <c r="A808" s="13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 ht="14">
      <c r="A809" s="13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</v>
      </c>
      <c r="H809">
        <v>21.5</v>
      </c>
      <c r="I809">
        <v>20.3</v>
      </c>
      <c r="J809">
        <v>20.9</v>
      </c>
      <c r="K809">
        <v>19.1</v>
      </c>
      <c r="L809">
        <v>19.3</v>
      </c>
      <c r="M809">
        <v>19.9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 ht="14">
      <c r="A810" s="13" t="s">
        <v>138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34.3</v>
      </c>
      <c r="I810">
        <v>32.6</v>
      </c>
      <c r="J810">
        <v>33.7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 ht="14">
      <c r="A811" s="13" t="s">
        <v>140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ht="14">
      <c r="A814" s="13" t="s">
        <v>11</v>
      </c>
    </row>
    <row r="815" spans="1:19" ht="14">
      <c r="A815" s="13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 ht="14">
      <c r="A816" s="13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32.8</v>
      </c>
      <c r="Q816">
        <v>32.1</v>
      </c>
      <c r="R816">
        <v>32.4</v>
      </c>
      <c r="S816">
        <v>32.8</v>
      </c>
    </row>
    <row r="817" spans="1:19" ht="14">
      <c r="A817" s="13" t="s">
        <v>133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 ht="14">
      <c r="A818" s="13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 ht="14">
      <c r="A819" s="13" t="s">
        <v>93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 ht="14">
      <c r="A820" s="13" t="s">
        <v>92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 ht="14">
      <c r="A821" s="13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 ht="14">
      <c r="A822" s="13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19.4</v>
      </c>
      <c r="R822">
        <v>22.7</v>
      </c>
      <c r="S822">
        <v>21.4</v>
      </c>
    </row>
    <row r="823" spans="1:19" ht="14">
      <c r="A823" s="13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 ht="14">
      <c r="A824" s="13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16.4</v>
      </c>
      <c r="S824">
        <v>15.8</v>
      </c>
    </row>
    <row r="825" spans="1:19" ht="14">
      <c r="A825" s="13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 topLeftCell="A1"/>
  </sheetViews>
  <sheetFormatPr defaultColWidth="9.140625" defaultRowHeight="12.75"/>
  <cols>
    <col min="1" max="1" width="26.57421875" style="0" customWidth="1"/>
    <col min="3" max="3" width="25.57421875" style="0" customWidth="1"/>
    <col min="4" max="4" width="19.8515625" style="0" customWidth="1"/>
    <col min="5" max="5" width="23.00390625" style="0" customWidth="1"/>
    <col min="6" max="6" width="16.28125" style="0" customWidth="1"/>
  </cols>
  <sheetData>
    <row r="1" spans="1:3" ht="13">
      <c r="A1" s="1"/>
      <c r="B1" s="6" t="s">
        <v>299</v>
      </c>
      <c r="C1" s="9"/>
    </row>
    <row r="2" spans="2:5" ht="13">
      <c r="B2" s="6" t="s">
        <v>128</v>
      </c>
      <c r="C2" s="9"/>
      <c r="E2" s="17" t="s">
        <v>307</v>
      </c>
    </row>
    <row r="3" spans="2:5" ht="13">
      <c r="B3" s="6"/>
      <c r="C3" s="9"/>
      <c r="E3" s="17"/>
    </row>
    <row r="4" spans="1:5" ht="13">
      <c r="A4" s="73" t="s">
        <v>327</v>
      </c>
      <c r="B4" s="6"/>
      <c r="C4" s="9"/>
      <c r="E4" s="17"/>
    </row>
    <row r="5" spans="2:3" ht="13">
      <c r="B5" s="6"/>
      <c r="C5" s="9"/>
    </row>
    <row r="6" ht="13">
      <c r="C6" s="9"/>
    </row>
    <row r="7" spans="1:3" ht="13">
      <c r="A7" s="5" t="s">
        <v>177</v>
      </c>
      <c r="C7" s="9"/>
    </row>
    <row r="8" spans="1:3" ht="13">
      <c r="A8" s="1" t="s">
        <v>183</v>
      </c>
      <c r="C8" s="16">
        <f>'VFD Eligibility Info'!C7</f>
        <v>45201</v>
      </c>
    </row>
    <row r="9" spans="1:3" ht="13">
      <c r="A9" s="1" t="s">
        <v>178</v>
      </c>
      <c r="C9" s="16" t="str">
        <f>'VFD Eligibility Info'!C8</f>
        <v>New Adventure Farms</v>
      </c>
    </row>
    <row r="10" spans="1:4" ht="13">
      <c r="A10" s="1" t="s">
        <v>179</v>
      </c>
      <c r="C10" s="16" t="str">
        <f>'VFD Eligibility Info'!C9</f>
        <v>Sunshine Lane</v>
      </c>
      <c r="D10" s="2"/>
    </row>
    <row r="11" spans="1:4" ht="13">
      <c r="A11" s="1" t="s">
        <v>180</v>
      </c>
      <c r="C11" s="16" t="str">
        <f>'VFD Eligibility Info'!C10</f>
        <v>Walla Walla, WA  99362</v>
      </c>
      <c r="D11" s="2"/>
    </row>
    <row r="12" spans="1:5" ht="13">
      <c r="A12" s="1" t="s">
        <v>181</v>
      </c>
      <c r="C12" s="16" t="str">
        <f>'VFD Eligibility Info'!C11</f>
        <v>The Electric Coop</v>
      </c>
      <c r="D12" s="2"/>
      <c r="E12" s="1"/>
    </row>
    <row r="13" spans="1:4" ht="13">
      <c r="A13" s="19" t="s">
        <v>191</v>
      </c>
      <c r="C13" s="25">
        <f>'VFD Eligibility Info'!C12</f>
        <v>123456</v>
      </c>
      <c r="D13" s="2"/>
    </row>
    <row r="14" spans="3:4" ht="12.75">
      <c r="C14" s="2"/>
      <c r="D14" s="2"/>
    </row>
    <row r="17" ht="12.75">
      <c r="A17" s="1" t="s">
        <v>292</v>
      </c>
    </row>
    <row r="18" ht="12.75">
      <c r="A18" s="73" t="s">
        <v>331</v>
      </c>
    </row>
    <row r="19" ht="12.75">
      <c r="A19" s="73"/>
    </row>
    <row r="20" spans="3:6" ht="13">
      <c r="C20" s="119" t="s">
        <v>258</v>
      </c>
      <c r="D20" s="119" t="s">
        <v>297</v>
      </c>
      <c r="E20" s="119" t="s">
        <v>326</v>
      </c>
      <c r="F20" s="120" t="s">
        <v>291</v>
      </c>
    </row>
    <row r="21" spans="1:6" ht="13">
      <c r="A21" s="118" t="s">
        <v>192</v>
      </c>
      <c r="C21" s="121">
        <v>0</v>
      </c>
      <c r="D21" s="121">
        <v>0</v>
      </c>
      <c r="E21" s="121">
        <v>0</v>
      </c>
      <c r="F21" s="20">
        <f>SUM(C21:E21)/3</f>
        <v>0</v>
      </c>
    </row>
    <row r="22" spans="1:6" ht="13">
      <c r="A22" s="118" t="s">
        <v>193</v>
      </c>
      <c r="C22" s="121">
        <v>0</v>
      </c>
      <c r="D22" s="121">
        <v>0</v>
      </c>
      <c r="E22" s="121">
        <v>0</v>
      </c>
      <c r="F22" s="20">
        <f aca="true" t="shared" si="0" ref="F22:F33">SUM(C22:E22)/3</f>
        <v>0</v>
      </c>
    </row>
    <row r="23" spans="1:6" ht="13">
      <c r="A23" s="118" t="s">
        <v>194</v>
      </c>
      <c r="C23" s="121">
        <v>0</v>
      </c>
      <c r="D23" s="121">
        <v>0</v>
      </c>
      <c r="E23" s="121">
        <v>0</v>
      </c>
      <c r="F23" s="20">
        <f t="shared" si="0"/>
        <v>0</v>
      </c>
    </row>
    <row r="24" spans="1:6" ht="13">
      <c r="A24" s="118" t="s">
        <v>195</v>
      </c>
      <c r="C24" s="121">
        <v>55000</v>
      </c>
      <c r="D24" s="121">
        <v>100</v>
      </c>
      <c r="E24" s="121">
        <v>0</v>
      </c>
      <c r="F24" s="20">
        <f t="shared" si="0"/>
        <v>18366.666666666668</v>
      </c>
    </row>
    <row r="25" spans="1:6" ht="13">
      <c r="A25" s="118" t="s">
        <v>196</v>
      </c>
      <c r="C25" s="121">
        <v>100000</v>
      </c>
      <c r="D25" s="121">
        <v>90000</v>
      </c>
      <c r="E25" s="121">
        <v>100000</v>
      </c>
      <c r="F25" s="20">
        <f t="shared" si="0"/>
        <v>96666.66666666667</v>
      </c>
    </row>
    <row r="26" spans="1:6" ht="13">
      <c r="A26" s="118" t="s">
        <v>197</v>
      </c>
      <c r="C26" s="121">
        <v>140000</v>
      </c>
      <c r="D26" s="121">
        <v>166000</v>
      </c>
      <c r="E26" s="121">
        <v>120000</v>
      </c>
      <c r="F26" s="20">
        <f t="shared" si="0"/>
        <v>142000</v>
      </c>
    </row>
    <row r="27" spans="1:6" ht="13">
      <c r="A27" s="118" t="s">
        <v>198</v>
      </c>
      <c r="C27" s="121">
        <v>175000</v>
      </c>
      <c r="D27" s="121">
        <v>190000</v>
      </c>
      <c r="E27" s="121">
        <v>200000</v>
      </c>
      <c r="F27" s="20">
        <f t="shared" si="0"/>
        <v>188333.33333333334</v>
      </c>
    </row>
    <row r="28" spans="1:6" ht="13">
      <c r="A28" s="118" t="s">
        <v>199</v>
      </c>
      <c r="C28" s="121">
        <v>150000</v>
      </c>
      <c r="D28" s="121">
        <v>150000</v>
      </c>
      <c r="E28" s="121">
        <v>150000</v>
      </c>
      <c r="F28" s="20">
        <f t="shared" si="0"/>
        <v>150000</v>
      </c>
    </row>
    <row r="29" spans="1:6" ht="13">
      <c r="A29" s="118" t="s">
        <v>200</v>
      </c>
      <c r="C29" s="121">
        <v>75000</v>
      </c>
      <c r="D29" s="121">
        <v>33000</v>
      </c>
      <c r="E29" s="121">
        <v>95000</v>
      </c>
      <c r="F29" s="20">
        <f t="shared" si="0"/>
        <v>67666.66666666667</v>
      </c>
    </row>
    <row r="30" spans="1:6" ht="13">
      <c r="A30" s="118" t="s">
        <v>201</v>
      </c>
      <c r="C30" s="121">
        <v>28000</v>
      </c>
      <c r="D30" s="121">
        <v>12000</v>
      </c>
      <c r="E30" s="121">
        <v>30000</v>
      </c>
      <c r="F30" s="20">
        <f t="shared" si="0"/>
        <v>23333.333333333332</v>
      </c>
    </row>
    <row r="31" spans="1:6" ht="13">
      <c r="A31" s="118" t="s">
        <v>202</v>
      </c>
      <c r="C31" s="121">
        <v>0</v>
      </c>
      <c r="D31" s="121">
        <v>0</v>
      </c>
      <c r="E31" s="121">
        <v>0</v>
      </c>
      <c r="F31" s="20">
        <f t="shared" si="0"/>
        <v>0</v>
      </c>
    </row>
    <row r="32" spans="1:6" ht="13">
      <c r="A32" s="118" t="s">
        <v>203</v>
      </c>
      <c r="C32" s="122">
        <v>0</v>
      </c>
      <c r="D32" s="122">
        <v>0</v>
      </c>
      <c r="E32" s="122">
        <v>0</v>
      </c>
      <c r="F32" s="26">
        <f t="shared" si="0"/>
        <v>0</v>
      </c>
    </row>
    <row r="33" spans="3:6" ht="12.75">
      <c r="C33" s="20">
        <f>SUM(C21:C32)</f>
        <v>723000</v>
      </c>
      <c r="D33" s="20">
        <f>SUM(D21:D32)</f>
        <v>641100</v>
      </c>
      <c r="E33" s="20">
        <f>SUM(E21:E32)</f>
        <v>695000</v>
      </c>
      <c r="F33" s="100">
        <f t="shared" si="0"/>
        <v>686366.6666666666</v>
      </c>
    </row>
  </sheetData>
  <printOptions/>
  <pageMargins left="0.7" right="0.7" top="0.75" bottom="0.75" header="0.3" footer="0.3"/>
  <pageSetup horizontalDpi="90" verticalDpi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 topLeftCell="A1">
      <selection activeCell="E4" sqref="E4"/>
    </sheetView>
  </sheetViews>
  <sheetFormatPr defaultColWidth="9.140625" defaultRowHeight="12.75"/>
  <cols>
    <col min="4" max="4" width="10.7109375" style="0" bestFit="1" customWidth="1"/>
  </cols>
  <sheetData>
    <row r="1" ht="12.75">
      <c r="B1" s="82" t="s">
        <v>242</v>
      </c>
    </row>
    <row r="2" spans="2:6" ht="12.75">
      <c r="B2" t="s">
        <v>243</v>
      </c>
      <c r="E2" s="84" t="s">
        <v>243</v>
      </c>
      <c r="F2" s="83" t="s">
        <v>244</v>
      </c>
    </row>
    <row r="3" spans="2:6" ht="12.75">
      <c r="B3" t="s">
        <v>240</v>
      </c>
      <c r="E3" s="84" t="s">
        <v>240</v>
      </c>
      <c r="F3" s="83" t="s">
        <v>245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8AABF16F65C2DA45A600D36004251876" ma:contentTypeVersion="5" ma:contentTypeDescription="BPA Documents that do not have a specific content type defined." ma:contentTypeScope="" ma:versionID="16c6bc24f53b794ef86d62855e0a64dd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3d4a97f6520da8bc61a2a90b673e2186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5D465E-EC0F-40D7-9DF6-91230BC5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321CF9-447C-4965-ABAE-F4B309496F4B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22c7409-3fd3-409a-a4a6-6ab0ea51d68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B82691-9F14-4409-86BE-815D3500E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New_Construction_Pump_VFD_Deemed_Savings_Tool</dc:title>
  <dc:subject/>
  <dc:creator>Tom Osborn &amp; Dick Stroh</dc:creator>
  <cp:keywords/>
  <dc:description/>
  <cp:lastModifiedBy>Osborn,Thomas R (BPA) - PEJD-TRI CITIES RMHQ</cp:lastModifiedBy>
  <cp:lastPrinted>2022-02-25T18:28:33Z</cp:lastPrinted>
  <dcterms:created xsi:type="dcterms:W3CDTF">2005-03-01T21:03:41Z</dcterms:created>
  <dcterms:modified xsi:type="dcterms:W3CDTF">2023-09-26T16:11:56Z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0x010100404842DB1C82EF43A906826C7ABE80A904008AABF16F65C2DA45A600D36004251876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